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040" windowHeight="1185"/>
  </bookViews>
  <sheets>
    <sheet name="Смета 12 гр. ТЕР МО" sheetId="5" r:id="rId1"/>
    <sheet name="Source" sheetId="1" state="hidden" r:id="rId2"/>
    <sheet name="SourceObSm" sheetId="2" state="hidden" r:id="rId3"/>
    <sheet name="SmtRes" sheetId="3" state="hidden" r:id="rId4"/>
    <sheet name="EtalonRes" sheetId="4" state="hidden" r:id="rId5"/>
  </sheets>
  <definedNames>
    <definedName name="_xlnm.Print_Titles" localSheetId="0">'Смета 12 гр. ТЕР МО'!$40:$40</definedName>
    <definedName name="_xlnm.Print_Area" localSheetId="0">'Смета 12 гр. ТЕР МО'!$A$1:$L$154</definedName>
  </definedNames>
  <calcPr calcId="125725"/>
</workbook>
</file>

<file path=xl/calcChain.xml><?xml version="1.0" encoding="utf-8"?>
<calcChain xmlns="http://schemas.openxmlformats.org/spreadsheetml/2006/main">
  <c r="AF140" i="5"/>
  <c r="I152"/>
  <c r="I149"/>
  <c r="I146"/>
  <c r="D152"/>
  <c r="D149"/>
  <c r="D146"/>
  <c r="C143"/>
  <c r="C142"/>
  <c r="A140"/>
  <c r="A132"/>
  <c r="L126"/>
  <c r="Q126" s="1"/>
  <c r="Z126"/>
  <c r="Y126"/>
  <c r="W126"/>
  <c r="L124"/>
  <c r="G124"/>
  <c r="E124"/>
  <c r="J123"/>
  <c r="E123"/>
  <c r="J122"/>
  <c r="E122"/>
  <c r="K121"/>
  <c r="J121"/>
  <c r="G121"/>
  <c r="F121"/>
  <c r="J120"/>
  <c r="G120"/>
  <c r="F120"/>
  <c r="J119"/>
  <c r="H119"/>
  <c r="G119"/>
  <c r="F119"/>
  <c r="F118"/>
  <c r="E118"/>
  <c r="D118"/>
  <c r="I118"/>
  <c r="B118"/>
  <c r="A118"/>
  <c r="A117"/>
  <c r="A115"/>
  <c r="A107"/>
  <c r="Z105"/>
  <c r="Y105"/>
  <c r="W105"/>
  <c r="J104"/>
  <c r="H104"/>
  <c r="G104"/>
  <c r="F104"/>
  <c r="E104"/>
  <c r="D104"/>
  <c r="I104"/>
  <c r="C104"/>
  <c r="B104"/>
  <c r="A104"/>
  <c r="Z103"/>
  <c r="Y103"/>
  <c r="W103"/>
  <c r="G102"/>
  <c r="E102"/>
  <c r="J101"/>
  <c r="E101"/>
  <c r="J100"/>
  <c r="E100"/>
  <c r="K99"/>
  <c r="J99"/>
  <c r="G99"/>
  <c r="F99"/>
  <c r="J98"/>
  <c r="G98"/>
  <c r="F98"/>
  <c r="J97"/>
  <c r="G97"/>
  <c r="F97"/>
  <c r="S96"/>
  <c r="H100" s="1"/>
  <c r="F96"/>
  <c r="E96"/>
  <c r="D96"/>
  <c r="I96"/>
  <c r="C96"/>
  <c r="B96"/>
  <c r="A96"/>
  <c r="Z95"/>
  <c r="Y95"/>
  <c r="W95"/>
  <c r="J94"/>
  <c r="Z94"/>
  <c r="Y94"/>
  <c r="W94"/>
  <c r="F94"/>
  <c r="D94"/>
  <c r="C94"/>
  <c r="B94"/>
  <c r="A94"/>
  <c r="G93"/>
  <c r="E93"/>
  <c r="J92"/>
  <c r="E92"/>
  <c r="J91"/>
  <c r="E91"/>
  <c r="J90"/>
  <c r="G90"/>
  <c r="F90"/>
  <c r="J89"/>
  <c r="H89"/>
  <c r="R89" s="1"/>
  <c r="G89"/>
  <c r="F89"/>
  <c r="J88"/>
  <c r="G88"/>
  <c r="F88"/>
  <c r="J87"/>
  <c r="H87"/>
  <c r="R87" s="1"/>
  <c r="G87"/>
  <c r="F87"/>
  <c r="F86"/>
  <c r="E86"/>
  <c r="D86"/>
  <c r="I86"/>
  <c r="C86"/>
  <c r="B86"/>
  <c r="A86"/>
  <c r="Z85"/>
  <c r="Y85"/>
  <c r="W85"/>
  <c r="J84"/>
  <c r="G84"/>
  <c r="F84"/>
  <c r="U84"/>
  <c r="E84"/>
  <c r="D84"/>
  <c r="I84"/>
  <c r="C84"/>
  <c r="B84"/>
  <c r="A84"/>
  <c r="Z83"/>
  <c r="Y83"/>
  <c r="W83"/>
  <c r="G82"/>
  <c r="E82"/>
  <c r="J81"/>
  <c r="E81"/>
  <c r="J80"/>
  <c r="E80"/>
  <c r="J79"/>
  <c r="H79"/>
  <c r="G79"/>
  <c r="F79"/>
  <c r="J78"/>
  <c r="G78"/>
  <c r="F78"/>
  <c r="U77"/>
  <c r="H81" s="1"/>
  <c r="F77"/>
  <c r="E77"/>
  <c r="D77"/>
  <c r="I77"/>
  <c r="C77"/>
  <c r="B77"/>
  <c r="A77"/>
  <c r="Z76"/>
  <c r="Y76"/>
  <c r="W76"/>
  <c r="J75"/>
  <c r="G75"/>
  <c r="F75"/>
  <c r="E75"/>
  <c r="D75"/>
  <c r="I75"/>
  <c r="C75"/>
  <c r="B75"/>
  <c r="A75"/>
  <c r="Z74"/>
  <c r="Y74"/>
  <c r="W74"/>
  <c r="J73"/>
  <c r="Z73"/>
  <c r="Y73"/>
  <c r="W73"/>
  <c r="F73"/>
  <c r="D73"/>
  <c r="C73"/>
  <c r="B73"/>
  <c r="A73"/>
  <c r="G72"/>
  <c r="E72"/>
  <c r="J71"/>
  <c r="E71"/>
  <c r="J70"/>
  <c r="E70"/>
  <c r="J69"/>
  <c r="G69"/>
  <c r="F69"/>
  <c r="J68"/>
  <c r="G68"/>
  <c r="F68"/>
  <c r="J67"/>
  <c r="H67"/>
  <c r="G67"/>
  <c r="F67"/>
  <c r="K66"/>
  <c r="J66"/>
  <c r="G66"/>
  <c r="F66"/>
  <c r="U65"/>
  <c r="S65"/>
  <c r="F65"/>
  <c r="E65"/>
  <c r="D65"/>
  <c r="I65"/>
  <c r="C65"/>
  <c r="B65"/>
  <c r="A65"/>
  <c r="L64"/>
  <c r="Q64" s="1"/>
  <c r="Z64"/>
  <c r="Y64"/>
  <c r="W64"/>
  <c r="J63"/>
  <c r="Z63"/>
  <c r="Y63"/>
  <c r="W63"/>
  <c r="F63"/>
  <c r="E63"/>
  <c r="D63"/>
  <c r="C63"/>
  <c r="B63"/>
  <c r="A63"/>
  <c r="J62"/>
  <c r="Z62"/>
  <c r="Y62"/>
  <c r="W62"/>
  <c r="H62"/>
  <c r="X62" s="1"/>
  <c r="F62"/>
  <c r="U62"/>
  <c r="D62"/>
  <c r="C62"/>
  <c r="B62"/>
  <c r="A62"/>
  <c r="G61"/>
  <c r="E61"/>
  <c r="J60"/>
  <c r="E60"/>
  <c r="J59"/>
  <c r="E59"/>
  <c r="J58"/>
  <c r="H58"/>
  <c r="G58"/>
  <c r="F58"/>
  <c r="J57"/>
  <c r="G57"/>
  <c r="F57"/>
  <c r="S56"/>
  <c r="F56"/>
  <c r="E56"/>
  <c r="D56"/>
  <c r="I56"/>
  <c r="C56"/>
  <c r="B56"/>
  <c r="A56"/>
  <c r="Z55"/>
  <c r="Y55"/>
  <c r="X55"/>
  <c r="G54"/>
  <c r="E54"/>
  <c r="J53"/>
  <c r="E53"/>
  <c r="J52"/>
  <c r="E52"/>
  <c r="J51"/>
  <c r="G51"/>
  <c r="F51"/>
  <c r="J50"/>
  <c r="G50"/>
  <c r="F50"/>
  <c r="K49"/>
  <c r="J49"/>
  <c r="G49"/>
  <c r="F49"/>
  <c r="F47"/>
  <c r="I47"/>
  <c r="B47"/>
  <c r="A47"/>
  <c r="A46"/>
  <c r="A44"/>
  <c r="A42"/>
  <c r="A22"/>
  <c r="B19"/>
  <c r="B15"/>
  <c r="H13"/>
  <c r="H6"/>
  <c r="B6"/>
  <c r="A1"/>
  <c r="A1" i="4"/>
  <c r="A2"/>
  <c r="A3"/>
  <c r="A4"/>
  <c r="A5"/>
  <c r="A6"/>
  <c r="A7"/>
  <c r="A8"/>
  <c r="A9"/>
  <c r="A10"/>
  <c r="A11"/>
  <c r="A12"/>
  <c r="A13"/>
  <c r="A14"/>
  <c r="A15"/>
  <c r="A16"/>
  <c r="A17"/>
  <c r="A18"/>
  <c r="A19"/>
  <c r="A20"/>
  <c r="A21"/>
  <c r="A22"/>
  <c r="A23"/>
  <c r="A24"/>
  <c r="A25"/>
  <c r="A26"/>
  <c r="A27"/>
  <c r="A28"/>
  <c r="A29"/>
  <c r="A30"/>
  <c r="A31"/>
  <c r="A32"/>
  <c r="A33"/>
  <c r="A34"/>
  <c r="A35"/>
  <c r="A36"/>
  <c r="A37"/>
  <c r="A38"/>
  <c r="A39"/>
  <c r="A40"/>
  <c r="A41"/>
  <c r="A42"/>
  <c r="A1" i="3"/>
  <c r="CY1"/>
  <c r="CZ1"/>
  <c r="DB1" s="1"/>
  <c r="DA1"/>
  <c r="DC1"/>
  <c r="A2"/>
  <c r="CY2"/>
  <c r="CZ2"/>
  <c r="DB2" s="1"/>
  <c r="DA2"/>
  <c r="DC2"/>
  <c r="A3"/>
  <c r="CY3"/>
  <c r="CZ3"/>
  <c r="DB3" s="1"/>
  <c r="DA3"/>
  <c r="DC3"/>
  <c r="A4"/>
  <c r="CY4"/>
  <c r="CZ4"/>
  <c r="DB4" s="1"/>
  <c r="DA4"/>
  <c r="DC4"/>
  <c r="A5"/>
  <c r="CX5"/>
  <c r="CY5"/>
  <c r="CZ5"/>
  <c r="DA5"/>
  <c r="DB5"/>
  <c r="DC5"/>
  <c r="A6"/>
  <c r="CX6"/>
  <c r="CY6"/>
  <c r="CZ6"/>
  <c r="DB6" s="1"/>
  <c r="DA6"/>
  <c r="DC6"/>
  <c r="A7"/>
  <c r="CX7"/>
  <c r="CY7"/>
  <c r="CZ7"/>
  <c r="DB7" s="1"/>
  <c r="DA7"/>
  <c r="DC7"/>
  <c r="A8"/>
  <c r="CX8"/>
  <c r="CY8"/>
  <c r="CZ8"/>
  <c r="DA8"/>
  <c r="DB8"/>
  <c r="DC8"/>
  <c r="A9"/>
  <c r="CX9"/>
  <c r="CY9"/>
  <c r="CZ9"/>
  <c r="DB9" s="1"/>
  <c r="DA9"/>
  <c r="DC9"/>
  <c r="A10"/>
  <c r="CX10"/>
  <c r="CY10"/>
  <c r="CZ10"/>
  <c r="DB10" s="1"/>
  <c r="DA10"/>
  <c r="DC10"/>
  <c r="A11"/>
  <c r="CX11"/>
  <c r="CY11"/>
  <c r="CZ11"/>
  <c r="DB11" s="1"/>
  <c r="DA11"/>
  <c r="DC11"/>
  <c r="A12"/>
  <c r="CX12"/>
  <c r="CY12"/>
  <c r="CZ12"/>
  <c r="DB12" s="1"/>
  <c r="DA12"/>
  <c r="DC12"/>
  <c r="A13"/>
  <c r="CX13"/>
  <c r="CY13"/>
  <c r="CZ13"/>
  <c r="DA13"/>
  <c r="DB13"/>
  <c r="DC13"/>
  <c r="A14"/>
  <c r="CX14"/>
  <c r="CY14"/>
  <c r="CZ14"/>
  <c r="DB14" s="1"/>
  <c r="DA14"/>
  <c r="DC14"/>
  <c r="A15"/>
  <c r="CX15"/>
  <c r="CY15"/>
  <c r="CZ15"/>
  <c r="DB15" s="1"/>
  <c r="DA15"/>
  <c r="DC15"/>
  <c r="A16"/>
  <c r="CX16"/>
  <c r="CY16"/>
  <c r="CZ16"/>
  <c r="DA16"/>
  <c r="DB16"/>
  <c r="DC16"/>
  <c r="A17"/>
  <c r="CX17"/>
  <c r="CY17"/>
  <c r="CZ17"/>
  <c r="DB17" s="1"/>
  <c r="DA17"/>
  <c r="DC17"/>
  <c r="A18"/>
  <c r="CX18"/>
  <c r="CY18"/>
  <c r="CZ18"/>
  <c r="DB18" s="1"/>
  <c r="DA18"/>
  <c r="DC18"/>
  <c r="A19"/>
  <c r="CX19"/>
  <c r="CY19"/>
  <c r="CZ19"/>
  <c r="DB19" s="1"/>
  <c r="DA19"/>
  <c r="DC19"/>
  <c r="A20"/>
  <c r="CX20"/>
  <c r="CY20"/>
  <c r="CZ20"/>
  <c r="DB20" s="1"/>
  <c r="DA20"/>
  <c r="DC20"/>
  <c r="A21"/>
  <c r="CX21"/>
  <c r="CY21"/>
  <c r="CZ21"/>
  <c r="DB21" s="1"/>
  <c r="DA21"/>
  <c r="DC21"/>
  <c r="A22"/>
  <c r="CX22"/>
  <c r="CY22"/>
  <c r="CZ22"/>
  <c r="DB22" s="1"/>
  <c r="DA22"/>
  <c r="DC22"/>
  <c r="A23"/>
  <c r="CX23"/>
  <c r="CY23"/>
  <c r="CZ23"/>
  <c r="DB23" s="1"/>
  <c r="DA23"/>
  <c r="DC23"/>
  <c r="A24"/>
  <c r="CX24"/>
  <c r="CY24"/>
  <c r="CZ24"/>
  <c r="DA24"/>
  <c r="DB24"/>
  <c r="DC24"/>
  <c r="A25"/>
  <c r="CX25"/>
  <c r="CY25"/>
  <c r="CZ25"/>
  <c r="DA25"/>
  <c r="DB25"/>
  <c r="DC25"/>
  <c r="A26"/>
  <c r="CX26"/>
  <c r="CY26"/>
  <c r="CZ26"/>
  <c r="DB26" s="1"/>
  <c r="DA26"/>
  <c r="DC26"/>
  <c r="A27"/>
  <c r="CX27"/>
  <c r="CY27"/>
  <c r="CZ27"/>
  <c r="DB27" s="1"/>
  <c r="DA27"/>
  <c r="DC27"/>
  <c r="A28"/>
  <c r="CX28"/>
  <c r="CY28"/>
  <c r="CZ28"/>
  <c r="DB28" s="1"/>
  <c r="DA28"/>
  <c r="DC28"/>
  <c r="A29"/>
  <c r="CX29"/>
  <c r="CY29"/>
  <c r="CZ29"/>
  <c r="DB29" s="1"/>
  <c r="DA29"/>
  <c r="DC29"/>
  <c r="A30"/>
  <c r="CX30"/>
  <c r="CY30"/>
  <c r="CZ30"/>
  <c r="DB30" s="1"/>
  <c r="DA30"/>
  <c r="DC30"/>
  <c r="A31"/>
  <c r="CX31"/>
  <c r="CY31"/>
  <c r="CZ31"/>
  <c r="DB31" s="1"/>
  <c r="DA31"/>
  <c r="DC31"/>
  <c r="A32"/>
  <c r="CX32"/>
  <c r="CY32"/>
  <c r="CZ32"/>
  <c r="DA32"/>
  <c r="DB32"/>
  <c r="DC32"/>
  <c r="A33"/>
  <c r="CX33"/>
  <c r="CY33"/>
  <c r="CZ33"/>
  <c r="DA33"/>
  <c r="DB33"/>
  <c r="DC33"/>
  <c r="A34"/>
  <c r="CX34"/>
  <c r="CY34"/>
  <c r="CZ34"/>
  <c r="DB34" s="1"/>
  <c r="DA34"/>
  <c r="DC34"/>
  <c r="A35"/>
  <c r="CX35"/>
  <c r="CY35"/>
  <c r="CZ35"/>
  <c r="DB35" s="1"/>
  <c r="DA35"/>
  <c r="DC35"/>
  <c r="A36"/>
  <c r="CX36"/>
  <c r="CY36"/>
  <c r="CZ36"/>
  <c r="DB36" s="1"/>
  <c r="DA36"/>
  <c r="DC36"/>
  <c r="A37"/>
  <c r="CX37"/>
  <c r="CY37"/>
  <c r="CZ37"/>
  <c r="DA37"/>
  <c r="DB37"/>
  <c r="DC37"/>
  <c r="A38"/>
  <c r="CX38"/>
  <c r="CY38"/>
  <c r="CZ38"/>
  <c r="DB38" s="1"/>
  <c r="DA38"/>
  <c r="DC38"/>
  <c r="A39"/>
  <c r="CX39"/>
  <c r="CY39"/>
  <c r="CZ39"/>
  <c r="DB39" s="1"/>
  <c r="DA39"/>
  <c r="DC39"/>
  <c r="A40"/>
  <c r="CX40"/>
  <c r="CY40"/>
  <c r="CZ40"/>
  <c r="DA40"/>
  <c r="DB40"/>
  <c r="DC40"/>
  <c r="A41"/>
  <c r="CX41"/>
  <c r="CY41"/>
  <c r="CZ41"/>
  <c r="DB41" s="1"/>
  <c r="DA41"/>
  <c r="DC41"/>
  <c r="A42"/>
  <c r="CX42"/>
  <c r="CY42"/>
  <c r="CZ42"/>
  <c r="DB42" s="1"/>
  <c r="DA42"/>
  <c r="DC42"/>
  <c r="A43"/>
  <c r="CX43"/>
  <c r="CY43"/>
  <c r="CZ43"/>
  <c r="DB43" s="1"/>
  <c r="DA43"/>
  <c r="DC43"/>
  <c r="A44"/>
  <c r="CX44"/>
  <c r="CY44"/>
  <c r="CZ44"/>
  <c r="DB44" s="1"/>
  <c r="DA44"/>
  <c r="DC44"/>
  <c r="A45"/>
  <c r="CX45"/>
  <c r="CY45"/>
  <c r="CZ45"/>
  <c r="DA45"/>
  <c r="DB45"/>
  <c r="DC45"/>
  <c r="A46"/>
  <c r="CX46"/>
  <c r="CY46"/>
  <c r="CZ46"/>
  <c r="DB46" s="1"/>
  <c r="DA46"/>
  <c r="DC46"/>
  <c r="D12" i="1"/>
  <c r="E18"/>
  <c r="Z18"/>
  <c r="AA18"/>
  <c r="AB18"/>
  <c r="AC18"/>
  <c r="AD18"/>
  <c r="AE18"/>
  <c r="AF18"/>
  <c r="AG18"/>
  <c r="AH18"/>
  <c r="AI18"/>
  <c r="AJ18"/>
  <c r="AK18"/>
  <c r="AL18"/>
  <c r="AM18"/>
  <c r="AN18"/>
  <c r="BE18"/>
  <c r="BF18"/>
  <c r="BG18"/>
  <c r="BH18"/>
  <c r="BI18"/>
  <c r="BJ18"/>
  <c r="BK18"/>
  <c r="BL18"/>
  <c r="BM18"/>
  <c r="BN18"/>
  <c r="BO18"/>
  <c r="BP18"/>
  <c r="BQ18"/>
  <c r="BR18"/>
  <c r="BS18"/>
  <c r="BT18"/>
  <c r="BU18"/>
  <c r="BV18"/>
  <c r="BW18"/>
  <c r="BX18"/>
  <c r="BY18"/>
  <c r="BZ18"/>
  <c r="CA18"/>
  <c r="CB18"/>
  <c r="CC18"/>
  <c r="CD18"/>
  <c r="CE18"/>
  <c r="CF18"/>
  <c r="CG18"/>
  <c r="CH18"/>
  <c r="CI18"/>
  <c r="CJ18"/>
  <c r="CK18"/>
  <c r="CL18"/>
  <c r="CM18"/>
  <c r="CN18"/>
  <c r="CO18"/>
  <c r="CP18"/>
  <c r="CQ18"/>
  <c r="CR18"/>
  <c r="CS18"/>
  <c r="CT18"/>
  <c r="CU18"/>
  <c r="CV18"/>
  <c r="CW18"/>
  <c r="CX18"/>
  <c r="CY18"/>
  <c r="CZ18"/>
  <c r="DA18"/>
  <c r="DB18"/>
  <c r="DC18"/>
  <c r="DD18"/>
  <c r="DE18"/>
  <c r="DF18"/>
  <c r="DG18"/>
  <c r="DH18"/>
  <c r="DI18"/>
  <c r="DJ18"/>
  <c r="DK18"/>
  <c r="DL18"/>
  <c r="DM18"/>
  <c r="DN18"/>
  <c r="DO18"/>
  <c r="DP18"/>
  <c r="DQ18"/>
  <c r="DR18"/>
  <c r="DS18"/>
  <c r="DT18"/>
  <c r="DU18"/>
  <c r="DV18"/>
  <c r="DW18"/>
  <c r="DX18"/>
  <c r="DY18"/>
  <c r="DZ18"/>
  <c r="EA18"/>
  <c r="EB18"/>
  <c r="EC18"/>
  <c r="ED18"/>
  <c r="EE18"/>
  <c r="EF18"/>
  <c r="EG18"/>
  <c r="EH18"/>
  <c r="EI18"/>
  <c r="EJ18"/>
  <c r="EK18"/>
  <c r="EL18"/>
  <c r="EM18"/>
  <c r="EN18"/>
  <c r="EO18"/>
  <c r="EP18"/>
  <c r="EQ18"/>
  <c r="ER18"/>
  <c r="ES18"/>
  <c r="ET18"/>
  <c r="EU18"/>
  <c r="EV18"/>
  <c r="EW18"/>
  <c r="EX18"/>
  <c r="EY18"/>
  <c r="EZ18"/>
  <c r="FA18"/>
  <c r="FB18"/>
  <c r="FC18"/>
  <c r="FD18"/>
  <c r="FE18"/>
  <c r="FF18"/>
  <c r="FG18"/>
  <c r="FH18"/>
  <c r="FI18"/>
  <c r="FJ18"/>
  <c r="FK18"/>
  <c r="FL18"/>
  <c r="FM18"/>
  <c r="FN18"/>
  <c r="FO18"/>
  <c r="FP18"/>
  <c r="FQ18"/>
  <c r="FR18"/>
  <c r="FS18"/>
  <c r="FT18"/>
  <c r="FU18"/>
  <c r="FV18"/>
  <c r="FW18"/>
  <c r="FX18"/>
  <c r="FY18"/>
  <c r="FZ18"/>
  <c r="GA18"/>
  <c r="GB18"/>
  <c r="GC18"/>
  <c r="GD18"/>
  <c r="GE18"/>
  <c r="GF18"/>
  <c r="GG18"/>
  <c r="GH18"/>
  <c r="GI18"/>
  <c r="GJ18"/>
  <c r="GK18"/>
  <c r="GL18"/>
  <c r="GM18"/>
  <c r="GN18"/>
  <c r="GO18"/>
  <c r="GP18"/>
  <c r="GQ18"/>
  <c r="GR18"/>
  <c r="GS18"/>
  <c r="GT18"/>
  <c r="GU18"/>
  <c r="GV18"/>
  <c r="GW18"/>
  <c r="GX18"/>
  <c r="D20"/>
  <c r="E22"/>
  <c r="Z22"/>
  <c r="AA22"/>
  <c r="AB22"/>
  <c r="AC22"/>
  <c r="AD22"/>
  <c r="AE22"/>
  <c r="AF22"/>
  <c r="AG22"/>
  <c r="AH22"/>
  <c r="AI22"/>
  <c r="AJ22"/>
  <c r="AK22"/>
  <c r="AL22"/>
  <c r="AM22"/>
  <c r="AN22"/>
  <c r="BE22"/>
  <c r="BF22"/>
  <c r="BG22"/>
  <c r="BH22"/>
  <c r="BI22"/>
  <c r="BJ22"/>
  <c r="BK22"/>
  <c r="BL22"/>
  <c r="BM22"/>
  <c r="BN22"/>
  <c r="BO22"/>
  <c r="BP22"/>
  <c r="BQ22"/>
  <c r="BR22"/>
  <c r="BS22"/>
  <c r="BT22"/>
  <c r="BU22"/>
  <c r="BV22"/>
  <c r="BW22"/>
  <c r="BX22"/>
  <c r="BY22"/>
  <c r="BZ22"/>
  <c r="CA22"/>
  <c r="CB22"/>
  <c r="CC22"/>
  <c r="CD22"/>
  <c r="CE22"/>
  <c r="CF22"/>
  <c r="CG22"/>
  <c r="CH22"/>
  <c r="CI22"/>
  <c r="CJ22"/>
  <c r="CK22"/>
  <c r="CL22"/>
  <c r="CM22"/>
  <c r="CN22"/>
  <c r="CO22"/>
  <c r="CP22"/>
  <c r="CQ22"/>
  <c r="CR22"/>
  <c r="CS22"/>
  <c r="CT22"/>
  <c r="CU22"/>
  <c r="CV22"/>
  <c r="CW22"/>
  <c r="CX22"/>
  <c r="CY22"/>
  <c r="CZ22"/>
  <c r="DA22"/>
  <c r="DB22"/>
  <c r="DC22"/>
  <c r="DD22"/>
  <c r="DE22"/>
  <c r="DF22"/>
  <c r="DG22"/>
  <c r="DH22"/>
  <c r="DI22"/>
  <c r="DJ22"/>
  <c r="DK22"/>
  <c r="DL22"/>
  <c r="DM22"/>
  <c r="DN22"/>
  <c r="DO22"/>
  <c r="DP22"/>
  <c r="DQ22"/>
  <c r="DR22"/>
  <c r="DS22"/>
  <c r="DT22"/>
  <c r="DU22"/>
  <c r="DV22"/>
  <c r="DW22"/>
  <c r="DX22"/>
  <c r="DY22"/>
  <c r="DZ22"/>
  <c r="EA22"/>
  <c r="EB22"/>
  <c r="EC22"/>
  <c r="ED22"/>
  <c r="EE22"/>
  <c r="EF22"/>
  <c r="EG22"/>
  <c r="EH22"/>
  <c r="EI22"/>
  <c r="EJ22"/>
  <c r="EK22"/>
  <c r="EL22"/>
  <c r="EM22"/>
  <c r="EN22"/>
  <c r="EO22"/>
  <c r="EP22"/>
  <c r="EQ22"/>
  <c r="ER22"/>
  <c r="ES22"/>
  <c r="ET22"/>
  <c r="EU22"/>
  <c r="EV22"/>
  <c r="EW22"/>
  <c r="EX22"/>
  <c r="EY22"/>
  <c r="EZ22"/>
  <c r="FA22"/>
  <c r="FB22"/>
  <c r="FC22"/>
  <c r="FD22"/>
  <c r="FE22"/>
  <c r="FF22"/>
  <c r="FG22"/>
  <c r="FH22"/>
  <c r="FI22"/>
  <c r="FJ22"/>
  <c r="FK22"/>
  <c r="FL22"/>
  <c r="FM22"/>
  <c r="FN22"/>
  <c r="FO22"/>
  <c r="FP22"/>
  <c r="FQ22"/>
  <c r="FR22"/>
  <c r="FS22"/>
  <c r="FT22"/>
  <c r="FU22"/>
  <c r="FV22"/>
  <c r="FW22"/>
  <c r="FX22"/>
  <c r="FY22"/>
  <c r="FZ22"/>
  <c r="GA22"/>
  <c r="GB22"/>
  <c r="GC22"/>
  <c r="GD22"/>
  <c r="GE22"/>
  <c r="GF22"/>
  <c r="GG22"/>
  <c r="GH22"/>
  <c r="GI22"/>
  <c r="GJ22"/>
  <c r="GK22"/>
  <c r="GL22"/>
  <c r="GM22"/>
  <c r="GN22"/>
  <c r="GO22"/>
  <c r="GP22"/>
  <c r="GQ22"/>
  <c r="GR22"/>
  <c r="GS22"/>
  <c r="GT22"/>
  <c r="GU22"/>
  <c r="GV22"/>
  <c r="GW22"/>
  <c r="GX22"/>
  <c r="D24"/>
  <c r="E26"/>
  <c r="Z26"/>
  <c r="AA26"/>
  <c r="AB26"/>
  <c r="AC26"/>
  <c r="AD26"/>
  <c r="AE26"/>
  <c r="AF26"/>
  <c r="AG26"/>
  <c r="AH26"/>
  <c r="AI26"/>
  <c r="AJ26"/>
  <c r="AK26"/>
  <c r="AL26"/>
  <c r="AM26"/>
  <c r="AN26"/>
  <c r="BE26"/>
  <c r="BF26"/>
  <c r="BG26"/>
  <c r="BH26"/>
  <c r="BI26"/>
  <c r="BJ26"/>
  <c r="BK26"/>
  <c r="BL26"/>
  <c r="BM26"/>
  <c r="BN26"/>
  <c r="BO26"/>
  <c r="BP26"/>
  <c r="BQ26"/>
  <c r="BR26"/>
  <c r="BS26"/>
  <c r="BT26"/>
  <c r="BU26"/>
  <c r="BV26"/>
  <c r="BW26"/>
  <c r="BX26"/>
  <c r="BY26"/>
  <c r="BZ26"/>
  <c r="CA26"/>
  <c r="CB26"/>
  <c r="CC26"/>
  <c r="CD26"/>
  <c r="CE26"/>
  <c r="CF26"/>
  <c r="CG26"/>
  <c r="CH26"/>
  <c r="CI26"/>
  <c r="CJ26"/>
  <c r="CK26"/>
  <c r="CL26"/>
  <c r="CM26"/>
  <c r="CN26"/>
  <c r="CO26"/>
  <c r="CP26"/>
  <c r="CQ26"/>
  <c r="CR26"/>
  <c r="CS26"/>
  <c r="CT26"/>
  <c r="CU26"/>
  <c r="CV26"/>
  <c r="CW26"/>
  <c r="CX26"/>
  <c r="CY26"/>
  <c r="CZ26"/>
  <c r="DA26"/>
  <c r="DB26"/>
  <c r="DC26"/>
  <c r="DD26"/>
  <c r="DE26"/>
  <c r="DF26"/>
  <c r="DG26"/>
  <c r="DH26"/>
  <c r="DI26"/>
  <c r="DJ26"/>
  <c r="DK26"/>
  <c r="DL26"/>
  <c r="DM26"/>
  <c r="DN26"/>
  <c r="DO26"/>
  <c r="DP26"/>
  <c r="DQ26"/>
  <c r="DR26"/>
  <c r="DS26"/>
  <c r="DT26"/>
  <c r="DU26"/>
  <c r="DV26"/>
  <c r="DW26"/>
  <c r="DX26"/>
  <c r="DY26"/>
  <c r="DZ26"/>
  <c r="EA26"/>
  <c r="EB26"/>
  <c r="EC26"/>
  <c r="ED26"/>
  <c r="EE26"/>
  <c r="EF26"/>
  <c r="EG26"/>
  <c r="EH26"/>
  <c r="EI26"/>
  <c r="EJ26"/>
  <c r="EK26"/>
  <c r="EL26"/>
  <c r="EM26"/>
  <c r="EN26"/>
  <c r="EO26"/>
  <c r="EP26"/>
  <c r="EQ26"/>
  <c r="ER26"/>
  <c r="ES26"/>
  <c r="ET26"/>
  <c r="EU26"/>
  <c r="EV26"/>
  <c r="EW26"/>
  <c r="EX26"/>
  <c r="EY26"/>
  <c r="EZ26"/>
  <c r="FA26"/>
  <c r="FB26"/>
  <c r="FC26"/>
  <c r="FD26"/>
  <c r="FE26"/>
  <c r="FF26"/>
  <c r="FG26"/>
  <c r="FH26"/>
  <c r="FI26"/>
  <c r="FJ26"/>
  <c r="FK26"/>
  <c r="FL26"/>
  <c r="FM26"/>
  <c r="FN26"/>
  <c r="FO26"/>
  <c r="FP26"/>
  <c r="FQ26"/>
  <c r="FR26"/>
  <c r="FS26"/>
  <c r="FT26"/>
  <c r="FU26"/>
  <c r="FV26"/>
  <c r="FW26"/>
  <c r="FX26"/>
  <c r="FY26"/>
  <c r="FZ26"/>
  <c r="GA26"/>
  <c r="GB26"/>
  <c r="GC26"/>
  <c r="GD26"/>
  <c r="GE26"/>
  <c r="GF26"/>
  <c r="GG26"/>
  <c r="GH26"/>
  <c r="GI26"/>
  <c r="GJ26"/>
  <c r="GK26"/>
  <c r="GL26"/>
  <c r="GM26"/>
  <c r="GN26"/>
  <c r="GO26"/>
  <c r="GP26"/>
  <c r="GQ26"/>
  <c r="GR26"/>
  <c r="GS26"/>
  <c r="GT26"/>
  <c r="GU26"/>
  <c r="GV26"/>
  <c r="GW26"/>
  <c r="GX26"/>
  <c r="D28"/>
  <c r="E30"/>
  <c r="Z30"/>
  <c r="AA30"/>
  <c r="AM30"/>
  <c r="AN30"/>
  <c r="BE30"/>
  <c r="BF30"/>
  <c r="BG30"/>
  <c r="BH30"/>
  <c r="BI30"/>
  <c r="BJ30"/>
  <c r="BK30"/>
  <c r="BL30"/>
  <c r="BM30"/>
  <c r="BN30"/>
  <c r="BO30"/>
  <c r="BP30"/>
  <c r="BQ30"/>
  <c r="BR30"/>
  <c r="BS30"/>
  <c r="BT30"/>
  <c r="BU30"/>
  <c r="BV30"/>
  <c r="BW30"/>
  <c r="CN30"/>
  <c r="CO30"/>
  <c r="CP30"/>
  <c r="CQ30"/>
  <c r="CR30"/>
  <c r="CS30"/>
  <c r="CT30"/>
  <c r="CU30"/>
  <c r="CV30"/>
  <c r="CW30"/>
  <c r="CX30"/>
  <c r="CY30"/>
  <c r="CZ30"/>
  <c r="DA30"/>
  <c r="DB30"/>
  <c r="DC30"/>
  <c r="DD30"/>
  <c r="DE30"/>
  <c r="DF30"/>
  <c r="DG30"/>
  <c r="DH30"/>
  <c r="DI30"/>
  <c r="DJ30"/>
  <c r="DK30"/>
  <c r="DL30"/>
  <c r="DM30"/>
  <c r="DN30"/>
  <c r="DO30"/>
  <c r="DP30"/>
  <c r="DQ30"/>
  <c r="DR30"/>
  <c r="DS30"/>
  <c r="DT30"/>
  <c r="DU30"/>
  <c r="DV30"/>
  <c r="DW30"/>
  <c r="DX30"/>
  <c r="DY30"/>
  <c r="DZ30"/>
  <c r="EA30"/>
  <c r="EB30"/>
  <c r="EC30"/>
  <c r="ED30"/>
  <c r="EE30"/>
  <c r="EF30"/>
  <c r="EG30"/>
  <c r="EH30"/>
  <c r="EI30"/>
  <c r="EJ30"/>
  <c r="EK30"/>
  <c r="EL30"/>
  <c r="EM30"/>
  <c r="EN30"/>
  <c r="EO30"/>
  <c r="EP30"/>
  <c r="EQ30"/>
  <c r="ER30"/>
  <c r="ES30"/>
  <c r="ET30"/>
  <c r="EU30"/>
  <c r="EV30"/>
  <c r="EW30"/>
  <c r="EX30"/>
  <c r="EY30"/>
  <c r="EZ30"/>
  <c r="FA30"/>
  <c r="FB30"/>
  <c r="FC30"/>
  <c r="FD30"/>
  <c r="FE30"/>
  <c r="FF30"/>
  <c r="FG30"/>
  <c r="FH30"/>
  <c r="FI30"/>
  <c r="FJ30"/>
  <c r="FK30"/>
  <c r="FL30"/>
  <c r="FM30"/>
  <c r="FN30"/>
  <c r="FO30"/>
  <c r="FP30"/>
  <c r="FQ30"/>
  <c r="FR30"/>
  <c r="FS30"/>
  <c r="FT30"/>
  <c r="FU30"/>
  <c r="FV30"/>
  <c r="FW30"/>
  <c r="FX30"/>
  <c r="FY30"/>
  <c r="FZ30"/>
  <c r="GA30"/>
  <c r="GB30"/>
  <c r="GC30"/>
  <c r="GD30"/>
  <c r="GE30"/>
  <c r="GF30"/>
  <c r="GG30"/>
  <c r="GH30"/>
  <c r="GI30"/>
  <c r="GJ30"/>
  <c r="GK30"/>
  <c r="GL30"/>
  <c r="GM30"/>
  <c r="GN30"/>
  <c r="GO30"/>
  <c r="GP30"/>
  <c r="GQ30"/>
  <c r="GR30"/>
  <c r="GS30"/>
  <c r="GT30"/>
  <c r="GU30"/>
  <c r="GV30"/>
  <c r="GW30"/>
  <c r="GX30"/>
  <c r="C32"/>
  <c r="D32"/>
  <c r="I32"/>
  <c r="AC32"/>
  <c r="CQ32" s="1"/>
  <c r="P32" s="1"/>
  <c r="AE32"/>
  <c r="U47" i="5" s="1"/>
  <c r="H53" s="1"/>
  <c r="AF32" i="1"/>
  <c r="H49" i="5" s="1"/>
  <c r="R49" s="1"/>
  <c r="AG32" i="1"/>
  <c r="AH32"/>
  <c r="CV32" s="1"/>
  <c r="AI32"/>
  <c r="CW32" s="1"/>
  <c r="V32" s="1"/>
  <c r="AJ32"/>
  <c r="CX32" s="1"/>
  <c r="W32" s="1"/>
  <c r="CT32"/>
  <c r="S32" s="1"/>
  <c r="CU32"/>
  <c r="T32" s="1"/>
  <c r="FR32"/>
  <c r="GL32"/>
  <c r="GO32"/>
  <c r="GP32"/>
  <c r="GV32"/>
  <c r="HC32" s="1"/>
  <c r="GX32" s="1"/>
  <c r="C33"/>
  <c r="D33"/>
  <c r="AC33"/>
  <c r="AE33"/>
  <c r="AF33"/>
  <c r="AG33"/>
  <c r="CU33" s="1"/>
  <c r="T33" s="1"/>
  <c r="AH33"/>
  <c r="AI33"/>
  <c r="AJ33"/>
  <c r="CX33" s="1"/>
  <c r="W33" s="1"/>
  <c r="CQ33"/>
  <c r="P33" s="1"/>
  <c r="K58" i="5" s="1"/>
  <c r="CV33" i="1"/>
  <c r="U33" s="1"/>
  <c r="L61" i="5" s="1"/>
  <c r="CW33" i="1"/>
  <c r="V33" s="1"/>
  <c r="FR33"/>
  <c r="GL33"/>
  <c r="GN33"/>
  <c r="GP33"/>
  <c r="GV33"/>
  <c r="HC33"/>
  <c r="GX33" s="1"/>
  <c r="I34"/>
  <c r="E62" i="5" s="1"/>
  <c r="AC34" i="1"/>
  <c r="CQ34" s="1"/>
  <c r="P34" s="1"/>
  <c r="AE34"/>
  <c r="AD34" s="1"/>
  <c r="AF34"/>
  <c r="S62" i="5" s="1"/>
  <c r="AG34" i="1"/>
  <c r="CU34" s="1"/>
  <c r="T34" s="1"/>
  <c r="AH34"/>
  <c r="AI34"/>
  <c r="CW34" s="1"/>
  <c r="AJ34"/>
  <c r="CT34"/>
  <c r="S34" s="1"/>
  <c r="CV34"/>
  <c r="U34" s="1"/>
  <c r="CX34"/>
  <c r="W34" s="1"/>
  <c r="FR34"/>
  <c r="GL34"/>
  <c r="GN34"/>
  <c r="GP34"/>
  <c r="GV34"/>
  <c r="HC34" s="1"/>
  <c r="GX34" s="1"/>
  <c r="I35"/>
  <c r="AC35"/>
  <c r="AB35" s="1"/>
  <c r="AD35"/>
  <c r="CR35" s="1"/>
  <c r="Q35" s="1"/>
  <c r="AE35"/>
  <c r="U63" i="5" s="1"/>
  <c r="AF35" i="1"/>
  <c r="S63" i="5" s="1"/>
  <c r="AG35" i="1"/>
  <c r="CU35" s="1"/>
  <c r="T35" s="1"/>
  <c r="AH35"/>
  <c r="CV35" s="1"/>
  <c r="U35" s="1"/>
  <c r="AI35"/>
  <c r="AJ35"/>
  <c r="CQ35"/>
  <c r="P35" s="1"/>
  <c r="CS35"/>
  <c r="R35" s="1"/>
  <c r="CT35"/>
  <c r="S35" s="1"/>
  <c r="CW35"/>
  <c r="V35" s="1"/>
  <c r="CX35"/>
  <c r="W35" s="1"/>
  <c r="FR35"/>
  <c r="GL35"/>
  <c r="GN35"/>
  <c r="GP35"/>
  <c r="GV35"/>
  <c r="HC35" s="1"/>
  <c r="GX35" s="1"/>
  <c r="C36"/>
  <c r="D36"/>
  <c r="AC36"/>
  <c r="CQ36" s="1"/>
  <c r="P36" s="1"/>
  <c r="K69" i="5" s="1"/>
  <c r="AE36" i="1"/>
  <c r="AD36" s="1"/>
  <c r="AF36"/>
  <c r="CT36" s="1"/>
  <c r="S36" s="1"/>
  <c r="AG36"/>
  <c r="AH36"/>
  <c r="CV36" s="1"/>
  <c r="U36" s="1"/>
  <c r="AI36"/>
  <c r="CW36" s="1"/>
  <c r="V36" s="1"/>
  <c r="AJ36"/>
  <c r="CX36" s="1"/>
  <c r="W36" s="1"/>
  <c r="CU36"/>
  <c r="T36" s="1"/>
  <c r="FR36"/>
  <c r="GL36"/>
  <c r="GN36"/>
  <c r="GP36"/>
  <c r="GV36"/>
  <c r="HC36"/>
  <c r="GX36" s="1"/>
  <c r="I37"/>
  <c r="E73" i="5" s="1"/>
  <c r="AC37" i="1"/>
  <c r="AE37"/>
  <c r="CS37" s="1"/>
  <c r="R37" s="1"/>
  <c r="AF37"/>
  <c r="AG37"/>
  <c r="AH37"/>
  <c r="CV37" s="1"/>
  <c r="U37" s="1"/>
  <c r="AI37"/>
  <c r="CW37" s="1"/>
  <c r="V37" s="1"/>
  <c r="AJ37"/>
  <c r="CQ37"/>
  <c r="CT37"/>
  <c r="S37" s="1"/>
  <c r="CU37"/>
  <c r="T37" s="1"/>
  <c r="CX37"/>
  <c r="W37" s="1"/>
  <c r="FR37"/>
  <c r="GL37"/>
  <c r="GN37"/>
  <c r="GP37"/>
  <c r="GV37"/>
  <c r="HC37" s="1"/>
  <c r="AC38"/>
  <c r="CQ38" s="1"/>
  <c r="P38" s="1"/>
  <c r="AE38"/>
  <c r="AD38" s="1"/>
  <c r="CR38" s="1"/>
  <c r="Q38" s="1"/>
  <c r="AF38"/>
  <c r="S75" i="5" s="1"/>
  <c r="AG38" i="1"/>
  <c r="AH38"/>
  <c r="AI38"/>
  <c r="CW38" s="1"/>
  <c r="V38" s="1"/>
  <c r="AJ38"/>
  <c r="CX38" s="1"/>
  <c r="W38" s="1"/>
  <c r="CU38"/>
  <c r="T38" s="1"/>
  <c r="CV38"/>
  <c r="U38" s="1"/>
  <c r="L76" i="5" s="1"/>
  <c r="Q76" s="1"/>
  <c r="FR38" i="1"/>
  <c r="GL38"/>
  <c r="GN38"/>
  <c r="GP38"/>
  <c r="GV38"/>
  <c r="HC38" s="1"/>
  <c r="GX38" s="1"/>
  <c r="C39"/>
  <c r="D39"/>
  <c r="AC39"/>
  <c r="AE39"/>
  <c r="AD39" s="1"/>
  <c r="CR39" s="1"/>
  <c r="Q39" s="1"/>
  <c r="AF39"/>
  <c r="AG39"/>
  <c r="CU39" s="1"/>
  <c r="T39" s="1"/>
  <c r="AH39"/>
  <c r="AI39"/>
  <c r="AJ39"/>
  <c r="CS39"/>
  <c r="R39" s="1"/>
  <c r="CV39"/>
  <c r="U39" s="1"/>
  <c r="CW39"/>
  <c r="V39" s="1"/>
  <c r="CX39"/>
  <c r="W39" s="1"/>
  <c r="FR39"/>
  <c r="GL39"/>
  <c r="GN39"/>
  <c r="GP39"/>
  <c r="GV39"/>
  <c r="HC39"/>
  <c r="GX39" s="1"/>
  <c r="AC40"/>
  <c r="AB40" s="1"/>
  <c r="AE40"/>
  <c r="AD40" s="1"/>
  <c r="CR40" s="1"/>
  <c r="Q40" s="1"/>
  <c r="AF40"/>
  <c r="S84" i="5" s="1"/>
  <c r="AG40" i="1"/>
  <c r="CU40" s="1"/>
  <c r="T40" s="1"/>
  <c r="AH40"/>
  <c r="CV40" s="1"/>
  <c r="U40" s="1"/>
  <c r="L85" i="5" s="1"/>
  <c r="Q85" s="1"/>
  <c r="AI40" i="1"/>
  <c r="CW40" s="1"/>
  <c r="V40" s="1"/>
  <c r="AJ40"/>
  <c r="CS40"/>
  <c r="R40" s="1"/>
  <c r="CT40"/>
  <c r="S40" s="1"/>
  <c r="CX40"/>
  <c r="W40" s="1"/>
  <c r="FR40"/>
  <c r="BY46" s="1"/>
  <c r="GL40"/>
  <c r="GN40"/>
  <c r="GP40"/>
  <c r="GV40"/>
  <c r="HC40" s="1"/>
  <c r="GX40" s="1"/>
  <c r="C41"/>
  <c r="D41"/>
  <c r="AC41"/>
  <c r="AB41" s="1"/>
  <c r="AE41"/>
  <c r="AD41" s="1"/>
  <c r="AF41"/>
  <c r="AG41"/>
  <c r="CU41" s="1"/>
  <c r="T41" s="1"/>
  <c r="AH41"/>
  <c r="CV41" s="1"/>
  <c r="U41" s="1"/>
  <c r="L95" i="5" s="1"/>
  <c r="Q95" s="1"/>
  <c r="AI41" i="1"/>
  <c r="CW41" s="1"/>
  <c r="V41" s="1"/>
  <c r="AJ41"/>
  <c r="CT41"/>
  <c r="S41" s="1"/>
  <c r="K87" i="5" s="1"/>
  <c r="CX41" i="1"/>
  <c r="W41" s="1"/>
  <c r="FR41"/>
  <c r="GL41"/>
  <c r="GN41"/>
  <c r="GP41"/>
  <c r="GV41"/>
  <c r="HC41" s="1"/>
  <c r="GX41" s="1"/>
  <c r="I42"/>
  <c r="E94" i="5" s="1"/>
  <c r="AC42" i="1"/>
  <c r="AE42"/>
  <c r="AD42" s="1"/>
  <c r="CR42" s="1"/>
  <c r="Q42" s="1"/>
  <c r="AF42"/>
  <c r="S94" i="5" s="1"/>
  <c r="AG42" i="1"/>
  <c r="AH42"/>
  <c r="CV42" s="1"/>
  <c r="AI42"/>
  <c r="CW42" s="1"/>
  <c r="AJ42"/>
  <c r="CX42" s="1"/>
  <c r="W42" s="1"/>
  <c r="CQ42"/>
  <c r="CU42"/>
  <c r="T42" s="1"/>
  <c r="FR42"/>
  <c r="GL42"/>
  <c r="GN42"/>
  <c r="GP42"/>
  <c r="GV42"/>
  <c r="HC42" s="1"/>
  <c r="C43"/>
  <c r="D43"/>
  <c r="AC43"/>
  <c r="CQ43" s="1"/>
  <c r="P43" s="1"/>
  <c r="AE43"/>
  <c r="AD43" s="1"/>
  <c r="H98" i="5" s="1"/>
  <c r="AF43" i="1"/>
  <c r="H97" i="5" s="1"/>
  <c r="AG43" i="1"/>
  <c r="AH43"/>
  <c r="AI43"/>
  <c r="CW43" s="1"/>
  <c r="V43" s="1"/>
  <c r="AJ43"/>
  <c r="CX43" s="1"/>
  <c r="W43" s="1"/>
  <c r="CU43"/>
  <c r="T43" s="1"/>
  <c r="CV43"/>
  <c r="U43" s="1"/>
  <c r="FR43"/>
  <c r="GL43"/>
  <c r="GN43"/>
  <c r="GP43"/>
  <c r="GV43"/>
  <c r="HC43" s="1"/>
  <c r="GX43" s="1"/>
  <c r="AC44"/>
  <c r="CQ44" s="1"/>
  <c r="P44" s="1"/>
  <c r="K104" i="5" s="1"/>
  <c r="J105" s="1"/>
  <c r="P105" s="1"/>
  <c r="AE44" i="1"/>
  <c r="AF44"/>
  <c r="AG44"/>
  <c r="CU44" s="1"/>
  <c r="T44" s="1"/>
  <c r="AH44"/>
  <c r="CV44" s="1"/>
  <c r="U44" s="1"/>
  <c r="L105" i="5" s="1"/>
  <c r="Q105" s="1"/>
  <c r="AI44" i="1"/>
  <c r="CW44" s="1"/>
  <c r="V44" s="1"/>
  <c r="AJ44"/>
  <c r="CX44" s="1"/>
  <c r="W44" s="1"/>
  <c r="FR44"/>
  <c r="GL44"/>
  <c r="GN44"/>
  <c r="GP44"/>
  <c r="GV44"/>
  <c r="HC44" s="1"/>
  <c r="GX44" s="1"/>
  <c r="B46"/>
  <c r="B30" s="1"/>
  <c r="C46"/>
  <c r="C30" s="1"/>
  <c r="D46"/>
  <c r="D30" s="1"/>
  <c r="F46"/>
  <c r="F30" s="1"/>
  <c r="G46"/>
  <c r="G30" s="1"/>
  <c r="BX46"/>
  <c r="BX30" s="1"/>
  <c r="CD46"/>
  <c r="CD30" s="1"/>
  <c r="CK46"/>
  <c r="CK30" s="1"/>
  <c r="CL46"/>
  <c r="CL30" s="1"/>
  <c r="CM46"/>
  <c r="BD46" s="1"/>
  <c r="B76"/>
  <c r="B26" s="1"/>
  <c r="C76"/>
  <c r="C26" s="1"/>
  <c r="D76"/>
  <c r="D26" s="1"/>
  <c r="F76"/>
  <c r="F26" s="1"/>
  <c r="G76"/>
  <c r="G26" s="1"/>
  <c r="D106"/>
  <c r="E108"/>
  <c r="Z108"/>
  <c r="AA108"/>
  <c r="AB108"/>
  <c r="AC108"/>
  <c r="AD108"/>
  <c r="AE108"/>
  <c r="AF108"/>
  <c r="AG108"/>
  <c r="AH108"/>
  <c r="AI108"/>
  <c r="AJ108"/>
  <c r="AK108"/>
  <c r="AL108"/>
  <c r="AM108"/>
  <c r="AN108"/>
  <c r="BE108"/>
  <c r="BF108"/>
  <c r="BG108"/>
  <c r="BH108"/>
  <c r="BI108"/>
  <c r="BJ108"/>
  <c r="BK108"/>
  <c r="BL108"/>
  <c r="BM108"/>
  <c r="BN108"/>
  <c r="BO108"/>
  <c r="BP108"/>
  <c r="BQ108"/>
  <c r="BR108"/>
  <c r="BS108"/>
  <c r="BT108"/>
  <c r="BU108"/>
  <c r="BV108"/>
  <c r="BW108"/>
  <c r="BX108"/>
  <c r="BY108"/>
  <c r="BZ108"/>
  <c r="CA108"/>
  <c r="CB108"/>
  <c r="CC108"/>
  <c r="CD108"/>
  <c r="CE108"/>
  <c r="CF108"/>
  <c r="CG108"/>
  <c r="CH108"/>
  <c r="CI108"/>
  <c r="CJ108"/>
  <c r="CK108"/>
  <c r="CL108"/>
  <c r="CM108"/>
  <c r="CN108"/>
  <c r="CO108"/>
  <c r="CP108"/>
  <c r="CQ108"/>
  <c r="CR108"/>
  <c r="CS108"/>
  <c r="CT108"/>
  <c r="CU108"/>
  <c r="CV108"/>
  <c r="CW108"/>
  <c r="CX108"/>
  <c r="CY108"/>
  <c r="CZ108"/>
  <c r="DA108"/>
  <c r="DB108"/>
  <c r="DC108"/>
  <c r="DD108"/>
  <c r="DE108"/>
  <c r="DF108"/>
  <c r="DG108"/>
  <c r="DH108"/>
  <c r="DI108"/>
  <c r="DJ108"/>
  <c r="DK108"/>
  <c r="DL108"/>
  <c r="DM108"/>
  <c r="DN108"/>
  <c r="DO108"/>
  <c r="DP108"/>
  <c r="DQ108"/>
  <c r="DR108"/>
  <c r="DS108"/>
  <c r="DT108"/>
  <c r="DU108"/>
  <c r="DV108"/>
  <c r="DW108"/>
  <c r="DX108"/>
  <c r="DY108"/>
  <c r="DZ108"/>
  <c r="EA108"/>
  <c r="EB108"/>
  <c r="EC108"/>
  <c r="ED108"/>
  <c r="EE108"/>
  <c r="EF108"/>
  <c r="EG108"/>
  <c r="EH108"/>
  <c r="EI108"/>
  <c r="EJ108"/>
  <c r="EK108"/>
  <c r="EL108"/>
  <c r="EM108"/>
  <c r="EN108"/>
  <c r="EO108"/>
  <c r="EP108"/>
  <c r="EQ108"/>
  <c r="ER108"/>
  <c r="ES108"/>
  <c r="ET108"/>
  <c r="EU108"/>
  <c r="EV108"/>
  <c r="EW108"/>
  <c r="EX108"/>
  <c r="EY108"/>
  <c r="EZ108"/>
  <c r="FA108"/>
  <c r="FB108"/>
  <c r="FC108"/>
  <c r="FD108"/>
  <c r="FE108"/>
  <c r="FF108"/>
  <c r="FG108"/>
  <c r="FH108"/>
  <c r="FI108"/>
  <c r="FJ108"/>
  <c r="FK108"/>
  <c r="FL108"/>
  <c r="FM108"/>
  <c r="FN108"/>
  <c r="FO108"/>
  <c r="FP108"/>
  <c r="FQ108"/>
  <c r="FR108"/>
  <c r="FS108"/>
  <c r="FT108"/>
  <c r="FU108"/>
  <c r="FV108"/>
  <c r="FW108"/>
  <c r="FX108"/>
  <c r="FY108"/>
  <c r="FZ108"/>
  <c r="GA108"/>
  <c r="GB108"/>
  <c r="GC108"/>
  <c r="GD108"/>
  <c r="GE108"/>
  <c r="GF108"/>
  <c r="GG108"/>
  <c r="GH108"/>
  <c r="GI108"/>
  <c r="GJ108"/>
  <c r="GK108"/>
  <c r="GL108"/>
  <c r="GM108"/>
  <c r="GN108"/>
  <c r="GO108"/>
  <c r="GP108"/>
  <c r="GQ108"/>
  <c r="GR108"/>
  <c r="GS108"/>
  <c r="GT108"/>
  <c r="GU108"/>
  <c r="GV108"/>
  <c r="GW108"/>
  <c r="GX108"/>
  <c r="D110"/>
  <c r="E112"/>
  <c r="Z112"/>
  <c r="AA112"/>
  <c r="AM112"/>
  <c r="AN112"/>
  <c r="BE112"/>
  <c r="BF112"/>
  <c r="BG112"/>
  <c r="BH112"/>
  <c r="BI112"/>
  <c r="BJ112"/>
  <c r="BK112"/>
  <c r="BL112"/>
  <c r="BM112"/>
  <c r="BN112"/>
  <c r="BO112"/>
  <c r="BP112"/>
  <c r="BQ112"/>
  <c r="BR112"/>
  <c r="BS112"/>
  <c r="BT112"/>
  <c r="BU112"/>
  <c r="BV112"/>
  <c r="BW112"/>
  <c r="CN112"/>
  <c r="CO112"/>
  <c r="CP112"/>
  <c r="CQ112"/>
  <c r="CR112"/>
  <c r="CS112"/>
  <c r="CT112"/>
  <c r="CU112"/>
  <c r="CV112"/>
  <c r="CW112"/>
  <c r="CX112"/>
  <c r="CY112"/>
  <c r="CZ112"/>
  <c r="DA112"/>
  <c r="DB112"/>
  <c r="DC112"/>
  <c r="DD112"/>
  <c r="DE112"/>
  <c r="DF112"/>
  <c r="DG112"/>
  <c r="DH112"/>
  <c r="DI112"/>
  <c r="DJ112"/>
  <c r="DK112"/>
  <c r="DL112"/>
  <c r="DM112"/>
  <c r="DN112"/>
  <c r="DO112"/>
  <c r="DP112"/>
  <c r="DQ112"/>
  <c r="DR112"/>
  <c r="DS112"/>
  <c r="DT112"/>
  <c r="DU112"/>
  <c r="DV112"/>
  <c r="DW112"/>
  <c r="DX112"/>
  <c r="DY112"/>
  <c r="DZ112"/>
  <c r="EA112"/>
  <c r="EB112"/>
  <c r="EC112"/>
  <c r="ED112"/>
  <c r="EE112"/>
  <c r="EF112"/>
  <c r="EG112"/>
  <c r="EH112"/>
  <c r="EI112"/>
  <c r="EJ112"/>
  <c r="EK112"/>
  <c r="EL112"/>
  <c r="EM112"/>
  <c r="EN112"/>
  <c r="EO112"/>
  <c r="EP112"/>
  <c r="EQ112"/>
  <c r="ER112"/>
  <c r="ES112"/>
  <c r="ET112"/>
  <c r="EU112"/>
  <c r="EV112"/>
  <c r="EW112"/>
  <c r="EX112"/>
  <c r="EY112"/>
  <c r="EZ112"/>
  <c r="FA112"/>
  <c r="FB112"/>
  <c r="FC112"/>
  <c r="FD112"/>
  <c r="FE112"/>
  <c r="FF112"/>
  <c r="FG112"/>
  <c r="FH112"/>
  <c r="FI112"/>
  <c r="FJ112"/>
  <c r="FK112"/>
  <c r="FL112"/>
  <c r="FM112"/>
  <c r="FN112"/>
  <c r="FO112"/>
  <c r="FP112"/>
  <c r="FQ112"/>
  <c r="FR112"/>
  <c r="FS112"/>
  <c r="FT112"/>
  <c r="FU112"/>
  <c r="FV112"/>
  <c r="FW112"/>
  <c r="FX112"/>
  <c r="FY112"/>
  <c r="FZ112"/>
  <c r="GA112"/>
  <c r="GB112"/>
  <c r="GC112"/>
  <c r="GD112"/>
  <c r="GE112"/>
  <c r="GF112"/>
  <c r="GG112"/>
  <c r="GH112"/>
  <c r="GI112"/>
  <c r="GJ112"/>
  <c r="GK112"/>
  <c r="GL112"/>
  <c r="GM112"/>
  <c r="GN112"/>
  <c r="GO112"/>
  <c r="GP112"/>
  <c r="GQ112"/>
  <c r="GR112"/>
  <c r="GS112"/>
  <c r="GT112"/>
  <c r="GU112"/>
  <c r="GV112"/>
  <c r="GW112"/>
  <c r="GX112"/>
  <c r="C114"/>
  <c r="D114"/>
  <c r="AC114"/>
  <c r="CQ114" s="1"/>
  <c r="P114" s="1"/>
  <c r="AE114"/>
  <c r="AD114" s="1"/>
  <c r="AF114"/>
  <c r="AG114"/>
  <c r="CU114" s="1"/>
  <c r="T114" s="1"/>
  <c r="AH114"/>
  <c r="AI114"/>
  <c r="AJ114"/>
  <c r="CV114"/>
  <c r="U114" s="1"/>
  <c r="CW114"/>
  <c r="V114" s="1"/>
  <c r="AI117" s="1"/>
  <c r="CX114"/>
  <c r="W114" s="1"/>
  <c r="FR114"/>
  <c r="GL114"/>
  <c r="BZ117" s="1"/>
  <c r="BZ112" s="1"/>
  <c r="GN114"/>
  <c r="CB117" s="1"/>
  <c r="AS117" s="1"/>
  <c r="GP114"/>
  <c r="CD117" s="1"/>
  <c r="CD112" s="1"/>
  <c r="GV114"/>
  <c r="HC114"/>
  <c r="GX114" s="1"/>
  <c r="C115"/>
  <c r="D115"/>
  <c r="AC115"/>
  <c r="AE115"/>
  <c r="CS115" s="1"/>
  <c r="R115" s="1"/>
  <c r="AF115"/>
  <c r="AG115"/>
  <c r="CU115" s="1"/>
  <c r="T115" s="1"/>
  <c r="AH115"/>
  <c r="AI115"/>
  <c r="CW115" s="1"/>
  <c r="V115" s="1"/>
  <c r="AJ115"/>
  <c r="CQ115"/>
  <c r="P115" s="1"/>
  <c r="CV115"/>
  <c r="U115" s="1"/>
  <c r="CX115"/>
  <c r="W115" s="1"/>
  <c r="FR115"/>
  <c r="GL115"/>
  <c r="GN115"/>
  <c r="GP115"/>
  <c r="GV115"/>
  <c r="HC115" s="1"/>
  <c r="GX115" s="1"/>
  <c r="B117"/>
  <c r="B112" s="1"/>
  <c r="C117"/>
  <c r="C112" s="1"/>
  <c r="D117"/>
  <c r="D112" s="1"/>
  <c r="F117"/>
  <c r="F112" s="1"/>
  <c r="G117"/>
  <c r="BX117"/>
  <c r="AO117" s="1"/>
  <c r="BY117"/>
  <c r="BY112" s="1"/>
  <c r="CK117"/>
  <c r="CK112" s="1"/>
  <c r="CL117"/>
  <c r="CL112" s="1"/>
  <c r="CM117"/>
  <c r="BD117" s="1"/>
  <c r="B147"/>
  <c r="B108" s="1"/>
  <c r="C147"/>
  <c r="C108" s="1"/>
  <c r="D147"/>
  <c r="D108" s="1"/>
  <c r="F147"/>
  <c r="F108" s="1"/>
  <c r="G147"/>
  <c r="G108" s="1"/>
  <c r="B177"/>
  <c r="B22" s="1"/>
  <c r="C177"/>
  <c r="C22" s="1"/>
  <c r="D177"/>
  <c r="D22" s="1"/>
  <c r="F177"/>
  <c r="F22" s="1"/>
  <c r="G177"/>
  <c r="G22" s="1"/>
  <c r="B207"/>
  <c r="B18" s="1"/>
  <c r="C207"/>
  <c r="C18" s="1"/>
  <c r="D207"/>
  <c r="D18" s="1"/>
  <c r="F207"/>
  <c r="F18" s="1"/>
  <c r="G207"/>
  <c r="G18" s="1"/>
  <c r="H59" i="5" l="1"/>
  <c r="L74"/>
  <c r="Q74" s="1"/>
  <c r="L72"/>
  <c r="CR114" i="1"/>
  <c r="Q114" s="1"/>
  <c r="K120" i="5" s="1"/>
  <c r="H120"/>
  <c r="AD44" i="1"/>
  <c r="CS44"/>
  <c r="R44" s="1"/>
  <c r="CZ44" s="1"/>
  <c r="Y44" s="1"/>
  <c r="V104" i="5" s="1"/>
  <c r="V42" i="1"/>
  <c r="CQ41"/>
  <c r="P41" s="1"/>
  <c r="K90" i="5" s="1"/>
  <c r="AD37" i="1"/>
  <c r="CT33"/>
  <c r="S33" s="1"/>
  <c r="K57" i="5" s="1"/>
  <c r="H57"/>
  <c r="R57" s="1"/>
  <c r="U56"/>
  <c r="A136"/>
  <c r="G112" i="1"/>
  <c r="AF128" i="5"/>
  <c r="A128"/>
  <c r="CS114" i="1"/>
  <c r="R114" s="1"/>
  <c r="CY114" s="1"/>
  <c r="X114" s="1"/>
  <c r="T118" i="5" s="1"/>
  <c r="K122" s="1"/>
  <c r="GX42" i="1"/>
  <c r="CS42"/>
  <c r="R42" s="1"/>
  <c r="U42"/>
  <c r="S86" i="5"/>
  <c r="H91" s="1"/>
  <c r="S77"/>
  <c r="H80" s="1"/>
  <c r="CT39" i="1"/>
  <c r="S39" s="1"/>
  <c r="K78" i="5" s="1"/>
  <c r="CT38" i="1"/>
  <c r="S38" s="1"/>
  <c r="AD33"/>
  <c r="AB33" s="1"/>
  <c r="CS33"/>
  <c r="R33" s="1"/>
  <c r="CX1" i="3"/>
  <c r="H68" i="5"/>
  <c r="R68" s="1"/>
  <c r="H69"/>
  <c r="H78"/>
  <c r="R78" s="1"/>
  <c r="H84"/>
  <c r="X85" s="1"/>
  <c r="U86"/>
  <c r="H90"/>
  <c r="L93"/>
  <c r="H99"/>
  <c r="G103" s="1"/>
  <c r="O103" s="1"/>
  <c r="A111"/>
  <c r="CT115" i="1"/>
  <c r="S115" s="1"/>
  <c r="L83" i="5"/>
  <c r="Q83" s="1"/>
  <c r="L82"/>
  <c r="AD32" i="1"/>
  <c r="CS32"/>
  <c r="R32" s="1"/>
  <c r="K51" i="5" s="1"/>
  <c r="S73"/>
  <c r="H70" s="1"/>
  <c r="U94"/>
  <c r="X105"/>
  <c r="G105"/>
  <c r="O105" s="1"/>
  <c r="U118"/>
  <c r="H123" s="1"/>
  <c r="CT43" i="1"/>
  <c r="S43" s="1"/>
  <c r="K97" i="5" s="1"/>
  <c r="U96"/>
  <c r="H101" s="1"/>
  <c r="X103" s="1"/>
  <c r="CT42" i="1"/>
  <c r="S42" s="1"/>
  <c r="CP38"/>
  <c r="O38" s="1"/>
  <c r="BZ46"/>
  <c r="U73" i="5"/>
  <c r="H71" s="1"/>
  <c r="K75"/>
  <c r="J76" s="1"/>
  <c r="P76" s="1"/>
  <c r="S118"/>
  <c r="H122" s="1"/>
  <c r="CT114" i="1"/>
  <c r="S114" s="1"/>
  <c r="K119" i="5" s="1"/>
  <c r="CT44" i="1"/>
  <c r="S44" s="1"/>
  <c r="U104" i="5"/>
  <c r="S104"/>
  <c r="L103"/>
  <c r="Q103" s="1"/>
  <c r="L102"/>
  <c r="CR41" i="1"/>
  <c r="Q41" s="1"/>
  <c r="K88" i="5" s="1"/>
  <c r="H88"/>
  <c r="U75"/>
  <c r="S47"/>
  <c r="H52" s="1"/>
  <c r="H51"/>
  <c r="R51" s="1"/>
  <c r="H63"/>
  <c r="X63" s="1"/>
  <c r="H75"/>
  <c r="H94"/>
  <c r="X94" s="1"/>
  <c r="P42" i="1"/>
  <c r="AB42"/>
  <c r="AB39"/>
  <c r="GX37"/>
  <c r="P37"/>
  <c r="V34"/>
  <c r="U32"/>
  <c r="H66" i="5"/>
  <c r="R66" s="1"/>
  <c r="H121"/>
  <c r="X126" s="1"/>
  <c r="H60"/>
  <c r="G30"/>
  <c r="G29"/>
  <c r="L132"/>
  <c r="L128"/>
  <c r="R97"/>
  <c r="R119"/>
  <c r="CP114" i="1"/>
  <c r="O114" s="1"/>
  <c r="AC117"/>
  <c r="AO112"/>
  <c r="AO147"/>
  <c r="F121"/>
  <c r="AI112"/>
  <c r="V117"/>
  <c r="CR44"/>
  <c r="Q44" s="1"/>
  <c r="AB44"/>
  <c r="CR43"/>
  <c r="Q43" s="1"/>
  <c r="K98" i="5" s="1"/>
  <c r="AB43" i="1"/>
  <c r="CZ42"/>
  <c r="Y42" s="1"/>
  <c r="V94" i="5" s="1"/>
  <c r="CY42" i="1"/>
  <c r="X42" s="1"/>
  <c r="T94" i="5" s="1"/>
  <c r="CZ40" i="1"/>
  <c r="Y40" s="1"/>
  <c r="V84" i="5" s="1"/>
  <c r="CY40" i="1"/>
  <c r="X40" s="1"/>
  <c r="T84" i="5" s="1"/>
  <c r="CY33" i="1"/>
  <c r="X33" s="1"/>
  <c r="T56" i="5" s="1"/>
  <c r="AG46" i="1"/>
  <c r="CZ114"/>
  <c r="Y114" s="1"/>
  <c r="V118" i="5" s="1"/>
  <c r="K123" s="1"/>
  <c r="AF117" i="1"/>
  <c r="CY44"/>
  <c r="X44" s="1"/>
  <c r="T104" i="5" s="1"/>
  <c r="CR36" i="1"/>
  <c r="Q36" s="1"/>
  <c r="K67" i="5" s="1"/>
  <c r="AB36" i="1"/>
  <c r="CZ35"/>
  <c r="Y35" s="1"/>
  <c r="V63" i="5" s="1"/>
  <c r="CY35" i="1"/>
  <c r="X35" s="1"/>
  <c r="T63" i="5" s="1"/>
  <c r="AJ117" i="1"/>
  <c r="AE117"/>
  <c r="AG117"/>
  <c r="AI46"/>
  <c r="CZ39"/>
  <c r="Y39" s="1"/>
  <c r="V77" i="5" s="1"/>
  <c r="K81" s="1"/>
  <c r="CY39" i="1"/>
  <c r="X39" s="1"/>
  <c r="T77" i="5" s="1"/>
  <c r="K80" s="1"/>
  <c r="AB34" i="1"/>
  <c r="CR34"/>
  <c r="Q34" s="1"/>
  <c r="CP34" s="1"/>
  <c r="O34" s="1"/>
  <c r="K62" i="5" s="1"/>
  <c r="CP43" i="1"/>
  <c r="O43" s="1"/>
  <c r="AJ46"/>
  <c r="CY115"/>
  <c r="X115" s="1"/>
  <c r="F142"/>
  <c r="BD112"/>
  <c r="BD147"/>
  <c r="AS112"/>
  <c r="F134"/>
  <c r="AS147"/>
  <c r="F71"/>
  <c r="BD76"/>
  <c r="BD30"/>
  <c r="CY37"/>
  <c r="X37" s="1"/>
  <c r="T73" i="5" s="1"/>
  <c r="CZ37" i="1"/>
  <c r="Y37" s="1"/>
  <c r="V73" i="5" s="1"/>
  <c r="CR33" i="1"/>
  <c r="Q33" s="1"/>
  <c r="CP33" s="1"/>
  <c r="O33" s="1"/>
  <c r="CZ32"/>
  <c r="Y32" s="1"/>
  <c r="V47" i="5" s="1"/>
  <c r="K53" s="1"/>
  <c r="CY32" i="1"/>
  <c r="X32" s="1"/>
  <c r="T47" i="5" s="1"/>
  <c r="K52" s="1"/>
  <c r="CJ117" i="1"/>
  <c r="AH117"/>
  <c r="CP44"/>
  <c r="O44" s="1"/>
  <c r="CP41"/>
  <c r="O41" s="1"/>
  <c r="AB38"/>
  <c r="CP36"/>
  <c r="O36" s="1"/>
  <c r="CP35"/>
  <c r="O35" s="1"/>
  <c r="K63" i="5" s="1"/>
  <c r="CJ46" i="1"/>
  <c r="CG117"/>
  <c r="BB117"/>
  <c r="AP117"/>
  <c r="CM112"/>
  <c r="AO46"/>
  <c r="CS43"/>
  <c r="R43" s="1"/>
  <c r="CY43" s="1"/>
  <c r="X43" s="1"/>
  <c r="T96" i="5" s="1"/>
  <c r="K100" s="1"/>
  <c r="CR37" i="1"/>
  <c r="Q37" s="1"/>
  <c r="CP37" s="1"/>
  <c r="O37" s="1"/>
  <c r="K73" i="5" s="1"/>
  <c r="CS36" i="1"/>
  <c r="R36" s="1"/>
  <c r="CM30"/>
  <c r="CX4" i="3"/>
  <c r="BC117" i="1"/>
  <c r="AU117"/>
  <c r="AQ117"/>
  <c r="AD115"/>
  <c r="AB114"/>
  <c r="CB112"/>
  <c r="BX112"/>
  <c r="BB46"/>
  <c r="AP46"/>
  <c r="CS41"/>
  <c r="R41" s="1"/>
  <c r="CQ40"/>
  <c r="P40" s="1"/>
  <c r="CQ39"/>
  <c r="P39" s="1"/>
  <c r="CS38"/>
  <c r="R38" s="1"/>
  <c r="CZ38" s="1"/>
  <c r="Y38" s="1"/>
  <c r="V75" i="5" s="1"/>
  <c r="CS34" i="1"/>
  <c r="R34" s="1"/>
  <c r="CZ34" s="1"/>
  <c r="Y34" s="1"/>
  <c r="V62" i="5" s="1"/>
  <c r="CX3" i="3"/>
  <c r="CI117" i="1"/>
  <c r="BC46"/>
  <c r="AU46"/>
  <c r="AQ46"/>
  <c r="BY30"/>
  <c r="CX2" i="3"/>
  <c r="G85" i="5" l="1"/>
  <c r="O85" s="1"/>
  <c r="G126"/>
  <c r="O126" s="1"/>
  <c r="G83"/>
  <c r="O83" s="1"/>
  <c r="X83"/>
  <c r="X64"/>
  <c r="P126"/>
  <c r="CR32" i="1"/>
  <c r="Q32" s="1"/>
  <c r="H50" i="5"/>
  <c r="CP39" i="1"/>
  <c r="O39" s="1"/>
  <c r="GO39" s="1"/>
  <c r="K79" i="5"/>
  <c r="J83" s="1"/>
  <c r="P83" s="1"/>
  <c r="CZ115" i="1"/>
  <c r="Y115" s="1"/>
  <c r="CZ33"/>
  <c r="Y33" s="1"/>
  <c r="V56" i="5" s="1"/>
  <c r="K60" s="1"/>
  <c r="L55"/>
  <c r="Q55" s="1"/>
  <c r="L54"/>
  <c r="X76"/>
  <c r="G76"/>
  <c r="O76" s="1"/>
  <c r="H92"/>
  <c r="G95" s="1"/>
  <c r="O95" s="1"/>
  <c r="AB37" i="1"/>
  <c r="H73" i="5"/>
  <c r="X73" s="1"/>
  <c r="CZ41" i="1"/>
  <c r="Y41" s="1"/>
  <c r="V86" i="5" s="1"/>
  <c r="K92" s="1"/>
  <c r="K89"/>
  <c r="CP42" i="1"/>
  <c r="O42" s="1"/>
  <c r="BZ30"/>
  <c r="CG46"/>
  <c r="CY36"/>
  <c r="X36" s="1"/>
  <c r="T65" i="5" s="1"/>
  <c r="K70" s="1"/>
  <c r="K68"/>
  <c r="AF46" i="1"/>
  <c r="X74" i="5"/>
  <c r="G64"/>
  <c r="O64" s="1"/>
  <c r="CP40" i="1"/>
  <c r="O40" s="1"/>
  <c r="K84" i="5"/>
  <c r="J85" s="1"/>
  <c r="P85" s="1"/>
  <c r="CR115" i="1"/>
  <c r="Q115" s="1"/>
  <c r="AH46"/>
  <c r="AB32"/>
  <c r="CI46"/>
  <c r="G32" i="5"/>
  <c r="GM33" i="1"/>
  <c r="GO33"/>
  <c r="GM37"/>
  <c r="GO37"/>
  <c r="BB30"/>
  <c r="F59"/>
  <c r="BB76"/>
  <c r="F133"/>
  <c r="BC112"/>
  <c r="BC147"/>
  <c r="AP112"/>
  <c r="AP147"/>
  <c r="F126"/>
  <c r="GO35"/>
  <c r="GM35"/>
  <c r="GM44"/>
  <c r="GO44"/>
  <c r="AS108"/>
  <c r="F164"/>
  <c r="AE112"/>
  <c r="R117"/>
  <c r="T46"/>
  <c r="AG30"/>
  <c r="GM114"/>
  <c r="GO114"/>
  <c r="CY38"/>
  <c r="X38" s="1"/>
  <c r="T75" i="5" s="1"/>
  <c r="AD46" i="1"/>
  <c r="CZ43"/>
  <c r="Y43" s="1"/>
  <c r="V96" i="5" s="1"/>
  <c r="K101" s="1"/>
  <c r="J103" s="1"/>
  <c r="P103" s="1"/>
  <c r="GO40" i="1"/>
  <c r="GM40"/>
  <c r="AZ117"/>
  <c r="CI112"/>
  <c r="F62"/>
  <c r="BC76"/>
  <c r="BC30"/>
  <c r="AP30"/>
  <c r="F55"/>
  <c r="AP76"/>
  <c r="AU112"/>
  <c r="F136"/>
  <c r="AU147"/>
  <c r="BA117"/>
  <c r="CJ112"/>
  <c r="BD108"/>
  <c r="F172"/>
  <c r="W46"/>
  <c r="AJ30"/>
  <c r="AG112"/>
  <c r="T117"/>
  <c r="CF117"/>
  <c r="AC112"/>
  <c r="P117"/>
  <c r="CE117"/>
  <c r="CH117"/>
  <c r="AC46"/>
  <c r="AK117"/>
  <c r="CY41"/>
  <c r="X41" s="1"/>
  <c r="AQ76"/>
  <c r="AQ30"/>
  <c r="F56"/>
  <c r="CJ30"/>
  <c r="BA46"/>
  <c r="F65"/>
  <c r="AU76"/>
  <c r="AU30"/>
  <c r="F127"/>
  <c r="AQ112"/>
  <c r="AQ147"/>
  <c r="AO76"/>
  <c r="AO30"/>
  <c r="F50"/>
  <c r="CG112"/>
  <c r="AX117"/>
  <c r="AH112"/>
  <c r="U117"/>
  <c r="BD26"/>
  <c r="F101"/>
  <c r="BD177"/>
  <c r="V112"/>
  <c r="V147"/>
  <c r="F140"/>
  <c r="AE46"/>
  <c r="AB115"/>
  <c r="CZ36"/>
  <c r="Y36" s="1"/>
  <c r="V65" i="5" s="1"/>
  <c r="K71" s="1"/>
  <c r="CP115" i="1"/>
  <c r="O115" s="1"/>
  <c r="CY34"/>
  <c r="X34" s="1"/>
  <c r="AL117"/>
  <c r="BB112"/>
  <c r="BB147"/>
  <c r="F130"/>
  <c r="S46"/>
  <c r="AF30"/>
  <c r="AH30"/>
  <c r="U46"/>
  <c r="GO43"/>
  <c r="V46"/>
  <c r="AI30"/>
  <c r="AJ112"/>
  <c r="W117"/>
  <c r="AF112"/>
  <c r="S117"/>
  <c r="AO108"/>
  <c r="F151"/>
  <c r="G74" i="5" l="1"/>
  <c r="O74" s="1"/>
  <c r="J74"/>
  <c r="P74" s="1"/>
  <c r="GO34" i="1"/>
  <c r="T62" i="5"/>
  <c r="K59" s="1"/>
  <c r="J64" s="1"/>
  <c r="P64" s="1"/>
  <c r="K94"/>
  <c r="GO42" i="1"/>
  <c r="GM42"/>
  <c r="GM43"/>
  <c r="AD117"/>
  <c r="L140" i="5"/>
  <c r="L107"/>
  <c r="L111"/>
  <c r="L136"/>
  <c r="GO36" i="1"/>
  <c r="GO41"/>
  <c r="T86" i="5"/>
  <c r="K91" s="1"/>
  <c r="GM41" i="1"/>
  <c r="GM39"/>
  <c r="CG30"/>
  <c r="AX46"/>
  <c r="G55" i="5"/>
  <c r="O55" s="1"/>
  <c r="W55"/>
  <c r="G27" s="1"/>
  <c r="AL46" i="1"/>
  <c r="AL30" s="1"/>
  <c r="X95" i="5"/>
  <c r="G28" s="1"/>
  <c r="GM36" i="1"/>
  <c r="CI30"/>
  <c r="AZ46"/>
  <c r="K50" i="5"/>
  <c r="J55" s="1"/>
  <c r="P55" s="1"/>
  <c r="CP32" i="1"/>
  <c r="O32" s="1"/>
  <c r="F61"/>
  <c r="S30"/>
  <c r="S76"/>
  <c r="F160"/>
  <c r="BB108"/>
  <c r="GO115"/>
  <c r="CC117" s="1"/>
  <c r="GM115"/>
  <c r="Y46"/>
  <c r="BD22"/>
  <c r="BD207"/>
  <c r="F202"/>
  <c r="BA76"/>
  <c r="BA30"/>
  <c r="F66"/>
  <c r="F86"/>
  <c r="AQ177"/>
  <c r="AQ26"/>
  <c r="CH112"/>
  <c r="AY117"/>
  <c r="AW117"/>
  <c r="CF112"/>
  <c r="F70"/>
  <c r="W30"/>
  <c r="W76"/>
  <c r="BA112"/>
  <c r="BA147"/>
  <c r="F137"/>
  <c r="F67"/>
  <c r="T30"/>
  <c r="T76"/>
  <c r="F156"/>
  <c r="AP108"/>
  <c r="AB117"/>
  <c r="W147"/>
  <c r="F141"/>
  <c r="W112"/>
  <c r="R46"/>
  <c r="AE30"/>
  <c r="F139"/>
  <c r="U112"/>
  <c r="U147"/>
  <c r="P46"/>
  <c r="CE46"/>
  <c r="AC30"/>
  <c r="CH46"/>
  <c r="CF46"/>
  <c r="F166"/>
  <c r="AU108"/>
  <c r="R112"/>
  <c r="F131"/>
  <c r="R147"/>
  <c r="AK46"/>
  <c r="F157"/>
  <c r="AQ108"/>
  <c r="AU177"/>
  <c r="AU26"/>
  <c r="F95"/>
  <c r="AK112"/>
  <c r="X117"/>
  <c r="P112"/>
  <c r="F120"/>
  <c r="P147"/>
  <c r="F85"/>
  <c r="AP177"/>
  <c r="AP26"/>
  <c r="BC177"/>
  <c r="BC26"/>
  <c r="F92"/>
  <c r="GO38"/>
  <c r="GM38"/>
  <c r="BC108"/>
  <c r="F163"/>
  <c r="F89"/>
  <c r="BB177"/>
  <c r="BB26"/>
  <c r="CA117"/>
  <c r="GM34"/>
  <c r="V30"/>
  <c r="V76"/>
  <c r="F69"/>
  <c r="AL112"/>
  <c r="Y117"/>
  <c r="F170"/>
  <c r="V108"/>
  <c r="S147"/>
  <c r="S112"/>
  <c r="F132"/>
  <c r="U30"/>
  <c r="U76"/>
  <c r="F68"/>
  <c r="AX112"/>
  <c r="AX147"/>
  <c r="F124"/>
  <c r="AO26"/>
  <c r="F80"/>
  <c r="AO177"/>
  <c r="AV117"/>
  <c r="CE112"/>
  <c r="F138"/>
  <c r="T112"/>
  <c r="T147"/>
  <c r="AZ112"/>
  <c r="AZ147"/>
  <c r="F128"/>
  <c r="AD30"/>
  <c r="Q46"/>
  <c r="J95" i="5" l="1"/>
  <c r="P95" s="1"/>
  <c r="J136" s="1"/>
  <c r="F57" i="1"/>
  <c r="AZ76"/>
  <c r="AZ30"/>
  <c r="CC46"/>
  <c r="AB46"/>
  <c r="GN32"/>
  <c r="CB46" s="1"/>
  <c r="GM32"/>
  <c r="CA46" s="1"/>
  <c r="G128" i="5"/>
  <c r="G132"/>
  <c r="AX76" i="1"/>
  <c r="AX30"/>
  <c r="F53"/>
  <c r="Q117"/>
  <c r="AD112"/>
  <c r="J107" i="5"/>
  <c r="J111"/>
  <c r="G140"/>
  <c r="G107"/>
  <c r="G111"/>
  <c r="G136"/>
  <c r="G26"/>
  <c r="J128"/>
  <c r="J132"/>
  <c r="CC30" i="1"/>
  <c r="AT46"/>
  <c r="F162"/>
  <c r="S108"/>
  <c r="F143"/>
  <c r="X112"/>
  <c r="X147"/>
  <c r="AU22"/>
  <c r="F196"/>
  <c r="AU207"/>
  <c r="X46"/>
  <c r="AK30"/>
  <c r="AV46"/>
  <c r="CE30"/>
  <c r="W177"/>
  <c r="W26"/>
  <c r="F100"/>
  <c r="F123"/>
  <c r="AW112"/>
  <c r="AW147"/>
  <c r="AQ22"/>
  <c r="AQ207"/>
  <c r="F187"/>
  <c r="BA26"/>
  <c r="F96"/>
  <c r="BA177"/>
  <c r="Y30"/>
  <c r="Y76"/>
  <c r="F73"/>
  <c r="T108"/>
  <c r="F168"/>
  <c r="U26"/>
  <c r="F98"/>
  <c r="U177"/>
  <c r="Q30"/>
  <c r="F58"/>
  <c r="Q76"/>
  <c r="Y112"/>
  <c r="Y147"/>
  <c r="F144"/>
  <c r="BB22"/>
  <c r="BB207"/>
  <c r="F190"/>
  <c r="AP22"/>
  <c r="AP207"/>
  <c r="F186"/>
  <c r="G16" i="2" s="1"/>
  <c r="G18" s="1"/>
  <c r="AB112" i="1"/>
  <c r="O117"/>
  <c r="F122"/>
  <c r="AV112"/>
  <c r="AV147"/>
  <c r="CH30"/>
  <c r="AY46"/>
  <c r="U108"/>
  <c r="F169"/>
  <c r="R30"/>
  <c r="R76"/>
  <c r="F60"/>
  <c r="T177"/>
  <c r="T26"/>
  <c r="F97"/>
  <c r="BA108"/>
  <c r="F167"/>
  <c r="F232"/>
  <c r="BD18"/>
  <c r="S177"/>
  <c r="S26"/>
  <c r="F91"/>
  <c r="CC112"/>
  <c r="AT117"/>
  <c r="F158"/>
  <c r="AZ108"/>
  <c r="V177"/>
  <c r="V26"/>
  <c r="F99"/>
  <c r="F181"/>
  <c r="AO22"/>
  <c r="AO207"/>
  <c r="F154"/>
  <c r="AX108"/>
  <c r="AR117"/>
  <c r="CA112"/>
  <c r="F193"/>
  <c r="BC22"/>
  <c r="BC207"/>
  <c r="F150"/>
  <c r="P108"/>
  <c r="F161"/>
  <c r="R108"/>
  <c r="CF30"/>
  <c r="AW46"/>
  <c r="P30"/>
  <c r="F49"/>
  <c r="P76"/>
  <c r="W108"/>
  <c r="F171"/>
  <c r="F125"/>
  <c r="AY112"/>
  <c r="AY147"/>
  <c r="J140" i="5" l="1"/>
  <c r="AR46" i="1"/>
  <c r="CA30"/>
  <c r="AX26"/>
  <c r="F83"/>
  <c r="AX177"/>
  <c r="Q147"/>
  <c r="Q112"/>
  <c r="F129"/>
  <c r="F87"/>
  <c r="AZ26"/>
  <c r="AS46"/>
  <c r="CB30"/>
  <c r="O46"/>
  <c r="AB30"/>
  <c r="AZ177"/>
  <c r="BC18"/>
  <c r="F223"/>
  <c r="AR112"/>
  <c r="F145"/>
  <c r="AR147"/>
  <c r="F200"/>
  <c r="V22"/>
  <c r="V207"/>
  <c r="F119"/>
  <c r="O147"/>
  <c r="O112"/>
  <c r="Y108"/>
  <c r="F174"/>
  <c r="F51"/>
  <c r="AV76"/>
  <c r="AV30"/>
  <c r="P177"/>
  <c r="P26"/>
  <c r="F79"/>
  <c r="F211"/>
  <c r="AO18"/>
  <c r="F90"/>
  <c r="R177"/>
  <c r="R26"/>
  <c r="F54"/>
  <c r="AY76"/>
  <c r="AY30"/>
  <c r="F216"/>
  <c r="I29" i="5" s="1"/>
  <c r="AP18" i="1"/>
  <c r="U207"/>
  <c r="F199"/>
  <c r="U22"/>
  <c r="F197"/>
  <c r="H16" i="2" s="1"/>
  <c r="H18" s="1"/>
  <c r="BA22" i="1"/>
  <c r="BA207"/>
  <c r="AQ18"/>
  <c r="F217"/>
  <c r="AU18"/>
  <c r="F226"/>
  <c r="AY108"/>
  <c r="F155"/>
  <c r="AT112"/>
  <c r="F135"/>
  <c r="AT147"/>
  <c r="Q26"/>
  <c r="F88"/>
  <c r="Q177"/>
  <c r="F201"/>
  <c r="W22"/>
  <c r="W207"/>
  <c r="X30"/>
  <c r="X76"/>
  <c r="F72"/>
  <c r="X108"/>
  <c r="F173"/>
  <c r="AT30"/>
  <c r="F64"/>
  <c r="AT76"/>
  <c r="AW76"/>
  <c r="AW30"/>
  <c r="F52"/>
  <c r="S22"/>
  <c r="F192"/>
  <c r="J16" i="2" s="1"/>
  <c r="J18" s="1"/>
  <c r="S207" i="1"/>
  <c r="T22"/>
  <c r="T207"/>
  <c r="F198"/>
  <c r="AV108"/>
  <c r="F152"/>
  <c r="F220"/>
  <c r="BB18"/>
  <c r="Y26"/>
  <c r="F103"/>
  <c r="Y177"/>
  <c r="AW108"/>
  <c r="F153"/>
  <c r="F74"/>
  <c r="AR76"/>
  <c r="AR30"/>
  <c r="F63" l="1"/>
  <c r="AS76"/>
  <c r="AS30"/>
  <c r="F159"/>
  <c r="Q108"/>
  <c r="AZ207"/>
  <c r="F188"/>
  <c r="AZ22"/>
  <c r="O76"/>
  <c r="F48"/>
  <c r="O30"/>
  <c r="AX207"/>
  <c r="F184"/>
  <c r="AX22"/>
  <c r="AR26"/>
  <c r="F104"/>
  <c r="AR177"/>
  <c r="F228"/>
  <c r="T18"/>
  <c r="F94"/>
  <c r="AT177"/>
  <c r="AT26"/>
  <c r="W18"/>
  <c r="F231"/>
  <c r="AR108"/>
  <c r="F175"/>
  <c r="AW26"/>
  <c r="F82"/>
  <c r="AW177"/>
  <c r="F189"/>
  <c r="Q207"/>
  <c r="Q22"/>
  <c r="U18"/>
  <c r="F229"/>
  <c r="AY177"/>
  <c r="AY26"/>
  <c r="F84"/>
  <c r="P22"/>
  <c r="F180"/>
  <c r="P207"/>
  <c r="F149"/>
  <c r="O108"/>
  <c r="S18"/>
  <c r="F222"/>
  <c r="F102"/>
  <c r="X177"/>
  <c r="X26"/>
  <c r="BA18"/>
  <c r="F227"/>
  <c r="I30" i="5" s="1"/>
  <c r="R22" i="1"/>
  <c r="F191"/>
  <c r="R207"/>
  <c r="AV26"/>
  <c r="F81"/>
  <c r="AV177"/>
  <c r="Y207"/>
  <c r="F204"/>
  <c r="Y22"/>
  <c r="F165"/>
  <c r="AT108"/>
  <c r="V18"/>
  <c r="F230"/>
  <c r="O177"/>
  <c r="AX18" l="1"/>
  <c r="F214"/>
  <c r="F218"/>
  <c r="AZ18"/>
  <c r="AS26"/>
  <c r="F93"/>
  <c r="AS177"/>
  <c r="F78"/>
  <c r="O26"/>
  <c r="I31" i="5"/>
  <c r="G31" s="1"/>
  <c r="Y18" i="1"/>
  <c r="F234"/>
  <c r="R18"/>
  <c r="F221"/>
  <c r="I32" i="5" s="1"/>
  <c r="F185" i="1"/>
  <c r="AY22"/>
  <c r="AY207"/>
  <c r="F219"/>
  <c r="Q18"/>
  <c r="F210"/>
  <c r="P18"/>
  <c r="F183"/>
  <c r="AW22"/>
  <c r="AW207"/>
  <c r="AT22"/>
  <c r="F195"/>
  <c r="F16" i="2" s="1"/>
  <c r="F18" s="1"/>
  <c r="AT207" i="1"/>
  <c r="AR22"/>
  <c r="F205"/>
  <c r="AR207"/>
  <c r="O22"/>
  <c r="F179"/>
  <c r="O207"/>
  <c r="AV22"/>
  <c r="AV207"/>
  <c r="F182"/>
  <c r="X22"/>
  <c r="X207"/>
  <c r="F203"/>
  <c r="AS22" l="1"/>
  <c r="F194"/>
  <c r="E16" i="2" s="1"/>
  <c r="E18" s="1"/>
  <c r="AS207" i="1"/>
  <c r="O18"/>
  <c r="F209"/>
  <c r="AR18"/>
  <c r="F235"/>
  <c r="F212"/>
  <c r="AV18"/>
  <c r="AT18"/>
  <c r="F225"/>
  <c r="I28" i="5" s="1"/>
  <c r="AY18" i="1"/>
  <c r="F215"/>
  <c r="X18"/>
  <c r="F233"/>
  <c r="AW18"/>
  <c r="F213"/>
  <c r="F224" l="1"/>
  <c r="I27" i="5" s="1"/>
  <c r="AS18" i="1"/>
  <c r="I16" i="2"/>
  <c r="I18" s="1"/>
  <c r="F236" i="1"/>
  <c r="F237" l="1"/>
</calcChain>
</file>

<file path=xl/sharedStrings.xml><?xml version="1.0" encoding="utf-8"?>
<sst xmlns="http://schemas.openxmlformats.org/spreadsheetml/2006/main" count="2211" uniqueCount="289">
  <si>
    <t>Smeta.RU  (495) 974-1589</t>
  </si>
  <si>
    <t>_PS_</t>
  </si>
  <si>
    <t>Smeta.RU</t>
  </si>
  <si>
    <t/>
  </si>
  <si>
    <t>Новый объект</t>
  </si>
  <si>
    <t>Ремонт видеодомофона и автоматических ворот</t>
  </si>
  <si>
    <t>Сметные нормы списания</t>
  </si>
  <si>
    <t>Коды ценников</t>
  </si>
  <si>
    <t>ТСНБ-2001 Московской области (Версия 15.0)</t>
  </si>
  <si>
    <t>ГЭСН, ФЕР и ТЕР (Методики НР (821/пр) и СП (774/пр) от 16.04.2021 г.</t>
  </si>
  <si>
    <t>ТСНБ-2001 Московской области (редакция 2014 г версия 15.0)</t>
  </si>
  <si>
    <t>Поправки для НБ 2014 года от 02.12.2020</t>
  </si>
  <si>
    <t>Новая локальная смета</t>
  </si>
  <si>
    <t>Новый раздел</t>
  </si>
  <si>
    <t>Новый подраздел</t>
  </si>
  <si>
    <t>Ремонт видеодомофона</t>
  </si>
  <si>
    <t>2</t>
  </si>
  <si>
    <t>27-09-015-1</t>
  </si>
  <si>
    <t>Демонтаж дорожных знаков</t>
  </si>
  <si>
    <t>100 ШТ</t>
  </si>
  <si>
    <t>ТСНБ-2001 Московской области, 27-09-015-1, протокол от 29.07.2020 г. № 07</t>
  </si>
  <si>
    <t>Общестроительные работы</t>
  </si>
  <si>
    <t>Автомобильные дороги</t>
  </si>
  <si>
    <t>ФЕР-27</t>
  </si>
  <si>
    <t>3</t>
  </si>
  <si>
    <t>м10-10-007-2</t>
  </si>
  <si>
    <t>Монтаж видеодомофона</t>
  </si>
  <si>
    <t>шт.</t>
  </si>
  <si>
    <t>ТСНБ-2001 Московской области, м10-10-007-2, протокол от 29.07.2020 г. № 07</t>
  </si>
  <si>
    <t>Монтажные работы</t>
  </si>
  <si>
    <t>Оборудование связи: прокладка и монтаж сетей связи</t>
  </si>
  <si>
    <t>мФЕР-10</t>
  </si>
  <si>
    <t>3,1</t>
  </si>
  <si>
    <t>цена постовщика</t>
  </si>
  <si>
    <t>монитор домофона цветной Commax CDV 70KM</t>
  </si>
  <si>
    <t>занесена вручную</t>
  </si>
  <si>
    <t>3,2</t>
  </si>
  <si>
    <t>вызывная панель Kenwei KW-13880EMC-1B-600TVL</t>
  </si>
  <si>
    <t>4</t>
  </si>
  <si>
    <t>м08-01-081-1</t>
  </si>
  <si>
    <t>Аппарат (кнопка, ключ управления, замок электромагнитной блокировки, звуковой сигнал, сигнальная лампа) управления и сигнализации, количество подключаемых концов до 2</t>
  </si>
  <si>
    <t>1  ШТ.</t>
  </si>
  <si>
    <t>ТЕРм Московской обл., м08-01-081-1, приказ Минстроя России №675/пр от 28.02.2017 № 259/пр</t>
  </si>
  <si>
    <t>Электротехнические установки: на других объектах</t>
  </si>
  <si>
    <t>мФЕР-08</t>
  </si>
  <si>
    <t>4,1</t>
  </si>
  <si>
    <t>считыватель ключей KMF-1П</t>
  </si>
  <si>
    <t>5</t>
  </si>
  <si>
    <t>509-4836</t>
  </si>
  <si>
    <t>Кнопки управления KЕ-011</t>
  </si>
  <si>
    <t>ТССЦ Московской обл., 509-4836, приказ Минстроя России №675/пр от 28.02.2017 № 258/пр</t>
  </si>
  <si>
    <t>Материалы монтажные</t>
  </si>
  <si>
    <t>Материалы и конструкции ( монтажные )  по ценникам и каталогам</t>
  </si>
  <si>
    <t>ФССЦм</t>
  </si>
  <si>
    <t>6</t>
  </si>
  <si>
    <t>м08-03-575-1</t>
  </si>
  <si>
    <t>Прибор или аппарат</t>
  </si>
  <si>
    <t>ТЕРм Московской обл., м08-03-575-1, приказ Минстроя России №675/пр от 28.02.2017 № 259/пр</t>
  </si>
  <si>
    <t>7</t>
  </si>
  <si>
    <t>509-6524</t>
  </si>
  <si>
    <t>Контроллер доступа, марка "С2000-2" исп. 01</t>
  </si>
  <si>
    <t>ТССЦ Московской обл., 509-6524, приказ Минстроя России №675/пр от 28.02.2017 № 258/пр</t>
  </si>
  <si>
    <t>8</t>
  </si>
  <si>
    <t>8,1</t>
  </si>
  <si>
    <t>издел домофона Визит -м замок электромагнитный марка ML300-40</t>
  </si>
  <si>
    <t>9</t>
  </si>
  <si>
    <t>м10-08-001-13</t>
  </si>
  <si>
    <t>Устройства промежуточные на количество лучей 1</t>
  </si>
  <si>
    <t>ТЕРм Московской обл., м10-08-001-13, приказ Минстроя России №675/пр от 28.02.2017 № 259/пр</t>
  </si>
  <si>
    <t>10</t>
  </si>
  <si>
    <t>509-2910</t>
  </si>
  <si>
    <t>Блок бесперебойного питания БП-5Б</t>
  </si>
  <si>
    <t>ТССЦ Московской обл., 509-2910, приказ Минстроя России №675/пр от 28.02.2017 № 258/пр</t>
  </si>
  <si>
    <t>ПЗ</t>
  </si>
  <si>
    <t>Прямые затраты</t>
  </si>
  <si>
    <t>СтМатОб</t>
  </si>
  <si>
    <t>Стоимость материальных ресурсов (всего)</t>
  </si>
  <si>
    <t>СтМатОбЗак</t>
  </si>
  <si>
    <t>Стоимость материалов и оборудования заказчика</t>
  </si>
  <si>
    <t>СтМатОбПод</t>
  </si>
  <si>
    <t>Стоимость материалов и оборудования подрядчика</t>
  </si>
  <si>
    <t>СтМат</t>
  </si>
  <si>
    <t>Стоимость материалов (всего)</t>
  </si>
  <si>
    <t>СтМатЗак</t>
  </si>
  <si>
    <t>Стоимость материалов заказчика</t>
  </si>
  <si>
    <t>СтМатПод</t>
  </si>
  <si>
    <t>Стоимость материалов подрядчика</t>
  </si>
  <si>
    <t>Оборуд</t>
  </si>
  <si>
    <t>Стоимость оборудования (всего)</t>
  </si>
  <si>
    <t>ОборудЗак</t>
  </si>
  <si>
    <t>Стоимость оборудования заказчика</t>
  </si>
  <si>
    <t>ОборудПод</t>
  </si>
  <si>
    <t>Стоимость оборудования подрядчика</t>
  </si>
  <si>
    <t>ЭММ</t>
  </si>
  <si>
    <t>Эксплуатация машин</t>
  </si>
  <si>
    <t>ЭММсНРиСП</t>
  </si>
  <si>
    <t>Эксплуатация машин по ТСН-2001.16</t>
  </si>
  <si>
    <t>ЗПМ</t>
  </si>
  <si>
    <t>ЗП машинистов</t>
  </si>
  <si>
    <t>ОЗП</t>
  </si>
  <si>
    <t>Основная ЗП рабочих</t>
  </si>
  <si>
    <t>ОЗПсНРиСП</t>
  </si>
  <si>
    <t>Основная ЗП рабочих по ТСН-2001.16</t>
  </si>
  <si>
    <t>Строит</t>
  </si>
  <si>
    <t>Строительные работы с НР и СП</t>
  </si>
  <si>
    <t>Монтаж</t>
  </si>
  <si>
    <t>Монтажные работы с НР и СП</t>
  </si>
  <si>
    <t>Прочие</t>
  </si>
  <si>
    <t>Прочие работы с НР и СП</t>
  </si>
  <si>
    <t>ПрочиеЗатр</t>
  </si>
  <si>
    <t>Прочие затраты по ТСН-2001.16</t>
  </si>
  <si>
    <t>ВозврМат</t>
  </si>
  <si>
    <t>Возврат материалов</t>
  </si>
  <si>
    <t>ТрудСтр</t>
  </si>
  <si>
    <t>Трудозатраты строителей</t>
  </si>
  <si>
    <t>ТрудМаш</t>
  </si>
  <si>
    <t>Трудозатраты машинистов</t>
  </si>
  <si>
    <t>ТранспМат</t>
  </si>
  <si>
    <t>Транспорт материалов</t>
  </si>
  <si>
    <t>Перевозка</t>
  </si>
  <si>
    <t>Перевозка грузов</t>
  </si>
  <si>
    <t>НР</t>
  </si>
  <si>
    <t>Накладные расходы</t>
  </si>
  <si>
    <t>СмПриб</t>
  </si>
  <si>
    <t>Сметная прибыль</t>
  </si>
  <si>
    <t>Всего</t>
  </si>
  <si>
    <t>Всего с НР и СП</t>
  </si>
  <si>
    <t>Ремонт автоматических ворот</t>
  </si>
  <si>
    <t>1</t>
  </si>
  <si>
    <t>м10-08-003-4</t>
  </si>
  <si>
    <t>Устройство ультразвуковое, преобразователь (излучатель или приемник)</t>
  </si>
  <si>
    <t>ТЕРм Московской обл., м10-08-003-4, приказ Минстроя России №675/пр от 28.02.2017 № 259/пр</t>
  </si>
  <si>
    <t>м10-08-003-7</t>
  </si>
  <si>
    <t>Устройство оптико-(фото)электрическое, комплект преобразователей (излучатель, фотоприемник)</t>
  </si>
  <si>
    <t>1 КОМПЛ.</t>
  </si>
  <si>
    <t>ТЕРм Московской обл., м10-08-003-7, приказ Минстроя России №675/пр от 28.02.2017 № 259/пр</t>
  </si>
  <si>
    <t>Ндс</t>
  </si>
  <si>
    <t>НДС 20%</t>
  </si>
  <si>
    <t>всего с Ндс</t>
  </si>
  <si>
    <t>Всего с НДС</t>
  </si>
  <si>
    <t>СТР_РЕК</t>
  </si>
  <si>
    <t>СТРОИТЕЛЬСТВО и РЕКОНСТРУКЦИЯ  зданий и сооружений всех назначений</t>
  </si>
  <si>
    <t>РЕМ_ЖИЛ</t>
  </si>
  <si>
    <t>КАП. РЕМ. ЖИЛЫХ И ОБЩЕСТВЕННЫХ ЗДАНИЙ</t>
  </si>
  <si>
    <t>РЕМ_ПР</t>
  </si>
  <si>
    <t>КАП. РЕМ. ПРОИЗВОДСТВЕННЫХ ЗД. и СООРУЖЕНИЙ,  НАРУЖНЫХ ИНЖЕНЕРНЫХ СЕТЕЙ, УЛИЦ И ДОРОГ МЕСТНОГО ЗНАЧЕНИЯ, ИНЖ,СООРУЖЕНИЙ ( ГИДРОТЕХ,СООРУЖ, МОСТОВ И ПУТЕПРОВОДОВ И Т.П.)</t>
  </si>
  <si>
    <t>Территория</t>
  </si>
  <si>
    <t>для территории Российской Федерации, не относящейся к районам Крайнего Севера и приравненным к ним местностям</t>
  </si>
  <si>
    <t>МПРКС</t>
  </si>
  <si>
    <t>для территории Российской Федерации, относящейся к местностям, приравненным к районам Крайнего Севера</t>
  </si>
  <si>
    <t>РКС</t>
  </si>
  <si>
    <t>для территории Российской Федерации, относящейся к районам Крайнего Севера</t>
  </si>
  <si>
    <t>СЛЖ</t>
  </si>
  <si>
    <t>{вкл} -  При определении сметной стоимости строительства объектов капитального строительства, относящихся к особо опасным и технически сложным. За исключением АЭС.</t>
  </si>
  <si>
    <t>Для сборников ФЕР ( при производстве работ на технически сложных объектах ):  ·  { СЛЖ } - (вкл.)    - работа на сложных объектах  (к=1,2 к НР)           ·  { СЛЖ } - (выкл.) - работа на обычных объектах</t>
  </si>
  <si>
    <t>АЭС</t>
  </si>
  <si>
    <t>{вкл} -  При определении сметной стоимости строительства объектов капитального строительства АЭС.</t>
  </si>
  <si>
    <t>Для сборника ФЕРм -39  и ФЕРМ-08  ( при работах по контролю сварных соединений) :    {мАЭС} - ( вкл.)  -     при выполнении работ по на АЭС  (HР=101%; СП= 68%;             {мАЭС} - (выкл.) -  при выполнении работ  на обычных объектах</t>
  </si>
  <si>
    <t>ОПТ/В</t>
  </si>
  <si>
    <t>{вкл}    - Прокладка  МЕЖДУГОРОДНЫХ  ВОЛОКОННО-ОПТИЧЕСКИХ ЛИНИЙ (для ФЕРм10, отд. 6 разд.3)  {выкл} - Прокладка  ГОРОДСКИХ               ВОЛОКОННО-ОПТИТЕСКИХ ЛИНИЙ  (для ФЕРм10, отд. 6 разд.3)</t>
  </si>
  <si>
    <t>Для сборников ФЕРм-10  ( волоконно-оптические линии связи ): ·  {М_ГОР_опт} -  ( вкл.)  - междугородные сети связи ( НР=120% , СП=70% )           ·  {М_ГОР_опт} - ( выкл.) - городские сети связи  ( НР=100%; СП=65%)</t>
  </si>
  <si>
    <t>АВИ</t>
  </si>
  <si>
    <t>(вкл)   -  При работах по ДИСПЕТЧЕРЕЗАЦИИ управления движением АВИАТРАНСПОРТОМ {вкл}  (монтажные работы )</t>
  </si>
  <si>
    <t>Для сборников ФЕРм 08;10;11 :    · {мАВИА} -  (вкл.)     -  производство монтажных  работы по диспетчеризации управления  движением авиатранспортном (НР=95%, СП=55%) ;    ·            {мАВИА} -  (выкл. ) -  при производстве работ на прочих объектах , кром</t>
  </si>
  <si>
    <t>ЗАКР</t>
  </si>
  <si>
    <t>{вкл}   -  Обслуживающие и сопутстующие работы в тоннелях при  производве работ ЗАКРЫТЫМ СПОСОБОМ   {выкл} - Обслуживающие и сопутстующие работы в тоннелях при  производве работ  ОТКРЫТЫМ                       (ФЕР-29, разд.04 )</t>
  </si>
  <si>
    <t>Для сборника ФЕР -29 ( сопутствующие работы в тоннелях и метро. ): ·  {ЗАКР} - (вкл.)     -  при выполнении работ в тоннелях  и метро закрытым способом  (НР=145% , СП=75%); ·                {ЗАКР} - (выкл.) -   при выполнении работ в тоннелях и метро  отк</t>
  </si>
  <si>
    <t>ГОР</t>
  </si>
  <si>
    <t>(вкл) - ФЕРм-08, отд.1-3 выполнение работ на горнорудных объектах  (выкл) - ФЕРм-08, отд.1-3 выполнение работ на других объектах</t>
  </si>
  <si>
    <t>Инд_исп.Сводный</t>
  </si>
  <si>
    <t>Используется Индекс "по сводному"</t>
  </si>
  <si>
    <t>К_НР_РЕМ</t>
  </si>
  <si>
    <t>при ремонте жилых и общественных зданий если  ( если {РЕМ_ЖИЛ}= [вкл.]</t>
  </si>
  <si>
    <t>Для сборников  ФЕР и  ФЕРмр :  · Значение {_МДСрем_НР}= 0,90 -  при ремонте зданий жилого и гражданского назначений ( 0,90 к НР) ;  · Значение {_МДСрем_НР}= 1,00  - при строительстве  и реконструкции  объектов всех назначений</t>
  </si>
  <si>
    <t>К_СП_РЕМ</t>
  </si>
  <si>
    <t>к нормам СП при капитальном ремонте зданий и сооружений всех назначений ( если или {РЕМ_ЖИЛ}=[вкл] , или (РЕМ_ПР}=[вкл] )</t>
  </si>
  <si>
    <t>Для сборников  ФЕР и  ФЕРмр :   · Значение {_МДСрем_СП} = 0.85  -  при ремонте зданий всех назначений ( 0,85 к СП);   · Значение {_МДСрем_СП} = 1,00 -  при строительстве  и реконструкции  объектов всех назначений</t>
  </si>
  <si>
    <t>К_НР_СЛЖ</t>
  </si>
  <si>
    <t>При определении сметной стоимости строительства объектов капитального строительства, относящихся к особо опасным и технически сложным. За исключением объектов атомных электрических станций.  ( если {СЛЖ} = [вкл] )</t>
  </si>
  <si>
    <t>К_НР_АЭС</t>
  </si>
  <si>
    <t>При определении сметной стоимости строительства объектов капитального строительства, относящихся к особо опасным и технически сложным. Для объектов атомных электрических станций.  ( если {АЭС} = [вкл] )</t>
  </si>
  <si>
    <t>Р_ОКР</t>
  </si>
  <si>
    <t>Разрядность округления результата расчета НР и СП  ( с 01.01.2011 - до целых )</t>
  </si>
  <si>
    <t>Лист_НРиСП</t>
  </si>
  <si>
    <t>Уровень цен</t>
  </si>
  <si>
    <t>Сборник индексов</t>
  </si>
  <si>
    <t>ТСНБ-2001 МО (редакция 2014 г)</t>
  </si>
  <si>
    <t>Вид цен</t>
  </si>
  <si>
    <t>Московская область Каталог текущих цен на материалы, март 2021 г</t>
  </si>
  <si>
    <t>_OBSM_</t>
  </si>
  <si>
    <t>1-100-24-90</t>
  </si>
  <si>
    <t>Рабочий среднего разряда 2,4</t>
  </si>
  <si>
    <t>чел.-ч</t>
  </si>
  <si>
    <t>Затраты труда машинистов</t>
  </si>
  <si>
    <t>чел.час</t>
  </si>
  <si>
    <t>031001</t>
  </si>
  <si>
    <t>ТСНБ-2001 Московской области, 031001, протокол от 29.07.2020 г. № 07</t>
  </si>
  <si>
    <t>Автогидроподъемники высотой подъема: 12 м</t>
  </si>
  <si>
    <t>маш.-ч</t>
  </si>
  <si>
    <t>400001</t>
  </si>
  <si>
    <t>ТСНБ-2001 Московской области, 400001, протокол от 29.07.2020 г. № 07</t>
  </si>
  <si>
    <t>Автомобили бортовые, грузоподъемность до 5 т</t>
  </si>
  <si>
    <t>1-100-41-90</t>
  </si>
  <si>
    <t>Рабочий среднего разряда 4,1</t>
  </si>
  <si>
    <t>999-9950</t>
  </si>
  <si>
    <t>ТССЦ-2001 Московской области, 999-9950, протокол от 24.05.2017 г. № 5</t>
  </si>
  <si>
    <t>Вспомогательные ненормируемые материалы (2% от ОЗП)</t>
  </si>
  <si>
    <t>РУБ</t>
  </si>
  <si>
    <t>1-2040-90</t>
  </si>
  <si>
    <t>Рабочий монтажник среднего разряда 4</t>
  </si>
  <si>
    <t>021102</t>
  </si>
  <si>
    <t>ТСЭМ Московской обл., 021102, приказ Минстроя России №675/пр от 28.02.2017 № 264/пр</t>
  </si>
  <si>
    <t>Краны на автомобильном ходу при работе на монтаже технологического оборудования 10 т</t>
  </si>
  <si>
    <t>ТСЭМ Московской обл., 400001, приказ Минстроя России №675/пр от 28.02.2017 № 264/пр</t>
  </si>
  <si>
    <t>101-1977</t>
  </si>
  <si>
    <t>ТССЦ Московской обл., 101-1977, приказ Минстроя России №675/пр от 28.02.2017 № 254/пр</t>
  </si>
  <si>
    <t>Болты с гайками и шайбами строительные</t>
  </si>
  <si>
    <t>кг</t>
  </si>
  <si>
    <t>ТССЦ Московской обл., 999-9950, приказ Минстроя России №675/пр от 21.09.2015 г.</t>
  </si>
  <si>
    <t>1-2042-90</t>
  </si>
  <si>
    <t>Рабочий монтажник среднего разряда 4,2</t>
  </si>
  <si>
    <t>1-2044-90</t>
  </si>
  <si>
    <t>Рабочий монтажник среднего разряда 4,4</t>
  </si>
  <si>
    <t>330206</t>
  </si>
  <si>
    <t>ТСЭМ Московской обл., 330206, приказ Минстроя России №675/пр от 28.02.2017 № 264/пр</t>
  </si>
  <si>
    <t>Дрели электрические</t>
  </si>
  <si>
    <t>101-1963</t>
  </si>
  <si>
    <t>ТССЦ Московской обл., 101-1963, приказ Минстроя России №675/пр от 28.02.2017 № 254/пр</t>
  </si>
  <si>
    <t>Канифоль сосновая</t>
  </si>
  <si>
    <t>101-2206</t>
  </si>
  <si>
    <t>ТССЦ Московской обл., 101-2206, приказ Минстроя России №675/пр от 28.02.2017 № 254/пр</t>
  </si>
  <si>
    <t>Дюбели пластмассовые с шурупами 12х70 мм</t>
  </si>
  <si>
    <t>100 шт.</t>
  </si>
  <si>
    <t>405-0219</t>
  </si>
  <si>
    <t>ТССЦ Московской обл., 405-0219, приказ Минстроя России №675/пр от 28.02.2017 № 257/пр</t>
  </si>
  <si>
    <t>Гипсовые вяжущие, марка Г3</t>
  </si>
  <si>
    <t>т</t>
  </si>
  <si>
    <t>506-1361</t>
  </si>
  <si>
    <t>ТССЦ Московской обл., 506-1361, приказ Минстроя России №675/пр от 28.02.2017 № 258/пр</t>
  </si>
  <si>
    <t>Припои оловянно-свинцовые бессурьмянистые марки ПОС40</t>
  </si>
  <si>
    <t>"СОГЛАСОВАНО"</t>
  </si>
  <si>
    <t>"УТВЕРЖДАЮ"</t>
  </si>
  <si>
    <t>"_____"________________ 2021 г.</t>
  </si>
  <si>
    <t>(наименование стройки)</t>
  </si>
  <si>
    <t xml:space="preserve">Номер заказа   </t>
  </si>
  <si>
    <t>(наименование работ и затрат, наименование объекта)</t>
  </si>
  <si>
    <t>базовая цена</t>
  </si>
  <si>
    <t>текущая цена</t>
  </si>
  <si>
    <t>Сметная стоимость</t>
  </si>
  <si>
    <t>тыс. руб.</t>
  </si>
  <si>
    <t xml:space="preserve">     Строительные работы</t>
  </si>
  <si>
    <t xml:space="preserve">     Монтажные работы</t>
  </si>
  <si>
    <t xml:space="preserve">     Оборудование</t>
  </si>
  <si>
    <t xml:space="preserve">     Прочие работы</t>
  </si>
  <si>
    <t>Нормативная трудоемкость</t>
  </si>
  <si>
    <t>чел. -ч.</t>
  </si>
  <si>
    <t>Средства на оплату труда</t>
  </si>
  <si>
    <t>Строительный объем:</t>
  </si>
  <si>
    <t>Стоимость ед.стр.объема:</t>
  </si>
  <si>
    <t>№ п/п</t>
  </si>
  <si>
    <t>Шифр расценки и коды ресурсов</t>
  </si>
  <si>
    <t>Наименование работ и затрат</t>
  </si>
  <si>
    <t>Ед. изм.</t>
  </si>
  <si>
    <t>Кол-во единиц</t>
  </si>
  <si>
    <t>Цена на ед. изм.</t>
  </si>
  <si>
    <t>Попра-вочные коэфф.</t>
  </si>
  <si>
    <t>Стоимость в ценах 2001г.</t>
  </si>
  <si>
    <t>Пункт коэфф. пересчета</t>
  </si>
  <si>
    <t>Коэфф. пересчета</t>
  </si>
  <si>
    <t>Стоимость в текущих ценах</t>
  </si>
  <si>
    <t>ЗТР всего чел.-час</t>
  </si>
  <si>
    <t>Составлена в ценах ТСНБ-2001 МО (редакция 2014 г) апрель 2021 года и Московская область Каталог текущих цен на материалы, март 2021 г</t>
  </si>
  <si>
    <t>Зарплата</t>
  </si>
  <si>
    <t>в т.ч. зарплата машинистов</t>
  </si>
  <si>
    <t>НР от ФОТ</t>
  </si>
  <si>
    <t>%</t>
  </si>
  <si>
    <t>СП от ФОТ</t>
  </si>
  <si>
    <t>Затраты труда</t>
  </si>
  <si>
    <t>чел-ч</t>
  </si>
  <si>
    <t>Материальные ресурсы</t>
  </si>
  <si>
    <t xml:space="preserve">   </t>
  </si>
  <si>
    <t xml:space="preserve">Объемы согласовал  </t>
  </si>
  <si>
    <t>[должность,подпись(инициалы,фамилия)]</t>
  </si>
  <si>
    <t xml:space="preserve">Составил  </t>
  </si>
  <si>
    <t xml:space="preserve">Проверил  </t>
  </si>
  <si>
    <t xml:space="preserve">Демонтаж видеодомофона </t>
  </si>
  <si>
    <t xml:space="preserve">Монтаж автоматики распашных ворот </t>
  </si>
  <si>
    <t>цена поставщика</t>
  </si>
  <si>
    <t>Привод sc-3000sr</t>
  </si>
</sst>
</file>

<file path=xl/styles.xml><?xml version="1.0" encoding="utf-8"?>
<styleSheet xmlns="http://schemas.openxmlformats.org/spreadsheetml/2006/main">
  <numFmts count="3">
    <numFmt numFmtId="164" formatCode="#,##0.00;[Red]\-\ #,##0.00"/>
    <numFmt numFmtId="165" formatCode="#,##0.00####;[Red]\-\ #,##0.00####"/>
    <numFmt numFmtId="166" formatCode="#,##0.0;[Red]\-\ #,##0.0"/>
  </numFmts>
  <fonts count="19">
    <font>
      <sz val="10"/>
      <name val="Arial"/>
      <charset val="204"/>
    </font>
    <font>
      <b/>
      <sz val="10"/>
      <color indexed="12"/>
      <name val="Arial"/>
      <charset val="204"/>
    </font>
    <font>
      <b/>
      <sz val="10"/>
      <color indexed="16"/>
      <name val="Arial"/>
      <charset val="204"/>
    </font>
    <font>
      <b/>
      <sz val="10"/>
      <color indexed="20"/>
      <name val="Arial"/>
      <charset val="204"/>
    </font>
    <font>
      <b/>
      <sz val="10"/>
      <color indexed="17"/>
      <name val="Arial"/>
      <charset val="204"/>
    </font>
    <font>
      <sz val="10"/>
      <color indexed="17"/>
      <name val="Arial"/>
      <charset val="204"/>
    </font>
    <font>
      <sz val="10"/>
      <color indexed="12"/>
      <name val="Arial"/>
      <charset val="204"/>
    </font>
    <font>
      <sz val="10"/>
      <color indexed="14"/>
      <name val="Arial"/>
      <charset val="204"/>
    </font>
    <font>
      <b/>
      <sz val="10"/>
      <color indexed="14"/>
      <name val="Arial"/>
      <charset val="204"/>
    </font>
    <font>
      <sz val="10"/>
      <name val="Arial"/>
      <family val="2"/>
      <charset val="204"/>
    </font>
    <font>
      <sz val="9"/>
      <name val="Arial"/>
      <family val="2"/>
      <charset val="204"/>
    </font>
    <font>
      <sz val="11"/>
      <name val="Arial"/>
      <family val="2"/>
      <charset val="204"/>
    </font>
    <font>
      <b/>
      <sz val="13"/>
      <name val="Arial"/>
      <family val="2"/>
      <charset val="204"/>
    </font>
    <font>
      <b/>
      <sz val="12"/>
      <name val="Arial"/>
      <family val="2"/>
      <charset val="204"/>
    </font>
    <font>
      <b/>
      <sz val="11"/>
      <name val="Arial"/>
      <family val="2"/>
      <charset val="204"/>
    </font>
    <font>
      <b/>
      <sz val="14"/>
      <name val="Arial"/>
      <family val="2"/>
      <charset val="204"/>
    </font>
    <font>
      <sz val="12"/>
      <name val="Arial"/>
      <family val="2"/>
      <charset val="204"/>
    </font>
    <font>
      <b/>
      <sz val="9"/>
      <name val="Arial"/>
      <family val="2"/>
      <charset val="204"/>
    </font>
    <font>
      <i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10" fillId="0" borderId="0" xfId="0" applyFont="1"/>
    <xf numFmtId="0" fontId="11" fillId="0" borderId="0" xfId="0" applyFont="1" applyAlignment="1">
      <alignment horizontal="right"/>
    </xf>
    <xf numFmtId="0" fontId="11" fillId="0" borderId="0" xfId="0" applyFont="1"/>
    <xf numFmtId="0" fontId="12" fillId="0" borderId="0" xfId="0" applyFont="1" applyAlignment="1"/>
    <xf numFmtId="0" fontId="11" fillId="0" borderId="0" xfId="0" applyFont="1" applyAlignment="1"/>
    <xf numFmtId="0" fontId="11" fillId="0" borderId="0" xfId="0" applyFont="1" applyBorder="1" applyAlignment="1">
      <alignment horizontal="left"/>
    </xf>
    <xf numFmtId="0" fontId="11" fillId="0" borderId="0" xfId="0" applyFont="1" applyAlignment="1">
      <alignment horizontal="left"/>
    </xf>
    <xf numFmtId="0" fontId="11" fillId="0" borderId="0" xfId="0" applyFont="1" applyBorder="1" applyAlignment="1">
      <alignment wrapText="1"/>
    </xf>
    <xf numFmtId="0" fontId="11" fillId="0" borderId="0" xfId="0" applyFont="1" applyBorder="1"/>
    <xf numFmtId="0" fontId="11" fillId="0" borderId="0" xfId="0" applyFont="1" applyAlignment="1">
      <alignment wrapText="1"/>
    </xf>
    <xf numFmtId="0" fontId="14" fillId="0" borderId="0" xfId="0" applyFont="1" applyAlignment="1">
      <alignment vertical="center" wrapText="1"/>
    </xf>
    <xf numFmtId="0" fontId="13" fillId="0" borderId="0" xfId="0" applyFont="1" applyBorder="1" applyAlignment="1">
      <alignment horizontal="center" wrapText="1"/>
    </xf>
    <xf numFmtId="0" fontId="14" fillId="0" borderId="0" xfId="0" applyFont="1" applyBorder="1" applyAlignment="1">
      <alignment wrapText="1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left" vertical="top"/>
    </xf>
    <xf numFmtId="0" fontId="14" fillId="0" borderId="0" xfId="0" applyFont="1" applyAlignment="1">
      <alignment horizontal="right"/>
    </xf>
    <xf numFmtId="0" fontId="11" fillId="0" borderId="0" xfId="0" applyFont="1" applyAlignment="1">
      <alignment horizontal="right" vertical="top"/>
    </xf>
    <xf numFmtId="0" fontId="16" fillId="0" borderId="0" xfId="0" applyFont="1" applyAlignment="1">
      <alignment horizontal="right" vertical="top"/>
    </xf>
    <xf numFmtId="0" fontId="16" fillId="0" borderId="0" xfId="0" applyFont="1" applyAlignment="1">
      <alignment horizontal="left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9" fillId="0" borderId="0" xfId="0" applyFont="1" applyAlignment="1">
      <alignment vertical="top" wrapText="1"/>
    </xf>
    <xf numFmtId="164" fontId="0" fillId="0" borderId="0" xfId="0" applyNumberFormat="1"/>
    <xf numFmtId="0" fontId="11" fillId="0" borderId="2" xfId="0" applyFont="1" applyBorder="1"/>
    <xf numFmtId="0" fontId="11" fillId="0" borderId="0" xfId="0" applyFont="1" applyAlignment="1">
      <alignment vertical="center"/>
    </xf>
    <xf numFmtId="0" fontId="14" fillId="0" borderId="0" xfId="0" applyFont="1"/>
    <xf numFmtId="0" fontId="11" fillId="0" borderId="0" xfId="0" applyFont="1" applyAlignment="1">
      <alignment horizontal="left" wrapText="1"/>
    </xf>
    <xf numFmtId="0" fontId="18" fillId="0" borderId="0" xfId="0" applyFont="1" applyAlignment="1">
      <alignment horizontal="right" wrapText="1"/>
    </xf>
    <xf numFmtId="165" fontId="11" fillId="0" borderId="0" xfId="0" applyNumberFormat="1" applyFont="1" applyAlignment="1">
      <alignment horizontal="right"/>
    </xf>
    <xf numFmtId="0" fontId="11" fillId="0" borderId="0" xfId="0" applyFont="1" applyAlignment="1">
      <alignment horizontal="right" wrapText="1"/>
    </xf>
    <xf numFmtId="164" fontId="11" fillId="0" borderId="0" xfId="0" applyNumberFormat="1" applyFont="1" applyAlignment="1">
      <alignment horizontal="right"/>
    </xf>
    <xf numFmtId="0" fontId="10" fillId="0" borderId="0" xfId="0" applyFont="1" applyAlignment="1">
      <alignment horizontal="right"/>
    </xf>
    <xf numFmtId="164" fontId="18" fillId="0" borderId="0" xfId="0" applyNumberFormat="1" applyFont="1" applyAlignment="1">
      <alignment horizontal="right"/>
    </xf>
    <xf numFmtId="0" fontId="9" fillId="0" borderId="0" xfId="0" applyFont="1" applyAlignment="1">
      <alignment horizontal="right" wrapText="1"/>
    </xf>
    <xf numFmtId="0" fontId="18" fillId="0" borderId="2" xfId="0" applyFont="1" applyBorder="1" applyAlignment="1">
      <alignment horizontal="right" wrapText="1"/>
    </xf>
    <xf numFmtId="0" fontId="11" fillId="0" borderId="2" xfId="0" applyFont="1" applyBorder="1" applyAlignment="1">
      <alignment horizontal="right"/>
    </xf>
    <xf numFmtId="165" fontId="11" fillId="0" borderId="2" xfId="0" applyNumberFormat="1" applyFont="1" applyBorder="1" applyAlignment="1">
      <alignment horizontal="right"/>
    </xf>
    <xf numFmtId="0" fontId="11" fillId="0" borderId="2" xfId="0" applyFont="1" applyBorder="1" applyAlignment="1">
      <alignment horizontal="right" wrapText="1"/>
    </xf>
    <xf numFmtId="164" fontId="11" fillId="0" borderId="2" xfId="0" applyNumberFormat="1" applyFont="1" applyBorder="1" applyAlignment="1">
      <alignment horizontal="right"/>
    </xf>
    <xf numFmtId="164" fontId="10" fillId="0" borderId="2" xfId="0" applyNumberFormat="1" applyFont="1" applyBorder="1" applyAlignment="1">
      <alignment horizontal="right"/>
    </xf>
    <xf numFmtId="164" fontId="17" fillId="0" borderId="0" xfId="0" applyNumberFormat="1" applyFont="1" applyAlignment="1">
      <alignment horizontal="right"/>
    </xf>
    <xf numFmtId="164" fontId="10" fillId="0" borderId="0" xfId="0" applyNumberFormat="1" applyFont="1" applyAlignment="1">
      <alignment horizontal="right"/>
    </xf>
    <xf numFmtId="0" fontId="11" fillId="0" borderId="0" xfId="0" quotePrefix="1" applyFont="1" applyAlignment="1">
      <alignment horizontal="right" wrapText="1"/>
    </xf>
    <xf numFmtId="0" fontId="11" fillId="0" borderId="2" xfId="0" quotePrefix="1" applyFont="1" applyBorder="1" applyAlignment="1">
      <alignment horizontal="right" wrapText="1"/>
    </xf>
    <xf numFmtId="0" fontId="10" fillId="0" borderId="2" xfId="0" applyFont="1" applyBorder="1" applyAlignment="1">
      <alignment horizontal="right"/>
    </xf>
    <xf numFmtId="0" fontId="11" fillId="0" borderId="0" xfId="0" applyFont="1" applyAlignment="1">
      <alignment horizontal="left" vertical="top" wrapText="1"/>
    </xf>
    <xf numFmtId="0" fontId="11" fillId="0" borderId="2" xfId="0" applyFont="1" applyBorder="1" applyAlignment="1">
      <alignment horizontal="left" vertical="top"/>
    </xf>
    <xf numFmtId="0" fontId="11" fillId="0" borderId="2" xfId="0" applyFont="1" applyBorder="1" applyAlignment="1">
      <alignment horizontal="left" vertical="top" wrapText="1"/>
    </xf>
    <xf numFmtId="165" fontId="9" fillId="0" borderId="0" xfId="0" applyNumberFormat="1" applyFont="1" applyAlignment="1">
      <alignment horizontal="left"/>
    </xf>
    <xf numFmtId="0" fontId="14" fillId="0" borderId="0" xfId="0" applyFont="1" applyAlignment="1">
      <alignment horizontal="left" wrapText="1"/>
    </xf>
    <xf numFmtId="0" fontId="11" fillId="0" borderId="0" xfId="0" applyFont="1" applyBorder="1" applyAlignment="1">
      <alignment horizontal="left" vertical="top"/>
    </xf>
    <xf numFmtId="0" fontId="11" fillId="0" borderId="0" xfId="0" applyFont="1" applyBorder="1" applyAlignment="1">
      <alignment horizontal="left" vertical="top" wrapText="1"/>
    </xf>
    <xf numFmtId="0" fontId="18" fillId="0" borderId="0" xfId="0" applyFont="1" applyBorder="1" applyAlignment="1">
      <alignment horizontal="right" wrapText="1"/>
    </xf>
    <xf numFmtId="0" fontId="11" fillId="0" borderId="0" xfId="0" applyFont="1" applyBorder="1" applyAlignment="1">
      <alignment horizontal="right"/>
    </xf>
    <xf numFmtId="165" fontId="11" fillId="0" borderId="0" xfId="0" applyNumberFormat="1" applyFont="1" applyBorder="1" applyAlignment="1">
      <alignment horizontal="right"/>
    </xf>
    <xf numFmtId="0" fontId="11" fillId="0" borderId="0" xfId="0" applyFont="1" applyBorder="1" applyAlignment="1">
      <alignment horizontal="right" wrapText="1"/>
    </xf>
    <xf numFmtId="164" fontId="11" fillId="0" borderId="0" xfId="0" applyNumberFormat="1" applyFont="1" applyBorder="1" applyAlignment="1">
      <alignment horizontal="right"/>
    </xf>
    <xf numFmtId="164" fontId="10" fillId="0" borderId="0" xfId="0" applyNumberFormat="1" applyFont="1" applyBorder="1" applyAlignment="1">
      <alignment horizontal="right"/>
    </xf>
    <xf numFmtId="164" fontId="14" fillId="0" borderId="1" xfId="0" applyNumberFormat="1" applyFont="1" applyBorder="1" applyAlignment="1">
      <alignment horizontal="right"/>
    </xf>
    <xf numFmtId="0" fontId="12" fillId="0" borderId="0" xfId="0" applyFont="1" applyAlignment="1">
      <alignment horizontal="center" wrapText="1"/>
    </xf>
    <xf numFmtId="164" fontId="14" fillId="0" borderId="0" xfId="0" applyNumberFormat="1" applyFont="1" applyAlignment="1">
      <alignment horizontal="right"/>
    </xf>
    <xf numFmtId="0" fontId="14" fillId="0" borderId="0" xfId="0" applyFont="1" applyAlignment="1">
      <alignment horizontal="left" wrapText="1"/>
    </xf>
    <xf numFmtId="164" fontId="14" fillId="0" borderId="0" xfId="0" applyNumberFormat="1" applyFont="1" applyBorder="1" applyAlignment="1">
      <alignment horizontal="right"/>
    </xf>
    <xf numFmtId="0" fontId="10" fillId="0" borderId="1" xfId="0" applyFont="1" applyBorder="1" applyAlignment="1">
      <alignment horizontal="center" vertical="top"/>
    </xf>
    <xf numFmtId="0" fontId="11" fillId="0" borderId="2" xfId="0" applyFont="1" applyBorder="1" applyAlignment="1">
      <alignment horizontal="left"/>
    </xf>
    <xf numFmtId="0" fontId="11" fillId="0" borderId="0" xfId="0" applyFont="1" applyAlignment="1">
      <alignment horizontal="left" wrapText="1"/>
    </xf>
    <xf numFmtId="166" fontId="11" fillId="0" borderId="0" xfId="0" applyNumberFormat="1" applyFont="1" applyAlignment="1">
      <alignment horizontal="right"/>
    </xf>
    <xf numFmtId="0" fontId="14" fillId="0" borderId="0" xfId="0" applyFont="1" applyAlignment="1">
      <alignment horizontal="right"/>
    </xf>
    <xf numFmtId="164" fontId="11" fillId="0" borderId="0" xfId="0" applyNumberFormat="1" applyFont="1" applyAlignment="1">
      <alignment horizontal="right"/>
    </xf>
    <xf numFmtId="0" fontId="11" fillId="0" borderId="0" xfId="0" applyFont="1"/>
    <xf numFmtId="0" fontId="11" fillId="0" borderId="0" xfId="0" applyFont="1" applyAlignment="1">
      <alignment horizontal="right"/>
    </xf>
    <xf numFmtId="0" fontId="10" fillId="0" borderId="0" xfId="0" applyFont="1" applyBorder="1" applyAlignment="1">
      <alignment horizontal="center" vertical="top" wrapText="1"/>
    </xf>
    <xf numFmtId="0" fontId="11" fillId="0" borderId="0" xfId="0" applyFont="1" applyAlignment="1">
      <alignment horizontal="center" vertical="top"/>
    </xf>
    <xf numFmtId="0" fontId="11" fillId="0" borderId="0" xfId="0" applyFont="1" applyBorder="1" applyAlignment="1">
      <alignment horizontal="left" wrapText="1"/>
    </xf>
    <xf numFmtId="0" fontId="13" fillId="0" borderId="0" xfId="0" applyFont="1" applyBorder="1" applyAlignment="1">
      <alignment horizontal="center" wrapText="1"/>
    </xf>
    <xf numFmtId="0" fontId="10" fillId="0" borderId="1" xfId="0" applyFont="1" applyBorder="1" applyAlignment="1">
      <alignment horizontal="center" vertical="top" wrapText="1"/>
    </xf>
    <xf numFmtId="0" fontId="11" fillId="0" borderId="0" xfId="0" applyFont="1" applyAlignment="1">
      <alignment horizontal="right" wrapText="1"/>
    </xf>
    <xf numFmtId="0" fontId="13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5" fillId="0" borderId="0" xfId="0" applyFont="1" applyBorder="1" applyAlignment="1">
      <alignment horizontal="center" wrapText="1"/>
    </xf>
    <xf numFmtId="0" fontId="15" fillId="0" borderId="2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F153"/>
  <sheetViews>
    <sheetView tabSelected="1" topLeftCell="A95" zoomScaleNormal="100" workbookViewId="0">
      <selection activeCell="AN118" sqref="AN118"/>
    </sheetView>
  </sheetViews>
  <sheetFormatPr defaultRowHeight="12.75"/>
  <cols>
    <col min="1" max="1" width="5.7109375" customWidth="1"/>
    <col min="2" max="2" width="11.7109375" customWidth="1"/>
    <col min="3" max="3" width="40.7109375" customWidth="1"/>
    <col min="4" max="5" width="10.7109375" customWidth="1"/>
    <col min="6" max="8" width="12.7109375" customWidth="1"/>
    <col min="9" max="9" width="17.7109375" customWidth="1"/>
    <col min="10" max="10" width="8.7109375" customWidth="1"/>
    <col min="11" max="11" width="12.7109375" customWidth="1"/>
    <col min="12" max="12" width="9.7109375" customWidth="1"/>
    <col min="15" max="31" width="0" hidden="1" customWidth="1"/>
    <col min="32" max="32" width="91.7109375" hidden="1" customWidth="1"/>
    <col min="33" max="36" width="0" hidden="1" customWidth="1"/>
  </cols>
  <sheetData>
    <row r="1" spans="1:12">
      <c r="A1" s="9" t="str">
        <f>Source!B1</f>
        <v>Smeta.RU  (495) 974-1589</v>
      </c>
    </row>
    <row r="2" spans="1:12" ht="14.25">
      <c r="A2" s="10"/>
      <c r="B2" s="10"/>
      <c r="C2" s="10"/>
      <c r="D2" s="10"/>
      <c r="E2" s="10"/>
      <c r="F2" s="10"/>
      <c r="G2" s="10"/>
      <c r="H2" s="10"/>
      <c r="I2" s="10"/>
      <c r="J2" s="10"/>
      <c r="K2" s="11"/>
      <c r="L2" s="11"/>
    </row>
    <row r="3" spans="1:12" ht="16.5">
      <c r="A3" s="12"/>
      <c r="B3" s="87" t="s">
        <v>240</v>
      </c>
      <c r="C3" s="87"/>
      <c r="D3" s="87"/>
      <c r="E3" s="87"/>
      <c r="F3" s="11"/>
      <c r="G3" s="11"/>
      <c r="H3" s="87" t="s">
        <v>241</v>
      </c>
      <c r="I3" s="87"/>
      <c r="J3" s="87"/>
      <c r="K3" s="87"/>
      <c r="L3" s="87"/>
    </row>
    <row r="4" spans="1:12" ht="14.25">
      <c r="A4" s="11"/>
      <c r="B4" s="88"/>
      <c r="C4" s="88"/>
      <c r="D4" s="88"/>
      <c r="E4" s="88"/>
      <c r="F4" s="11"/>
      <c r="G4" s="11"/>
      <c r="H4" s="88"/>
      <c r="I4" s="88"/>
      <c r="J4" s="88"/>
      <c r="K4" s="88"/>
      <c r="L4" s="88"/>
    </row>
    <row r="5" spans="1:12" ht="14.25">
      <c r="A5" s="13"/>
      <c r="B5" s="13"/>
      <c r="C5" s="14"/>
      <c r="D5" s="14"/>
      <c r="E5" s="14"/>
      <c r="F5" s="11"/>
      <c r="G5" s="11"/>
      <c r="H5" s="15"/>
      <c r="I5" s="14"/>
      <c r="J5" s="14"/>
      <c r="K5" s="14"/>
      <c r="L5" s="15"/>
    </row>
    <row r="6" spans="1:12" ht="14.25">
      <c r="A6" s="15"/>
      <c r="B6" s="88" t="str">
        <f>CONCATENATE("______________________ ", IF(Source!AL12&lt;&gt;"", Source!AL12, ""))</f>
        <v xml:space="preserve">______________________ </v>
      </c>
      <c r="C6" s="88"/>
      <c r="D6" s="88"/>
      <c r="E6" s="88"/>
      <c r="F6" s="11"/>
      <c r="G6" s="11"/>
      <c r="H6" s="88" t="str">
        <f>CONCATENATE("______________________ ", IF(Source!AH12&lt;&gt;"", Source!AH12, ""))</f>
        <v xml:space="preserve">______________________ </v>
      </c>
      <c r="I6" s="88"/>
      <c r="J6" s="88"/>
      <c r="K6" s="88"/>
      <c r="L6" s="88"/>
    </row>
    <row r="7" spans="1:12" ht="14.25">
      <c r="A7" s="16"/>
      <c r="B7" s="83" t="s">
        <v>242</v>
      </c>
      <c r="C7" s="83"/>
      <c r="D7" s="83"/>
      <c r="E7" s="83"/>
      <c r="F7" s="11"/>
      <c r="G7" s="11"/>
      <c r="H7" s="83" t="s">
        <v>242</v>
      </c>
      <c r="I7" s="83"/>
      <c r="J7" s="83"/>
      <c r="K7" s="83"/>
      <c r="L7" s="83"/>
    </row>
    <row r="10" spans="1:12" ht="15.75">
      <c r="A10" s="16"/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16"/>
    </row>
    <row r="11" spans="1:12" ht="14.25">
      <c r="A11" s="17"/>
      <c r="B11" s="85" t="s">
        <v>243</v>
      </c>
      <c r="C11" s="85"/>
      <c r="D11" s="85"/>
      <c r="E11" s="85"/>
      <c r="F11" s="85"/>
      <c r="G11" s="85"/>
      <c r="H11" s="85"/>
      <c r="I11" s="85"/>
      <c r="J11" s="85"/>
      <c r="K11" s="85"/>
      <c r="L11" s="16"/>
    </row>
    <row r="12" spans="1:12" ht="14.25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</row>
    <row r="13" spans="1:12" ht="14.25">
      <c r="A13" s="11"/>
      <c r="B13" s="11"/>
      <c r="C13" s="11"/>
      <c r="D13" s="11"/>
      <c r="E13" s="11"/>
      <c r="F13" s="86" t="s">
        <v>244</v>
      </c>
      <c r="G13" s="86"/>
      <c r="H13" s="75" t="str">
        <f>IF(Source!F12&lt;&gt;"Новый объект", Source!F12, "")</f>
        <v/>
      </c>
      <c r="I13" s="75"/>
      <c r="J13" s="75"/>
      <c r="K13" s="75"/>
      <c r="L13" s="18"/>
    </row>
    <row r="14" spans="1:12" ht="14.25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</row>
    <row r="15" spans="1:12" ht="15.75">
      <c r="A15" s="19"/>
      <c r="B15" s="84" t="str">
        <f>CONCATENATE( "ЛОКАЛЬНАЯ СМЕТА № ",IF(Source!F12&lt;&gt;"Новый объект", Source!F12, ""))</f>
        <v xml:space="preserve">ЛОКАЛЬНАЯ СМЕТА № </v>
      </c>
      <c r="C15" s="84"/>
      <c r="D15" s="84"/>
      <c r="E15" s="84"/>
      <c r="F15" s="84"/>
      <c r="G15" s="84"/>
      <c r="H15" s="84"/>
      <c r="I15" s="84"/>
      <c r="J15" s="84"/>
      <c r="K15" s="84"/>
      <c r="L15" s="19"/>
    </row>
    <row r="16" spans="1:12" ht="15.75">
      <c r="A16" s="19"/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19"/>
    </row>
    <row r="17" spans="1:12" ht="18" hidden="1">
      <c r="A17" s="19"/>
      <c r="B17" s="89"/>
      <c r="C17" s="89"/>
      <c r="D17" s="89"/>
      <c r="E17" s="89"/>
      <c r="F17" s="89"/>
      <c r="G17" s="89"/>
      <c r="H17" s="89"/>
      <c r="I17" s="89"/>
      <c r="J17" s="89"/>
      <c r="K17" s="89"/>
      <c r="L17" s="19"/>
    </row>
    <row r="18" spans="1:12" ht="14.25" hidden="1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</row>
    <row r="19" spans="1:12" ht="18">
      <c r="A19" s="11"/>
      <c r="B19" s="90" t="str">
        <f>IF(Source!G12&lt;&gt;"Новый объект", Source!G12, "")</f>
        <v>Ремонт видеодомофона и автоматических ворот</v>
      </c>
      <c r="C19" s="90"/>
      <c r="D19" s="90"/>
      <c r="E19" s="90"/>
      <c r="F19" s="90"/>
      <c r="G19" s="90"/>
      <c r="H19" s="90"/>
      <c r="I19" s="90"/>
      <c r="J19" s="90"/>
      <c r="K19" s="90"/>
      <c r="L19" s="21"/>
    </row>
    <row r="20" spans="1:12" ht="14.25">
      <c r="A20" s="11"/>
      <c r="B20" s="81" t="s">
        <v>245</v>
      </c>
      <c r="C20" s="81"/>
      <c r="D20" s="81"/>
      <c r="E20" s="81"/>
      <c r="F20" s="81"/>
      <c r="G20" s="81"/>
      <c r="H20" s="81"/>
      <c r="I20" s="81"/>
      <c r="J20" s="81"/>
      <c r="K20" s="81"/>
      <c r="L20" s="16"/>
    </row>
    <row r="21" spans="1:12" ht="14.25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</row>
    <row r="22" spans="1:12" ht="14.25">
      <c r="A22" s="75" t="str">
        <f>CONCATENATE("Основание: ", Source!J12)</f>
        <v xml:space="preserve">Основание: </v>
      </c>
      <c r="B22" s="75"/>
      <c r="C22" s="75"/>
      <c r="D22" s="75"/>
      <c r="E22" s="75"/>
      <c r="F22" s="75"/>
      <c r="G22" s="75"/>
      <c r="H22" s="75"/>
      <c r="I22" s="75"/>
      <c r="J22" s="75"/>
      <c r="K22" s="75"/>
      <c r="L22" s="75"/>
    </row>
    <row r="23" spans="1:12" ht="14.25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</row>
    <row r="24" spans="1:12" ht="14.25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</row>
    <row r="25" spans="1:12" ht="14.25">
      <c r="A25" s="11"/>
      <c r="B25" s="11"/>
      <c r="C25" s="11"/>
      <c r="D25" s="11"/>
      <c r="E25" s="22"/>
      <c r="F25" s="22"/>
      <c r="G25" s="82" t="s">
        <v>246</v>
      </c>
      <c r="H25" s="82"/>
      <c r="I25" s="82" t="s">
        <v>247</v>
      </c>
      <c r="J25" s="82"/>
      <c r="K25" s="11"/>
      <c r="L25" s="11"/>
    </row>
    <row r="26" spans="1:12" ht="15">
      <c r="A26" s="11"/>
      <c r="B26" s="11"/>
      <c r="C26" s="77" t="s">
        <v>248</v>
      </c>
      <c r="D26" s="77"/>
      <c r="E26" s="77"/>
      <c r="F26" s="77"/>
      <c r="G26" s="78">
        <f>SUM(O1:O141)/1000</f>
        <v>32.47175</v>
      </c>
      <c r="H26" s="78"/>
      <c r="I26" s="78">
        <v>64</v>
      </c>
      <c r="J26" s="78"/>
      <c r="K26" s="79" t="s">
        <v>249</v>
      </c>
      <c r="L26" s="79"/>
    </row>
    <row r="27" spans="1:12" ht="14.25">
      <c r="A27" s="11"/>
      <c r="B27" s="11"/>
      <c r="C27" s="80" t="s">
        <v>250</v>
      </c>
      <c r="D27" s="80"/>
      <c r="E27" s="80"/>
      <c r="F27" s="80"/>
      <c r="G27" s="78">
        <f>SUM(W1:W141)/1000</f>
        <v>1.6570000000000001E-2</v>
      </c>
      <c r="H27" s="78"/>
      <c r="I27" s="78">
        <f>(Source!F224)/1000</f>
        <v>0.35033999999999998</v>
      </c>
      <c r="J27" s="78"/>
      <c r="K27" s="79" t="s">
        <v>249</v>
      </c>
      <c r="L27" s="79"/>
    </row>
    <row r="28" spans="1:12" ht="14.25">
      <c r="A28" s="11"/>
      <c r="B28" s="11"/>
      <c r="C28" s="80" t="s">
        <v>251</v>
      </c>
      <c r="D28" s="80"/>
      <c r="E28" s="80"/>
      <c r="F28" s="80"/>
      <c r="G28" s="78">
        <f>SUM(X1:X141)/1000</f>
        <v>32.455179999999999</v>
      </c>
      <c r="H28" s="78"/>
      <c r="I28" s="78">
        <f>(Source!F225)/1000</f>
        <v>55.035129999999995</v>
      </c>
      <c r="J28" s="78"/>
      <c r="K28" s="79" t="s">
        <v>249</v>
      </c>
      <c r="L28" s="79"/>
    </row>
    <row r="29" spans="1:12" ht="14.25">
      <c r="A29" s="11"/>
      <c r="B29" s="11"/>
      <c r="C29" s="80" t="s">
        <v>252</v>
      </c>
      <c r="D29" s="80"/>
      <c r="E29" s="80"/>
      <c r="F29" s="80"/>
      <c r="G29" s="78">
        <f>SUM(Y1:Y141)/1000</f>
        <v>0</v>
      </c>
      <c r="H29" s="78"/>
      <c r="I29" s="78">
        <f>(Source!F216)/1000</f>
        <v>0</v>
      </c>
      <c r="J29" s="78"/>
      <c r="K29" s="79" t="s">
        <v>249</v>
      </c>
      <c r="L29" s="79"/>
    </row>
    <row r="30" spans="1:12" ht="14.25">
      <c r="A30" s="11"/>
      <c r="B30" s="11"/>
      <c r="C30" s="80" t="s">
        <v>253</v>
      </c>
      <c r="D30" s="80"/>
      <c r="E30" s="80"/>
      <c r="F30" s="80"/>
      <c r="G30" s="78">
        <f>SUM(Z1:Z141)/1000</f>
        <v>0</v>
      </c>
      <c r="H30" s="78"/>
      <c r="I30" s="78">
        <f>(Source!F226+Source!F227)/1000</f>
        <v>0</v>
      </c>
      <c r="J30" s="78"/>
      <c r="K30" s="79" t="s">
        <v>249</v>
      </c>
      <c r="L30" s="79"/>
    </row>
    <row r="31" spans="1:12" ht="15">
      <c r="A31" s="11"/>
      <c r="B31" s="11"/>
      <c r="C31" s="77" t="s">
        <v>254</v>
      </c>
      <c r="D31" s="77"/>
      <c r="E31" s="77"/>
      <c r="F31" s="77"/>
      <c r="G31" s="78">
        <f>I31</f>
        <v>29.696300000000001</v>
      </c>
      <c r="H31" s="78"/>
      <c r="I31" s="78">
        <f>(Source!F229+Source!F230)</f>
        <v>29.696300000000001</v>
      </c>
      <c r="J31" s="78"/>
      <c r="K31" s="79" t="s">
        <v>255</v>
      </c>
      <c r="L31" s="79"/>
    </row>
    <row r="32" spans="1:12" ht="15">
      <c r="A32" s="11"/>
      <c r="B32" s="11"/>
      <c r="C32" s="77" t="s">
        <v>256</v>
      </c>
      <c r="D32" s="77"/>
      <c r="E32" s="77"/>
      <c r="F32" s="77"/>
      <c r="G32" s="78">
        <f>SUM(R1:R141)/1000</f>
        <v>0.16271000000000002</v>
      </c>
      <c r="H32" s="78"/>
      <c r="I32" s="78">
        <f>(Source!F222+ Source!F221)/1000</f>
        <v>9.5757000000000012</v>
      </c>
      <c r="J32" s="78"/>
      <c r="K32" s="79" t="s">
        <v>249</v>
      </c>
      <c r="L32" s="79"/>
    </row>
    <row r="33" spans="1:22" ht="14.25" hidden="1">
      <c r="A33" s="11"/>
      <c r="B33" s="11"/>
      <c r="C33" s="80" t="s">
        <v>112</v>
      </c>
      <c r="D33" s="80"/>
      <c r="E33" s="80"/>
      <c r="F33" s="80"/>
      <c r="G33" s="78"/>
      <c r="H33" s="78"/>
      <c r="I33" s="78"/>
      <c r="J33" s="78"/>
      <c r="K33" s="23" t="s">
        <v>249</v>
      </c>
      <c r="L33" s="11"/>
    </row>
    <row r="34" spans="1:22" ht="15">
      <c r="A34" s="11"/>
      <c r="B34" s="11"/>
      <c r="C34" s="24"/>
      <c r="D34" s="24"/>
      <c r="E34" s="24"/>
      <c r="F34" s="15"/>
      <c r="G34" s="25"/>
      <c r="H34" s="25"/>
      <c r="I34" s="25"/>
      <c r="J34" s="25"/>
      <c r="K34" s="25"/>
      <c r="L34" s="25"/>
    </row>
    <row r="35" spans="1:22" ht="15" hidden="1">
      <c r="A35" s="15" t="s">
        <v>257</v>
      </c>
      <c r="B35" s="11"/>
      <c r="C35" s="11"/>
      <c r="D35" s="13"/>
      <c r="E35" s="11"/>
      <c r="F35" s="11"/>
      <c r="G35" s="26"/>
      <c r="H35" s="26"/>
      <c r="I35" s="27"/>
      <c r="J35" s="26"/>
      <c r="K35" s="26"/>
      <c r="L35" s="26"/>
    </row>
    <row r="36" spans="1:22" ht="15" hidden="1">
      <c r="A36" s="15" t="s">
        <v>258</v>
      </c>
      <c r="B36" s="11"/>
      <c r="C36" s="11"/>
      <c r="D36" s="13"/>
      <c r="E36" s="11"/>
      <c r="F36" s="11"/>
      <c r="G36" s="26"/>
      <c r="H36" s="26"/>
      <c r="I36" s="27"/>
      <c r="J36" s="26"/>
      <c r="K36" s="26"/>
      <c r="L36" s="26"/>
    </row>
    <row r="37" spans="1:22" ht="15" hidden="1">
      <c r="A37" s="11"/>
      <c r="B37" s="11"/>
      <c r="C37" s="10"/>
      <c r="D37" s="10"/>
      <c r="E37" s="10"/>
      <c r="F37" s="10"/>
      <c r="G37" s="26"/>
      <c r="H37" s="26"/>
      <c r="I37" s="27"/>
      <c r="J37" s="26"/>
      <c r="K37" s="26"/>
      <c r="L37" s="26"/>
    </row>
    <row r="38" spans="1:22" ht="14.25">
      <c r="A38" s="74" t="s">
        <v>271</v>
      </c>
      <c r="B38" s="74"/>
      <c r="C38" s="74"/>
      <c r="D38" s="74"/>
      <c r="E38" s="74"/>
      <c r="F38" s="74"/>
      <c r="G38" s="74"/>
      <c r="H38" s="74"/>
      <c r="I38" s="74"/>
      <c r="J38" s="74"/>
      <c r="K38" s="74"/>
      <c r="L38" s="74"/>
    </row>
    <row r="39" spans="1:22" ht="57">
      <c r="A39" s="28" t="s">
        <v>259</v>
      </c>
      <c r="B39" s="28" t="s">
        <v>260</v>
      </c>
      <c r="C39" s="28" t="s">
        <v>261</v>
      </c>
      <c r="D39" s="28" t="s">
        <v>262</v>
      </c>
      <c r="E39" s="28" t="s">
        <v>263</v>
      </c>
      <c r="F39" s="28" t="s">
        <v>264</v>
      </c>
      <c r="G39" s="28" t="s">
        <v>265</v>
      </c>
      <c r="H39" s="28" t="s">
        <v>266</v>
      </c>
      <c r="I39" s="28" t="s">
        <v>267</v>
      </c>
      <c r="J39" s="28" t="s">
        <v>268</v>
      </c>
      <c r="K39" s="28" t="s">
        <v>269</v>
      </c>
      <c r="L39" s="28" t="s">
        <v>270</v>
      </c>
    </row>
    <row r="40" spans="1:22" ht="14.25">
      <c r="A40" s="29">
        <v>1</v>
      </c>
      <c r="B40" s="29">
        <v>2</v>
      </c>
      <c r="C40" s="29">
        <v>3</v>
      </c>
      <c r="D40" s="29">
        <v>4</v>
      </c>
      <c r="E40" s="29">
        <v>5</v>
      </c>
      <c r="F40" s="29">
        <v>6</v>
      </c>
      <c r="G40" s="29">
        <v>7</v>
      </c>
      <c r="H40" s="29">
        <v>8</v>
      </c>
      <c r="I40" s="29">
        <v>9</v>
      </c>
      <c r="J40" s="29">
        <v>10</v>
      </c>
      <c r="K40" s="29">
        <v>11</v>
      </c>
      <c r="L40" s="30">
        <v>12</v>
      </c>
    </row>
    <row r="42" spans="1:22" ht="16.5">
      <c r="A42" s="69" t="str">
        <f>CONCATENATE("Локальная смета: ",IF(Source!G20&lt;&gt;"Новая локальная смета", Source!G20, ""))</f>
        <v xml:space="preserve">Локальная смета: </v>
      </c>
      <c r="B42" s="69"/>
      <c r="C42" s="69"/>
      <c r="D42" s="69"/>
      <c r="E42" s="69"/>
      <c r="F42" s="69"/>
      <c r="G42" s="69"/>
      <c r="H42" s="69"/>
      <c r="I42" s="69"/>
      <c r="J42" s="69"/>
      <c r="K42" s="69"/>
      <c r="L42" s="69"/>
    </row>
    <row r="44" spans="1:22" ht="16.5">
      <c r="A44" s="69" t="str">
        <f>CONCATENATE("Раздел: ",IF(Source!G24&lt;&gt;"Новый раздел", Source!G24, ""))</f>
        <v xml:space="preserve">Раздел: </v>
      </c>
      <c r="B44" s="69"/>
      <c r="C44" s="69"/>
      <c r="D44" s="69"/>
      <c r="E44" s="69"/>
      <c r="F44" s="69"/>
      <c r="G44" s="69"/>
      <c r="H44" s="69"/>
      <c r="I44" s="69"/>
      <c r="J44" s="69"/>
      <c r="K44" s="69"/>
      <c r="L44" s="69"/>
    </row>
    <row r="46" spans="1:22" ht="16.5">
      <c r="A46" s="69" t="str">
        <f>CONCATENATE("Подраздел: ",IF(Source!G28&lt;&gt;"Новый подраздел", Source!G28, ""))</f>
        <v>Подраздел: Ремонт видеодомофона</v>
      </c>
      <c r="B46" s="69"/>
      <c r="C46" s="69"/>
      <c r="D46" s="69"/>
      <c r="E46" s="69"/>
      <c r="F46" s="69"/>
      <c r="G46" s="69"/>
      <c r="H46" s="69"/>
      <c r="I46" s="69"/>
      <c r="J46" s="69"/>
      <c r="K46" s="69"/>
      <c r="L46" s="69"/>
    </row>
    <row r="47" spans="1:22" ht="28.5">
      <c r="A47" s="23" t="str">
        <f>Source!E32</f>
        <v>2</v>
      </c>
      <c r="B47" s="55" t="str">
        <f>Source!F32</f>
        <v>27-09-015-1</v>
      </c>
      <c r="C47" s="55" t="s">
        <v>285</v>
      </c>
      <c r="D47" s="37" t="s">
        <v>27</v>
      </c>
      <c r="E47" s="10">
        <v>1</v>
      </c>
      <c r="F47" s="38">
        <f>Source!AL32+Source!AM32+Source!AO32</f>
        <v>1047.46</v>
      </c>
      <c r="G47" s="39"/>
      <c r="H47" s="40"/>
      <c r="I47" s="39" t="str">
        <f>Source!BO32</f>
        <v>27-09-015-1</v>
      </c>
      <c r="J47" s="39"/>
      <c r="K47" s="40"/>
      <c r="L47" s="41"/>
      <c r="S47">
        <f>ROUND((Source!FX32/100)*((ROUND(Source!AF32*Source!I32, 2)+ROUND(Source!AE32*Source!I32, 2))), 2)</f>
        <v>3.48</v>
      </c>
      <c r="T47">
        <f>Source!X32</f>
        <v>115.71</v>
      </c>
      <c r="U47">
        <f>ROUND((Source!FY32/100)*((ROUND(Source!AF32*Source!I32, 2)+ROUND(Source!AE32*Source!I32, 2))), 2)</f>
        <v>2.62</v>
      </c>
      <c r="V47">
        <f>Source!Y32</f>
        <v>87.24</v>
      </c>
    </row>
    <row r="48" spans="1:22">
      <c r="C48" s="31"/>
    </row>
    <row r="49" spans="1:26" ht="14.25">
      <c r="A49" s="23"/>
      <c r="B49" s="55"/>
      <c r="C49" s="55" t="s">
        <v>272</v>
      </c>
      <c r="D49" s="37"/>
      <c r="E49" s="10"/>
      <c r="F49" s="38">
        <f>Source!AO32</f>
        <v>174.99</v>
      </c>
      <c r="G49" s="39" t="str">
        <f>Source!DG32</f>
        <v/>
      </c>
      <c r="H49" s="40">
        <f>ROUND(Source!AF32*Source!I32, 2)</f>
        <v>1.75</v>
      </c>
      <c r="I49" s="39"/>
      <c r="J49" s="39">
        <f>IF(Source!BA32&lt;&gt; 0, Source!BA32, 1)</f>
        <v>33.32</v>
      </c>
      <c r="K49" s="40">
        <f>Source!S32</f>
        <v>58.31</v>
      </c>
      <c r="L49" s="41"/>
      <c r="R49">
        <f>H49</f>
        <v>1.75</v>
      </c>
    </row>
    <row r="50" spans="1:26" ht="14.25">
      <c r="A50" s="23"/>
      <c r="B50" s="55"/>
      <c r="C50" s="55" t="s">
        <v>94</v>
      </c>
      <c r="D50" s="37"/>
      <c r="E50" s="10"/>
      <c r="F50" s="38">
        <f>Source!AM32</f>
        <v>872.47</v>
      </c>
      <c r="G50" s="39" t="str">
        <f>Source!DE32</f>
        <v/>
      </c>
      <c r="H50" s="40">
        <f>ROUND(Source!AD32*Source!I32, 2)</f>
        <v>8.7200000000000006</v>
      </c>
      <c r="I50" s="39"/>
      <c r="J50" s="39">
        <f>IF(Source!BB32&lt;&gt; 0, Source!BB32, 1)</f>
        <v>10.210000000000001</v>
      </c>
      <c r="K50" s="40">
        <f>Source!Q32</f>
        <v>89.08</v>
      </c>
      <c r="L50" s="41"/>
    </row>
    <row r="51" spans="1:26" ht="14.25">
      <c r="A51" s="23"/>
      <c r="B51" s="55"/>
      <c r="C51" s="55" t="s">
        <v>273</v>
      </c>
      <c r="D51" s="37"/>
      <c r="E51" s="10"/>
      <c r="F51" s="38">
        <f>Source!AN32</f>
        <v>100.6</v>
      </c>
      <c r="G51" s="39" t="str">
        <f>Source!DF32</f>
        <v/>
      </c>
      <c r="H51" s="42">
        <f>ROUND(Source!AE32*Source!I32, 2)</f>
        <v>1.01</v>
      </c>
      <c r="I51" s="39"/>
      <c r="J51" s="39">
        <f>IF(Source!BS32&lt;&gt; 0, Source!BS32, 1)</f>
        <v>33.32</v>
      </c>
      <c r="K51" s="42">
        <f>Source!R32</f>
        <v>33.520000000000003</v>
      </c>
      <c r="L51" s="41"/>
      <c r="R51">
        <f>H51</f>
        <v>1.01</v>
      </c>
    </row>
    <row r="52" spans="1:26" ht="14.25">
      <c r="A52" s="23"/>
      <c r="B52" s="55"/>
      <c r="C52" s="55" t="s">
        <v>274</v>
      </c>
      <c r="D52" s="37" t="s">
        <v>275</v>
      </c>
      <c r="E52" s="10">
        <f>Source!BZ32</f>
        <v>126</v>
      </c>
      <c r="F52" s="58"/>
      <c r="G52" s="39"/>
      <c r="H52" s="40">
        <f>SUM(S47:S54)</f>
        <v>3.48</v>
      </c>
      <c r="I52" s="43"/>
      <c r="J52" s="36">
        <f>Source!AT32</f>
        <v>126</v>
      </c>
      <c r="K52" s="40">
        <f>SUM(T47:T54)</f>
        <v>115.71</v>
      </c>
      <c r="L52" s="41"/>
    </row>
    <row r="53" spans="1:26" ht="14.25">
      <c r="A53" s="23"/>
      <c r="B53" s="55"/>
      <c r="C53" s="55" t="s">
        <v>276</v>
      </c>
      <c r="D53" s="37" t="s">
        <v>275</v>
      </c>
      <c r="E53" s="10">
        <f>Source!CA32</f>
        <v>95</v>
      </c>
      <c r="F53" s="58"/>
      <c r="G53" s="39"/>
      <c r="H53" s="40">
        <f>SUM(U47:U54)</f>
        <v>2.62</v>
      </c>
      <c r="I53" s="43"/>
      <c r="J53" s="36">
        <f>Source!AU32</f>
        <v>95</v>
      </c>
      <c r="K53" s="40">
        <f>SUM(V47:V54)</f>
        <v>87.24</v>
      </c>
      <c r="L53" s="41"/>
    </row>
    <row r="54" spans="1:26" ht="14.25">
      <c r="A54" s="56"/>
      <c r="B54" s="57"/>
      <c r="C54" s="57" t="s">
        <v>277</v>
      </c>
      <c r="D54" s="44" t="s">
        <v>278</v>
      </c>
      <c r="E54" s="45">
        <f>Source!AQ32</f>
        <v>21.63</v>
      </c>
      <c r="F54" s="46"/>
      <c r="G54" s="47" t="str">
        <f>Source!DI32</f>
        <v/>
      </c>
      <c r="H54" s="48"/>
      <c r="I54" s="47"/>
      <c r="J54" s="47"/>
      <c r="K54" s="48"/>
      <c r="L54" s="49">
        <f>Source!U32</f>
        <v>0.21629999999999999</v>
      </c>
    </row>
    <row r="55" spans="1:26" ht="15">
      <c r="G55" s="68">
        <f>H49+H50+H52+H53</f>
        <v>16.57</v>
      </c>
      <c r="H55" s="68"/>
      <c r="J55" s="68">
        <f>K49+K50+K52+K53</f>
        <v>350.34</v>
      </c>
      <c r="K55" s="68"/>
      <c r="L55" s="50">
        <f>Source!U32</f>
        <v>0.21629999999999999</v>
      </c>
      <c r="O55" s="32">
        <f>G55</f>
        <v>16.57</v>
      </c>
      <c r="P55" s="32">
        <f>J55</f>
        <v>350.34</v>
      </c>
      <c r="Q55" s="32">
        <f>L55</f>
        <v>0.21629999999999999</v>
      </c>
      <c r="W55">
        <f>IF(Source!BI32&lt;=1,H49+H50+H52+H53, 0)</f>
        <v>16.57</v>
      </c>
      <c r="X55">
        <f>IF(Source!BI32=2,H49+H50+H52+H53, 0)</f>
        <v>0</v>
      </c>
      <c r="Y55">
        <f>IF(Source!BI32=3,H49+H50+H52+H53, 0)</f>
        <v>0</v>
      </c>
      <c r="Z55">
        <f>IF(Source!BI32=4,H49+H50+H52+H53, 0)</f>
        <v>0</v>
      </c>
    </row>
    <row r="56" spans="1:26" ht="28.5">
      <c r="A56" s="23" t="str">
        <f>Source!E33</f>
        <v>3</v>
      </c>
      <c r="B56" s="55" t="str">
        <f>Source!F33</f>
        <v>м10-10-007-2</v>
      </c>
      <c r="C56" s="55" t="str">
        <f>Source!G33</f>
        <v>Монтаж видеодомофона</v>
      </c>
      <c r="D56" s="37" t="str">
        <f>Source!H33</f>
        <v>шт.</v>
      </c>
      <c r="E56" s="10">
        <f>Source!I33</f>
        <v>1</v>
      </c>
      <c r="F56" s="38">
        <f>Source!AL33+Source!AM33+Source!AO33</f>
        <v>45.4</v>
      </c>
      <c r="G56" s="39"/>
      <c r="H56" s="40"/>
      <c r="I56" s="39" t="str">
        <f>Source!BO33</f>
        <v>м10-10-007-2</v>
      </c>
      <c r="J56" s="39"/>
      <c r="K56" s="40"/>
      <c r="L56" s="41"/>
      <c r="S56">
        <f>ROUND((Source!FX33/100)*((ROUND(Source!AF33*Source!I33, 2)+ROUND(Source!AE33*Source!I33, 2))), 2)</f>
        <v>40.06</v>
      </c>
      <c r="T56">
        <f>Source!X33</f>
        <v>1334.76</v>
      </c>
      <c r="U56">
        <f>ROUND((Source!FY33/100)*((ROUND(Source!AF33*Source!I33, 2)+ROUND(Source!AE33*Source!I33, 2))), 2)</f>
        <v>20.47</v>
      </c>
      <c r="V56">
        <f>Source!Y33</f>
        <v>682.21</v>
      </c>
    </row>
    <row r="57" spans="1:26" ht="14.25">
      <c r="A57" s="23"/>
      <c r="B57" s="55"/>
      <c r="C57" s="55" t="s">
        <v>272</v>
      </c>
      <c r="D57" s="37"/>
      <c r="E57" s="10"/>
      <c r="F57" s="38">
        <f>Source!AO33</f>
        <v>44.51</v>
      </c>
      <c r="G57" s="39" t="str">
        <f>Source!DG33</f>
        <v/>
      </c>
      <c r="H57" s="40">
        <f>ROUND(Source!AF33*Source!I33, 2)</f>
        <v>44.51</v>
      </c>
      <c r="I57" s="39"/>
      <c r="J57" s="39">
        <f>IF(Source!BA33&lt;&gt; 0, Source!BA33, 1)</f>
        <v>33.32</v>
      </c>
      <c r="K57" s="40">
        <f>Source!S33</f>
        <v>1483.07</v>
      </c>
      <c r="L57" s="41"/>
      <c r="R57">
        <f>H57</f>
        <v>44.51</v>
      </c>
    </row>
    <row r="58" spans="1:26" ht="14.25">
      <c r="A58" s="23"/>
      <c r="B58" s="55"/>
      <c r="C58" s="55" t="s">
        <v>279</v>
      </c>
      <c r="D58" s="37"/>
      <c r="E58" s="10"/>
      <c r="F58" s="38">
        <f>Source!AL33</f>
        <v>0.89</v>
      </c>
      <c r="G58" s="39" t="str">
        <f>Source!DD33</f>
        <v/>
      </c>
      <c r="H58" s="40">
        <f>ROUND(Source!AC33*Source!I33, 2)</f>
        <v>0.89</v>
      </c>
      <c r="I58" s="39"/>
      <c r="J58" s="39">
        <f>IF(Source!BC33&lt;&gt; 0, Source!BC33, 1)</f>
        <v>33.33</v>
      </c>
      <c r="K58" s="40">
        <f>Source!P33</f>
        <v>29.66</v>
      </c>
      <c r="L58" s="41"/>
    </row>
    <row r="59" spans="1:26" ht="14.25">
      <c r="A59" s="23"/>
      <c r="B59" s="55"/>
      <c r="C59" s="55" t="s">
        <v>274</v>
      </c>
      <c r="D59" s="37" t="s">
        <v>275</v>
      </c>
      <c r="E59" s="10">
        <f>Source!BZ33</f>
        <v>90</v>
      </c>
      <c r="F59" s="58"/>
      <c r="G59" s="39"/>
      <c r="H59" s="40">
        <f>SUM(S56:S63)</f>
        <v>40.06</v>
      </c>
      <c r="I59" s="43"/>
      <c r="J59" s="36">
        <f>Source!AT33</f>
        <v>90</v>
      </c>
      <c r="K59" s="40">
        <f>SUM(T56:T63)</f>
        <v>1334.76</v>
      </c>
      <c r="L59" s="41"/>
    </row>
    <row r="60" spans="1:26" ht="14.25">
      <c r="A60" s="23"/>
      <c r="B60" s="55"/>
      <c r="C60" s="55" t="s">
        <v>276</v>
      </c>
      <c r="D60" s="37" t="s">
        <v>275</v>
      </c>
      <c r="E60" s="10">
        <f>Source!CA33</f>
        <v>46</v>
      </c>
      <c r="F60" s="58"/>
      <c r="G60" s="39"/>
      <c r="H60" s="40">
        <f>SUM(U56:U63)</f>
        <v>20.47</v>
      </c>
      <c r="I60" s="43"/>
      <c r="J60" s="36">
        <f>Source!AU33</f>
        <v>46</v>
      </c>
      <c r="K60" s="40">
        <f>SUM(V56:V63)</f>
        <v>682.21</v>
      </c>
      <c r="L60" s="41"/>
    </row>
    <row r="61" spans="1:26" ht="14.25">
      <c r="A61" s="23"/>
      <c r="B61" s="55"/>
      <c r="C61" s="55" t="s">
        <v>277</v>
      </c>
      <c r="D61" s="37" t="s">
        <v>278</v>
      </c>
      <c r="E61" s="10">
        <f>Source!AQ33</f>
        <v>4.5599999999999996</v>
      </c>
      <c r="F61" s="38"/>
      <c r="G61" s="39" t="str">
        <f>Source!DI33</f>
        <v/>
      </c>
      <c r="H61" s="40"/>
      <c r="I61" s="39"/>
      <c r="J61" s="39"/>
      <c r="K61" s="40"/>
      <c r="L61" s="51">
        <f>Source!U33</f>
        <v>4.5599999999999996</v>
      </c>
    </row>
    <row r="62" spans="1:26" ht="42.75">
      <c r="A62" s="23" t="str">
        <f>Source!E34</f>
        <v>3,1</v>
      </c>
      <c r="B62" s="55" t="str">
        <f>Source!F34</f>
        <v>цена постовщика</v>
      </c>
      <c r="C62" s="55" t="str">
        <f>Source!G34</f>
        <v>монитор домофона цветной Commax CDV 70KM</v>
      </c>
      <c r="D62" s="37" t="str">
        <f>Source!H34</f>
        <v/>
      </c>
      <c r="E62" s="10">
        <f>Source!I34</f>
        <v>1</v>
      </c>
      <c r="F62" s="38">
        <f>Source!AL34+Source!AM34+Source!AO34</f>
        <v>15190.35</v>
      </c>
      <c r="G62" s="52" t="s">
        <v>3</v>
      </c>
      <c r="H62" s="40">
        <f>ROUND(Source!AC34*Source!I34, 2)+ROUND(Source!AD34*Source!I34, 2)+ROUND(Source!AF34*Source!I34, 2)</f>
        <v>15190.35</v>
      </c>
      <c r="I62" s="39"/>
      <c r="J62" s="39">
        <f>IF(Source!BC34&lt;&gt; 0, Source!BC34, 1)</f>
        <v>1</v>
      </c>
      <c r="K62" s="40">
        <f>Source!O34</f>
        <v>15190.35</v>
      </c>
      <c r="L62" s="41"/>
      <c r="S62">
        <f>ROUND((Source!FX34/100)*((ROUND(Source!AF34*Source!I34, 2)+ROUND(Source!AE34*Source!I34, 2))), 2)</f>
        <v>0</v>
      </c>
      <c r="T62">
        <f>Source!X34</f>
        <v>0</v>
      </c>
      <c r="U62">
        <f>ROUND((Source!FY34/100)*((ROUND(Source!AF34*Source!I34, 2)+ROUND(Source!AE34*Source!I34, 2))), 2)</f>
        <v>0</v>
      </c>
      <c r="V62">
        <f>Source!Y34</f>
        <v>0</v>
      </c>
      <c r="W62">
        <f>IF(Source!BI34&lt;=1,H62, 0)</f>
        <v>0</v>
      </c>
      <c r="X62">
        <f>IF(Source!BI34=2,H62, 0)</f>
        <v>15190.35</v>
      </c>
      <c r="Y62">
        <f>IF(Source!BI34=3,H62, 0)</f>
        <v>0</v>
      </c>
      <c r="Z62">
        <f>IF(Source!BI34=4,H62, 0)</f>
        <v>0</v>
      </c>
    </row>
    <row r="63" spans="1:26" ht="42.75">
      <c r="A63" s="56" t="str">
        <f>Source!E35</f>
        <v>3,2</v>
      </c>
      <c r="B63" s="57" t="str">
        <f>Source!F35</f>
        <v>цена постовщика</v>
      </c>
      <c r="C63" s="57" t="str">
        <f>Source!G35</f>
        <v>вызывная панель Kenwei KW-13880EMC-1B-600TVL</v>
      </c>
      <c r="D63" s="44" t="str">
        <f>Source!H35</f>
        <v/>
      </c>
      <c r="E63" s="45">
        <f>Source!I35</f>
        <v>1</v>
      </c>
      <c r="F63" s="46">
        <f>Source!AL35+Source!AM35+Source!AO35</f>
        <v>11750</v>
      </c>
      <c r="G63" s="53" t="s">
        <v>3</v>
      </c>
      <c r="H63" s="48">
        <f>ROUND(Source!AC35*Source!I35, 2)+ROUND(Source!AD35*Source!I35, 2)+ROUND(Source!AF35*Source!I35, 2)</f>
        <v>11750</v>
      </c>
      <c r="I63" s="47"/>
      <c r="J63" s="47">
        <f>IF(Source!BC35&lt;&gt; 0, Source!BC35, 1)</f>
        <v>1</v>
      </c>
      <c r="K63" s="48">
        <f>Source!O35</f>
        <v>11750</v>
      </c>
      <c r="L63" s="54"/>
      <c r="S63">
        <f>ROUND((Source!FX35/100)*((ROUND(Source!AF35*Source!I35, 2)+ROUND(Source!AE35*Source!I35, 2))), 2)</f>
        <v>0</v>
      </c>
      <c r="T63">
        <f>Source!X35</f>
        <v>0</v>
      </c>
      <c r="U63">
        <f>ROUND((Source!FY35/100)*((ROUND(Source!AF35*Source!I35, 2)+ROUND(Source!AE35*Source!I35, 2))), 2)</f>
        <v>0</v>
      </c>
      <c r="V63">
        <f>Source!Y35</f>
        <v>0</v>
      </c>
      <c r="W63">
        <f>IF(Source!BI35&lt;=1,H63, 0)</f>
        <v>0</v>
      </c>
      <c r="X63">
        <f>IF(Source!BI35=2,H63, 0)</f>
        <v>11750</v>
      </c>
      <c r="Y63">
        <f>IF(Source!BI35=3,H63, 0)</f>
        <v>0</v>
      </c>
      <c r="Z63">
        <f>IF(Source!BI35=4,H63, 0)</f>
        <v>0</v>
      </c>
    </row>
    <row r="64" spans="1:26" ht="15">
      <c r="G64" s="68">
        <f>H57+H58+H59+H60+SUM(H62:H63)</f>
        <v>27046.28</v>
      </c>
      <c r="H64" s="68"/>
      <c r="J64" s="68">
        <f>K57+K58+K59+K60+SUM(K62:K63)</f>
        <v>30470.05</v>
      </c>
      <c r="K64" s="68"/>
      <c r="L64" s="50">
        <f>Source!U33</f>
        <v>4.5599999999999996</v>
      </c>
      <c r="O64" s="32">
        <f>G64</f>
        <v>27046.28</v>
      </c>
      <c r="P64" s="32">
        <f>J64</f>
        <v>30470.05</v>
      </c>
      <c r="Q64" s="32">
        <f>L64</f>
        <v>4.5599999999999996</v>
      </c>
      <c r="W64">
        <f>IF(Source!BI33&lt;=1,H57+H58+H59+H60, 0)</f>
        <v>0</v>
      </c>
      <c r="X64">
        <f>IF(Source!BI33=2,H57+H58+H59+H60, 0)</f>
        <v>105.93</v>
      </c>
      <c r="Y64">
        <f>IF(Source!BI33=3,H57+H58+H59+H60, 0)</f>
        <v>0</v>
      </c>
      <c r="Z64">
        <f>IF(Source!BI33=4,H57+H58+H59+H60, 0)</f>
        <v>0</v>
      </c>
    </row>
    <row r="65" spans="1:26" ht="71.25">
      <c r="A65" s="23" t="str">
        <f>Source!E36</f>
        <v>4</v>
      </c>
      <c r="B65" s="55" t="str">
        <f>Source!F36</f>
        <v>м08-01-081-1</v>
      </c>
      <c r="C65" s="55" t="str">
        <f>Source!G36</f>
        <v>Аппарат (кнопка, ключ управления, замок электромагнитной блокировки, звуковой сигнал, сигнальная лампа) управления и сигнализации, количество подключаемых концов до 2</v>
      </c>
      <c r="D65" s="37" t="str">
        <f>Source!H36</f>
        <v>1  ШТ.</v>
      </c>
      <c r="E65" s="10">
        <f>Source!I36</f>
        <v>1</v>
      </c>
      <c r="F65" s="38">
        <f>Source!AL36+Source!AM36+Source!AO36</f>
        <v>20.5</v>
      </c>
      <c r="G65" s="39"/>
      <c r="H65" s="40"/>
      <c r="I65" s="39" t="str">
        <f>Source!BO36</f>
        <v>м08-01-081-1</v>
      </c>
      <c r="J65" s="39"/>
      <c r="K65" s="40"/>
      <c r="L65" s="41"/>
      <c r="S65">
        <f>ROUND((Source!FX36/100)*((ROUND(Source!AF36*Source!I36, 2)+ROUND(Source!AE36*Source!I36, 2))), 2)</f>
        <v>11.07</v>
      </c>
      <c r="T65">
        <f>Source!X36</f>
        <v>368.77</v>
      </c>
      <c r="U65">
        <f>ROUND((Source!FY36/100)*((ROUND(Source!AF36*Source!I36, 2)+ROUND(Source!AE36*Source!I36, 2))), 2)</f>
        <v>5.82</v>
      </c>
      <c r="V65">
        <f>Source!Y36</f>
        <v>193.89</v>
      </c>
    </row>
    <row r="66" spans="1:26" ht="14.25">
      <c r="A66" s="23"/>
      <c r="B66" s="55"/>
      <c r="C66" s="55" t="s">
        <v>272</v>
      </c>
      <c r="D66" s="37"/>
      <c r="E66" s="10"/>
      <c r="F66" s="38">
        <f>Source!AO36</f>
        <v>10.87</v>
      </c>
      <c r="G66" s="39" t="str">
        <f>Source!DG36</f>
        <v/>
      </c>
      <c r="H66" s="40">
        <f>ROUND(Source!AF36*Source!I36, 2)</f>
        <v>10.87</v>
      </c>
      <c r="I66" s="39"/>
      <c r="J66" s="39">
        <f>IF(Source!BA36&lt;&gt; 0, Source!BA36, 1)</f>
        <v>33.32</v>
      </c>
      <c r="K66" s="40">
        <f>Source!S36</f>
        <v>362.19</v>
      </c>
      <c r="L66" s="41"/>
      <c r="R66">
        <f>H66</f>
        <v>10.87</v>
      </c>
    </row>
    <row r="67" spans="1:26" ht="14.25">
      <c r="A67" s="23"/>
      <c r="B67" s="55"/>
      <c r="C67" s="55" t="s">
        <v>94</v>
      </c>
      <c r="D67" s="37"/>
      <c r="E67" s="10"/>
      <c r="F67" s="38">
        <f>Source!AM36</f>
        <v>8.8699999999999992</v>
      </c>
      <c r="G67" s="39" t="str">
        <f>Source!DE36</f>
        <v/>
      </c>
      <c r="H67" s="40">
        <f>ROUND(Source!AD36*Source!I36, 2)</f>
        <v>8.8699999999999992</v>
      </c>
      <c r="I67" s="39"/>
      <c r="J67" s="39">
        <f>IF(Source!BB36&lt;&gt; 0, Source!BB36, 1)</f>
        <v>9.23</v>
      </c>
      <c r="K67" s="40">
        <f>Source!Q36</f>
        <v>81.87</v>
      </c>
      <c r="L67" s="41"/>
    </row>
    <row r="68" spans="1:26" ht="14.25">
      <c r="A68" s="23"/>
      <c r="B68" s="55"/>
      <c r="C68" s="55" t="s">
        <v>273</v>
      </c>
      <c r="D68" s="37"/>
      <c r="E68" s="10"/>
      <c r="F68" s="38">
        <f>Source!AN36</f>
        <v>0.54</v>
      </c>
      <c r="G68" s="39" t="str">
        <f>Source!DF36</f>
        <v/>
      </c>
      <c r="H68" s="42">
        <f>ROUND(Source!AE36*Source!I36, 2)</f>
        <v>0.54</v>
      </c>
      <c r="I68" s="39"/>
      <c r="J68" s="39">
        <f>IF(Source!BS36&lt;&gt; 0, Source!BS36, 1)</f>
        <v>33.32</v>
      </c>
      <c r="K68" s="42">
        <f>Source!R36</f>
        <v>17.989999999999998</v>
      </c>
      <c r="L68" s="41"/>
      <c r="R68">
        <f>H68</f>
        <v>0.54</v>
      </c>
    </row>
    <row r="69" spans="1:26" ht="14.25">
      <c r="A69" s="23"/>
      <c r="B69" s="55"/>
      <c r="C69" s="55" t="s">
        <v>279</v>
      </c>
      <c r="D69" s="37"/>
      <c r="E69" s="10"/>
      <c r="F69" s="38">
        <f>Source!AL36</f>
        <v>0.76</v>
      </c>
      <c r="G69" s="39" t="str">
        <f>Source!DD36</f>
        <v/>
      </c>
      <c r="H69" s="40">
        <f>ROUND(Source!AC36*Source!I36, 2)</f>
        <v>0.76</v>
      </c>
      <c r="I69" s="39"/>
      <c r="J69" s="39">
        <f>IF(Source!BC36&lt;&gt; 0, Source!BC36, 1)</f>
        <v>16.09</v>
      </c>
      <c r="K69" s="40">
        <f>Source!P36</f>
        <v>12.23</v>
      </c>
      <c r="L69" s="41"/>
    </row>
    <row r="70" spans="1:26" ht="14.25">
      <c r="A70" s="23"/>
      <c r="B70" s="55"/>
      <c r="C70" s="55" t="s">
        <v>274</v>
      </c>
      <c r="D70" s="37" t="s">
        <v>275</v>
      </c>
      <c r="E70" s="10">
        <f>Source!BZ36</f>
        <v>97</v>
      </c>
      <c r="F70" s="58"/>
      <c r="G70" s="39"/>
      <c r="H70" s="40">
        <f>SUM(S65:S73)</f>
        <v>11.07</v>
      </c>
      <c r="I70" s="43"/>
      <c r="J70" s="36">
        <f>Source!AT36</f>
        <v>97</v>
      </c>
      <c r="K70" s="40">
        <f>SUM(T65:T73)</f>
        <v>368.77</v>
      </c>
      <c r="L70" s="41"/>
    </row>
    <row r="71" spans="1:26" ht="14.25">
      <c r="A71" s="23"/>
      <c r="B71" s="55"/>
      <c r="C71" s="55" t="s">
        <v>276</v>
      </c>
      <c r="D71" s="37" t="s">
        <v>275</v>
      </c>
      <c r="E71" s="10">
        <f>Source!CA36</f>
        <v>51</v>
      </c>
      <c r="F71" s="58"/>
      <c r="G71" s="39"/>
      <c r="H71" s="40">
        <f>SUM(U65:U73)</f>
        <v>5.82</v>
      </c>
      <c r="I71" s="43"/>
      <c r="J71" s="36">
        <f>Source!AU36</f>
        <v>51</v>
      </c>
      <c r="K71" s="40">
        <f>SUM(V65:V73)</f>
        <v>193.89</v>
      </c>
      <c r="L71" s="41"/>
    </row>
    <row r="72" spans="1:26" ht="14.25">
      <c r="A72" s="23"/>
      <c r="B72" s="55"/>
      <c r="C72" s="55" t="s">
        <v>277</v>
      </c>
      <c r="D72" s="37" t="s">
        <v>278</v>
      </c>
      <c r="E72" s="10">
        <f>Source!AQ36</f>
        <v>1.1299999999999999</v>
      </c>
      <c r="F72" s="38"/>
      <c r="G72" s="39" t="str">
        <f>Source!DI36</f>
        <v/>
      </c>
      <c r="H72" s="40"/>
      <c r="I72" s="39"/>
      <c r="J72" s="39"/>
      <c r="K72" s="40"/>
      <c r="L72" s="51">
        <f>Source!U36</f>
        <v>1.1299999999999999</v>
      </c>
    </row>
    <row r="73" spans="1:26" ht="42.75">
      <c r="A73" s="56" t="str">
        <f>Source!E37</f>
        <v>4,1</v>
      </c>
      <c r="B73" s="57" t="str">
        <f>Source!F37</f>
        <v>цена постовщика</v>
      </c>
      <c r="C73" s="57" t="str">
        <f>Source!G37</f>
        <v>считыватель ключей KMF-1П</v>
      </c>
      <c r="D73" s="44" t="str">
        <f>Source!H37</f>
        <v/>
      </c>
      <c r="E73" s="45">
        <f>Source!I37</f>
        <v>1</v>
      </c>
      <c r="F73" s="46">
        <f>Source!AL37+Source!AM37+Source!AO37</f>
        <v>728.14</v>
      </c>
      <c r="G73" s="53" t="s">
        <v>3</v>
      </c>
      <c r="H73" s="48">
        <f>ROUND(Source!AC37*Source!I37, 2)+ROUND(Source!AD37*Source!I37, 2)+ROUND(Source!AF37*Source!I37, 2)</f>
        <v>728.14</v>
      </c>
      <c r="I73" s="47"/>
      <c r="J73" s="47">
        <f>IF(Source!BC37&lt;&gt; 0, Source!BC37, 1)</f>
        <v>1</v>
      </c>
      <c r="K73" s="48">
        <f>Source!O37</f>
        <v>728.14</v>
      </c>
      <c r="L73" s="54"/>
      <c r="S73">
        <f>ROUND((Source!FX37/100)*((ROUND(Source!AF37*Source!I37, 2)+ROUND(Source!AE37*Source!I37, 2))), 2)</f>
        <v>0</v>
      </c>
      <c r="T73">
        <f>Source!X37</f>
        <v>0</v>
      </c>
      <c r="U73">
        <f>ROUND((Source!FY37/100)*((ROUND(Source!AF37*Source!I37, 2)+ROUND(Source!AE37*Source!I37, 2))), 2)</f>
        <v>0</v>
      </c>
      <c r="V73">
        <f>Source!Y37</f>
        <v>0</v>
      </c>
      <c r="W73">
        <f>IF(Source!BI37&lt;=1,H73, 0)</f>
        <v>0</v>
      </c>
      <c r="X73">
        <f>IF(Source!BI37=2,H73, 0)</f>
        <v>728.14</v>
      </c>
      <c r="Y73">
        <f>IF(Source!BI37=3,H73, 0)</f>
        <v>0</v>
      </c>
      <c r="Z73">
        <f>IF(Source!BI37=4,H73, 0)</f>
        <v>0</v>
      </c>
    </row>
    <row r="74" spans="1:26" ht="15">
      <c r="G74" s="68">
        <f>H66+H67+H69+H70+H71+SUM(H73:H73)</f>
        <v>765.53</v>
      </c>
      <c r="H74" s="68"/>
      <c r="J74" s="68">
        <f>K66+K67+K69+K70+K71+SUM(K73:K73)</f>
        <v>1747.09</v>
      </c>
      <c r="K74" s="68"/>
      <c r="L74" s="50">
        <f>Source!U36</f>
        <v>1.1299999999999999</v>
      </c>
      <c r="O74" s="32">
        <f>G74</f>
        <v>765.53</v>
      </c>
      <c r="P74" s="32">
        <f>J74</f>
        <v>1747.09</v>
      </c>
      <c r="Q74" s="32">
        <f>L74</f>
        <v>1.1299999999999999</v>
      </c>
      <c r="W74">
        <f>IF(Source!BI36&lt;=1,H66+H67+H69+H70+H71, 0)</f>
        <v>0</v>
      </c>
      <c r="X74">
        <f>IF(Source!BI36=2,H66+H67+H69+H70+H71, 0)</f>
        <v>37.39</v>
      </c>
      <c r="Y74">
        <f>IF(Source!BI36=3,H66+H67+H69+H70+H71, 0)</f>
        <v>0</v>
      </c>
      <c r="Z74">
        <f>IF(Source!BI36=4,H66+H67+H69+H70+H71, 0)</f>
        <v>0</v>
      </c>
    </row>
    <row r="75" spans="1:26" ht="14.25">
      <c r="A75" s="56" t="str">
        <f>Source!E38</f>
        <v>5</v>
      </c>
      <c r="B75" s="57" t="str">
        <f>Source!F38</f>
        <v>509-4836</v>
      </c>
      <c r="C75" s="57" t="str">
        <f>Source!G38</f>
        <v>Кнопки управления KЕ-011</v>
      </c>
      <c r="D75" s="44" t="str">
        <f>Source!H38</f>
        <v>шт.</v>
      </c>
      <c r="E75" s="45">
        <f>Source!I38</f>
        <v>1</v>
      </c>
      <c r="F75" s="46">
        <f>Source!AL38</f>
        <v>11.2</v>
      </c>
      <c r="G75" s="47" t="str">
        <f>Source!DD38</f>
        <v/>
      </c>
      <c r="H75" s="48">
        <f>ROUND(Source!AC38*Source!I38, 2)</f>
        <v>11.2</v>
      </c>
      <c r="I75" s="47" t="str">
        <f>Source!BO38</f>
        <v>509-4836</v>
      </c>
      <c r="J75" s="47">
        <f>IF(Source!BC38&lt;&gt; 0, Source!BC38, 1)</f>
        <v>4.83</v>
      </c>
      <c r="K75" s="48">
        <f>Source!P38</f>
        <v>54.1</v>
      </c>
      <c r="L75" s="54"/>
      <c r="S75">
        <f>ROUND((Source!FX38/100)*((ROUND(Source!AF38*Source!I38, 2)+ROUND(Source!AE38*Source!I38, 2))), 2)</f>
        <v>0</v>
      </c>
      <c r="T75">
        <f>Source!X38</f>
        <v>0</v>
      </c>
      <c r="U75">
        <f>ROUND((Source!FY38/100)*((ROUND(Source!AF38*Source!I38, 2)+ROUND(Source!AE38*Source!I38, 2))), 2)</f>
        <v>0</v>
      </c>
      <c r="V75">
        <f>Source!Y38</f>
        <v>0</v>
      </c>
    </row>
    <row r="76" spans="1:26" ht="15">
      <c r="G76" s="68">
        <f>H75</f>
        <v>11.2</v>
      </c>
      <c r="H76" s="68"/>
      <c r="J76" s="68">
        <f>K75</f>
        <v>54.1</v>
      </c>
      <c r="K76" s="68"/>
      <c r="L76" s="50">
        <f>Source!U38</f>
        <v>0</v>
      </c>
      <c r="O76" s="32">
        <f>G76</f>
        <v>11.2</v>
      </c>
      <c r="P76" s="32">
        <f>J76</f>
        <v>54.1</v>
      </c>
      <c r="Q76" s="32">
        <f>L76</f>
        <v>0</v>
      </c>
      <c r="W76">
        <f>IF(Source!BI38&lt;=1,H75, 0)</f>
        <v>0</v>
      </c>
      <c r="X76">
        <f>IF(Source!BI38=2,H75, 0)</f>
        <v>11.2</v>
      </c>
      <c r="Y76">
        <f>IF(Source!BI38=3,H75, 0)</f>
        <v>0</v>
      </c>
      <c r="Z76">
        <f>IF(Source!BI38=4,H75, 0)</f>
        <v>0</v>
      </c>
    </row>
    <row r="77" spans="1:26" ht="28.5">
      <c r="A77" s="23" t="str">
        <f>Source!E39</f>
        <v>6</v>
      </c>
      <c r="B77" s="55" t="str">
        <f>Source!F39</f>
        <v>м08-03-575-1</v>
      </c>
      <c r="C77" s="55" t="str">
        <f>Source!G39</f>
        <v>Прибор или аппарат</v>
      </c>
      <c r="D77" s="37" t="str">
        <f>Source!H39</f>
        <v>1  ШТ.</v>
      </c>
      <c r="E77" s="10">
        <f>Source!I39</f>
        <v>1</v>
      </c>
      <c r="F77" s="38">
        <f>Source!AL39+Source!AM39+Source!AO39</f>
        <v>11.51</v>
      </c>
      <c r="G77" s="39"/>
      <c r="H77" s="40"/>
      <c r="I77" s="39" t="str">
        <f>Source!BO39</f>
        <v>м08-03-575-1</v>
      </c>
      <c r="J77" s="39"/>
      <c r="K77" s="40"/>
      <c r="L77" s="41"/>
      <c r="S77">
        <f>ROUND((Source!FX39/100)*((ROUND(Source!AF39*Source!I39, 2)+ROUND(Source!AE39*Source!I39, 2))), 2)</f>
        <v>10.78</v>
      </c>
      <c r="T77">
        <f>Source!X39</f>
        <v>359.08</v>
      </c>
      <c r="U77">
        <f>ROUND((Source!FY39/100)*((ROUND(Source!AF39*Source!I39, 2)+ROUND(Source!AE39*Source!I39, 2))), 2)</f>
        <v>5.67</v>
      </c>
      <c r="V77">
        <f>Source!Y39</f>
        <v>188.8</v>
      </c>
    </row>
    <row r="78" spans="1:26" ht="14.25">
      <c r="A78" s="23"/>
      <c r="B78" s="55"/>
      <c r="C78" s="55" t="s">
        <v>272</v>
      </c>
      <c r="D78" s="37"/>
      <c r="E78" s="10"/>
      <c r="F78" s="38">
        <f>Source!AO39</f>
        <v>11.11</v>
      </c>
      <c r="G78" s="39" t="str">
        <f>Source!DG39</f>
        <v/>
      </c>
      <c r="H78" s="40">
        <f>ROUND(Source!AF39*Source!I39, 2)</f>
        <v>11.11</v>
      </c>
      <c r="I78" s="39"/>
      <c r="J78" s="39">
        <f>IF(Source!BA39&lt;&gt; 0, Source!BA39, 1)</f>
        <v>33.32</v>
      </c>
      <c r="K78" s="40">
        <f>Source!S39</f>
        <v>370.19</v>
      </c>
      <c r="L78" s="41"/>
      <c r="R78">
        <f>H78</f>
        <v>11.11</v>
      </c>
    </row>
    <row r="79" spans="1:26" ht="14.25">
      <c r="A79" s="23"/>
      <c r="B79" s="55"/>
      <c r="C79" s="55" t="s">
        <v>279</v>
      </c>
      <c r="D79" s="37"/>
      <c r="E79" s="10"/>
      <c r="F79" s="38">
        <f>Source!AL39</f>
        <v>0.4</v>
      </c>
      <c r="G79" s="39" t="str">
        <f>Source!DD39</f>
        <v/>
      </c>
      <c r="H79" s="40">
        <f>ROUND(Source!AC39*Source!I39, 2)</f>
        <v>0.4</v>
      </c>
      <c r="I79" s="39"/>
      <c r="J79" s="39">
        <f>IF(Source!BC39&lt;&gt; 0, Source!BC39, 1)</f>
        <v>22.65</v>
      </c>
      <c r="K79" s="40">
        <f>Source!P39</f>
        <v>9.06</v>
      </c>
      <c r="L79" s="41"/>
    </row>
    <row r="80" spans="1:26" ht="14.25">
      <c r="A80" s="23"/>
      <c r="B80" s="55"/>
      <c r="C80" s="55" t="s">
        <v>274</v>
      </c>
      <c r="D80" s="37" t="s">
        <v>275</v>
      </c>
      <c r="E80" s="10">
        <f>Source!BZ39</f>
        <v>97</v>
      </c>
      <c r="F80" s="58"/>
      <c r="G80" s="39"/>
      <c r="H80" s="40">
        <f>SUM(S77:S82)</f>
        <v>10.78</v>
      </c>
      <c r="I80" s="43"/>
      <c r="J80" s="36">
        <f>Source!AT39</f>
        <v>97</v>
      </c>
      <c r="K80" s="40">
        <f>SUM(T77:T82)</f>
        <v>359.08</v>
      </c>
      <c r="L80" s="41"/>
    </row>
    <row r="81" spans="1:26" ht="14.25">
      <c r="A81" s="23"/>
      <c r="B81" s="55"/>
      <c r="C81" s="55" t="s">
        <v>276</v>
      </c>
      <c r="D81" s="37" t="s">
        <v>275</v>
      </c>
      <c r="E81" s="10">
        <f>Source!CA39</f>
        <v>51</v>
      </c>
      <c r="F81" s="58"/>
      <c r="G81" s="39"/>
      <c r="H81" s="40">
        <f>SUM(U77:U82)</f>
        <v>5.67</v>
      </c>
      <c r="I81" s="43"/>
      <c r="J81" s="36">
        <f>Source!AU39</f>
        <v>51</v>
      </c>
      <c r="K81" s="40">
        <f>SUM(V77:V82)</f>
        <v>188.8</v>
      </c>
      <c r="L81" s="41"/>
    </row>
    <row r="82" spans="1:26" ht="14.25">
      <c r="A82" s="56"/>
      <c r="B82" s="57"/>
      <c r="C82" s="57" t="s">
        <v>277</v>
      </c>
      <c r="D82" s="44" t="s">
        <v>278</v>
      </c>
      <c r="E82" s="45">
        <f>Source!AQ39</f>
        <v>1.1200000000000001</v>
      </c>
      <c r="F82" s="46"/>
      <c r="G82" s="47" t="str">
        <f>Source!DI39</f>
        <v/>
      </c>
      <c r="H82" s="48"/>
      <c r="I82" s="47"/>
      <c r="J82" s="47"/>
      <c r="K82" s="48"/>
      <c r="L82" s="49">
        <f>Source!U39</f>
        <v>1.1200000000000001</v>
      </c>
    </row>
    <row r="83" spans="1:26" ht="15">
      <c r="G83" s="68">
        <f>H78+H79+H80+H81</f>
        <v>27.96</v>
      </c>
      <c r="H83" s="68"/>
      <c r="J83" s="68">
        <f>K78+K79+K80+K81</f>
        <v>927.12999999999988</v>
      </c>
      <c r="K83" s="68"/>
      <c r="L83" s="50">
        <f>Source!U39</f>
        <v>1.1200000000000001</v>
      </c>
      <c r="O83" s="32">
        <f>G83</f>
        <v>27.96</v>
      </c>
      <c r="P83" s="32">
        <f>J83</f>
        <v>927.12999999999988</v>
      </c>
      <c r="Q83" s="32">
        <f>L83</f>
        <v>1.1200000000000001</v>
      </c>
      <c r="W83">
        <f>IF(Source!BI39&lt;=1,H78+H79+H80+H81, 0)</f>
        <v>0</v>
      </c>
      <c r="X83">
        <f>IF(Source!BI39=2,H78+H79+H80+H81, 0)</f>
        <v>27.96</v>
      </c>
      <c r="Y83">
        <f>IF(Source!BI39=3,H78+H79+H80+H81, 0)</f>
        <v>0</v>
      </c>
      <c r="Z83">
        <f>IF(Source!BI39=4,H78+H79+H80+H81, 0)</f>
        <v>0</v>
      </c>
    </row>
    <row r="84" spans="1:26" ht="28.5">
      <c r="A84" s="56" t="str">
        <f>Source!E40</f>
        <v>7</v>
      </c>
      <c r="B84" s="57" t="str">
        <f>Source!F40</f>
        <v>509-6524</v>
      </c>
      <c r="C84" s="57" t="str">
        <f>Source!G40</f>
        <v>Контроллер доступа, марка "С2000-2" исп. 01</v>
      </c>
      <c r="D84" s="44" t="str">
        <f>Source!H40</f>
        <v>шт.</v>
      </c>
      <c r="E84" s="45">
        <f>Source!I40</f>
        <v>1</v>
      </c>
      <c r="F84" s="46">
        <f>Source!AL40</f>
        <v>586.74</v>
      </c>
      <c r="G84" s="47" t="str">
        <f>Source!DD40</f>
        <v/>
      </c>
      <c r="H84" s="48">
        <f>ROUND(Source!AC40*Source!I40, 2)</f>
        <v>586.74</v>
      </c>
      <c r="I84" s="47" t="str">
        <f>Source!BO40</f>
        <v/>
      </c>
      <c r="J84" s="47">
        <f>IF(Source!BC40&lt;&gt; 0, Source!BC40, 1)</f>
        <v>1</v>
      </c>
      <c r="K84" s="48">
        <f>Source!P40</f>
        <v>586.74</v>
      </c>
      <c r="L84" s="54"/>
      <c r="S84">
        <f>ROUND((Source!FX40/100)*((ROUND(Source!AF40*Source!I40, 2)+ROUND(Source!AE40*Source!I40, 2))), 2)</f>
        <v>0</v>
      </c>
      <c r="T84">
        <f>Source!X40</f>
        <v>0</v>
      </c>
      <c r="U84">
        <f>ROUND((Source!FY40/100)*((ROUND(Source!AF40*Source!I40, 2)+ROUND(Source!AE40*Source!I40, 2))), 2)</f>
        <v>0</v>
      </c>
      <c r="V84">
        <f>Source!Y40</f>
        <v>0</v>
      </c>
    </row>
    <row r="85" spans="1:26" ht="15">
      <c r="G85" s="68">
        <f>H84</f>
        <v>586.74</v>
      </c>
      <c r="H85" s="68"/>
      <c r="J85" s="68">
        <f>K84</f>
        <v>586.74</v>
      </c>
      <c r="K85" s="68"/>
      <c r="L85" s="50">
        <f>Source!U40</f>
        <v>0</v>
      </c>
      <c r="O85" s="32">
        <f>G85</f>
        <v>586.74</v>
      </c>
      <c r="P85" s="32">
        <f>J85</f>
        <v>586.74</v>
      </c>
      <c r="Q85" s="32">
        <f>L85</f>
        <v>0</v>
      </c>
      <c r="W85">
        <f>IF(Source!BI40&lt;=1,H84, 0)</f>
        <v>0</v>
      </c>
      <c r="X85">
        <f>IF(Source!BI40=2,H84, 0)</f>
        <v>586.74</v>
      </c>
      <c r="Y85">
        <f>IF(Source!BI40=3,H84, 0)</f>
        <v>0</v>
      </c>
      <c r="Z85">
        <f>IF(Source!BI40=4,H84, 0)</f>
        <v>0</v>
      </c>
    </row>
    <row r="86" spans="1:26" ht="71.25">
      <c r="A86" s="23" t="str">
        <f>Source!E41</f>
        <v>8</v>
      </c>
      <c r="B86" s="55" t="str">
        <f>Source!F41</f>
        <v>м08-01-081-1</v>
      </c>
      <c r="C86" s="55" t="str">
        <f>Source!G41</f>
        <v>Аппарат (кнопка, ключ управления, замок электромагнитной блокировки, звуковой сигнал, сигнальная лампа) управления и сигнализации, количество подключаемых концов до 2</v>
      </c>
      <c r="D86" s="37" t="str">
        <f>Source!H41</f>
        <v>1  ШТ.</v>
      </c>
      <c r="E86" s="10">
        <f>Source!I41</f>
        <v>1</v>
      </c>
      <c r="F86" s="38">
        <f>Source!AL41+Source!AM41+Source!AO41</f>
        <v>20.5</v>
      </c>
      <c r="G86" s="39"/>
      <c r="H86" s="40"/>
      <c r="I86" s="39" t="str">
        <f>Source!BO41</f>
        <v>м08-01-081-1</v>
      </c>
      <c r="J86" s="39"/>
      <c r="K86" s="40"/>
      <c r="L86" s="41"/>
      <c r="S86">
        <f>ROUND((Source!FX41/100)*((ROUND(Source!AF41*Source!I41, 2)+ROUND(Source!AE41*Source!I41, 2))), 2)</f>
        <v>11.07</v>
      </c>
      <c r="T86">
        <f>Source!X41</f>
        <v>368.77</v>
      </c>
      <c r="U86">
        <f>ROUND((Source!FY41/100)*((ROUND(Source!AF41*Source!I41, 2)+ROUND(Source!AE41*Source!I41, 2))), 2)</f>
        <v>5.82</v>
      </c>
      <c r="V86">
        <f>Source!Y41</f>
        <v>193.89</v>
      </c>
    </row>
    <row r="87" spans="1:26" ht="14.25">
      <c r="A87" s="23"/>
      <c r="B87" s="55"/>
      <c r="C87" s="55" t="s">
        <v>272</v>
      </c>
      <c r="D87" s="37"/>
      <c r="E87" s="10"/>
      <c r="F87" s="38">
        <f>Source!AO41</f>
        <v>10.87</v>
      </c>
      <c r="G87" s="39" t="str">
        <f>Source!DG41</f>
        <v/>
      </c>
      <c r="H87" s="40">
        <f>ROUND(Source!AF41*Source!I41, 2)</f>
        <v>10.87</v>
      </c>
      <c r="I87" s="39"/>
      <c r="J87" s="39">
        <f>IF(Source!BA41&lt;&gt; 0, Source!BA41, 1)</f>
        <v>33.32</v>
      </c>
      <c r="K87" s="40">
        <f>Source!S41</f>
        <v>362.19</v>
      </c>
      <c r="L87" s="41"/>
      <c r="R87">
        <f>H87</f>
        <v>10.87</v>
      </c>
    </row>
    <row r="88" spans="1:26" ht="14.25">
      <c r="A88" s="23"/>
      <c r="B88" s="55"/>
      <c r="C88" s="55" t="s">
        <v>94</v>
      </c>
      <c r="D88" s="37"/>
      <c r="E88" s="10"/>
      <c r="F88" s="38">
        <f>Source!AM41</f>
        <v>8.8699999999999992</v>
      </c>
      <c r="G88" s="39" t="str">
        <f>Source!DE41</f>
        <v/>
      </c>
      <c r="H88" s="40">
        <f>ROUND(Source!AD41*Source!I41, 2)</f>
        <v>8.8699999999999992</v>
      </c>
      <c r="I88" s="39"/>
      <c r="J88" s="39">
        <f>IF(Source!BB41&lt;&gt; 0, Source!BB41, 1)</f>
        <v>9.23</v>
      </c>
      <c r="K88" s="40">
        <f>Source!Q41</f>
        <v>81.87</v>
      </c>
      <c r="L88" s="41"/>
    </row>
    <row r="89" spans="1:26" ht="14.25">
      <c r="A89" s="23"/>
      <c r="B89" s="55"/>
      <c r="C89" s="55" t="s">
        <v>273</v>
      </c>
      <c r="D89" s="37"/>
      <c r="E89" s="10"/>
      <c r="F89" s="38">
        <f>Source!AN41</f>
        <v>0.54</v>
      </c>
      <c r="G89" s="39" t="str">
        <f>Source!DF41</f>
        <v/>
      </c>
      <c r="H89" s="42">
        <f>ROUND(Source!AE41*Source!I41, 2)</f>
        <v>0.54</v>
      </c>
      <c r="I89" s="39"/>
      <c r="J89" s="39">
        <f>IF(Source!BS41&lt;&gt; 0, Source!BS41, 1)</f>
        <v>33.32</v>
      </c>
      <c r="K89" s="42">
        <f>Source!R41</f>
        <v>17.989999999999998</v>
      </c>
      <c r="L89" s="41"/>
      <c r="R89">
        <f>H89</f>
        <v>0.54</v>
      </c>
    </row>
    <row r="90" spans="1:26" ht="14.25">
      <c r="A90" s="23"/>
      <c r="B90" s="55"/>
      <c r="C90" s="55" t="s">
        <v>279</v>
      </c>
      <c r="D90" s="37"/>
      <c r="E90" s="10"/>
      <c r="F90" s="38">
        <f>Source!AL41</f>
        <v>0.76</v>
      </c>
      <c r="G90" s="39" t="str">
        <f>Source!DD41</f>
        <v/>
      </c>
      <c r="H90" s="40">
        <f>ROUND(Source!AC41*Source!I41, 2)</f>
        <v>0.76</v>
      </c>
      <c r="I90" s="39"/>
      <c r="J90" s="39">
        <f>IF(Source!BC41&lt;&gt; 0, Source!BC41, 1)</f>
        <v>16.09</v>
      </c>
      <c r="K90" s="40">
        <f>Source!P41</f>
        <v>12.23</v>
      </c>
      <c r="L90" s="41"/>
    </row>
    <row r="91" spans="1:26" ht="14.25">
      <c r="A91" s="23"/>
      <c r="B91" s="55"/>
      <c r="C91" s="55" t="s">
        <v>274</v>
      </c>
      <c r="D91" s="37" t="s">
        <v>275</v>
      </c>
      <c r="E91" s="10">
        <f>Source!BZ41</f>
        <v>97</v>
      </c>
      <c r="F91" s="58"/>
      <c r="G91" s="39"/>
      <c r="H91" s="40">
        <f>SUM(S86:S94)</f>
        <v>11.07</v>
      </c>
      <c r="I91" s="43"/>
      <c r="J91" s="36">
        <f>Source!AT41</f>
        <v>97</v>
      </c>
      <c r="K91" s="40">
        <f>SUM(T86:T94)</f>
        <v>368.77</v>
      </c>
      <c r="L91" s="41"/>
    </row>
    <row r="92" spans="1:26" ht="14.25">
      <c r="A92" s="23"/>
      <c r="B92" s="55"/>
      <c r="C92" s="55" t="s">
        <v>276</v>
      </c>
      <c r="D92" s="37" t="s">
        <v>275</v>
      </c>
      <c r="E92" s="10">
        <f>Source!CA41</f>
        <v>51</v>
      </c>
      <c r="F92" s="58"/>
      <c r="G92" s="39"/>
      <c r="H92" s="40">
        <f>SUM(U86:U94)</f>
        <v>5.82</v>
      </c>
      <c r="I92" s="43"/>
      <c r="J92" s="36">
        <f>Source!AU41</f>
        <v>51</v>
      </c>
      <c r="K92" s="40">
        <f>SUM(V86:V94)</f>
        <v>193.89</v>
      </c>
      <c r="L92" s="41"/>
    </row>
    <row r="93" spans="1:26" ht="14.25">
      <c r="A93" s="23"/>
      <c r="B93" s="55"/>
      <c r="C93" s="55" t="s">
        <v>277</v>
      </c>
      <c r="D93" s="37" t="s">
        <v>278</v>
      </c>
      <c r="E93" s="10">
        <f>Source!AQ41</f>
        <v>1.1299999999999999</v>
      </c>
      <c r="F93" s="38"/>
      <c r="G93" s="39" t="str">
        <f>Source!DI41</f>
        <v/>
      </c>
      <c r="H93" s="40"/>
      <c r="I93" s="39"/>
      <c r="J93" s="39"/>
      <c r="K93" s="40"/>
      <c r="L93" s="51">
        <f>Source!U41</f>
        <v>1.1299999999999999</v>
      </c>
    </row>
    <row r="94" spans="1:26" ht="42.75">
      <c r="A94" s="56" t="str">
        <f>Source!E42</f>
        <v>8,1</v>
      </c>
      <c r="B94" s="57" t="str">
        <f>Source!F42</f>
        <v>цена постовщика</v>
      </c>
      <c r="C94" s="57" t="str">
        <f>Source!G42</f>
        <v>издел домофона Визит -м замок электромагнитный марка ML300-40</v>
      </c>
      <c r="D94" s="44" t="str">
        <f>Source!H42</f>
        <v/>
      </c>
      <c r="E94" s="45">
        <f>Source!I42</f>
        <v>1</v>
      </c>
      <c r="F94" s="46">
        <f>Source!AL42+Source!AM42+Source!AO42</f>
        <v>1876.49</v>
      </c>
      <c r="G94" s="53" t="s">
        <v>3</v>
      </c>
      <c r="H94" s="48">
        <f>ROUND(Source!AC42*Source!I42, 2)+ROUND(Source!AD42*Source!I42, 2)+ROUND(Source!AF42*Source!I42, 2)</f>
        <v>1876.49</v>
      </c>
      <c r="I94" s="47"/>
      <c r="J94" s="47">
        <f>IF(Source!BC42&lt;&gt; 0, Source!BC42, 1)</f>
        <v>1</v>
      </c>
      <c r="K94" s="48">
        <f>Source!O42</f>
        <v>1876.49</v>
      </c>
      <c r="L94" s="54"/>
      <c r="S94">
        <f>ROUND((Source!FX42/100)*((ROUND(Source!AF42*Source!I42, 2)+ROUND(Source!AE42*Source!I42, 2))), 2)</f>
        <v>0</v>
      </c>
      <c r="T94">
        <f>Source!X42</f>
        <v>0</v>
      </c>
      <c r="U94">
        <f>ROUND((Source!FY42/100)*((ROUND(Source!AF42*Source!I42, 2)+ROUND(Source!AE42*Source!I42, 2))), 2)</f>
        <v>0</v>
      </c>
      <c r="V94">
        <f>Source!Y42</f>
        <v>0</v>
      </c>
      <c r="W94">
        <f>IF(Source!BI42&lt;=1,H94, 0)</f>
        <v>0</v>
      </c>
      <c r="X94">
        <f>IF(Source!BI42=2,H94, 0)</f>
        <v>1876.49</v>
      </c>
      <c r="Y94">
        <f>IF(Source!BI42=3,H94, 0)</f>
        <v>0</v>
      </c>
      <c r="Z94">
        <f>IF(Source!BI42=4,H94, 0)</f>
        <v>0</v>
      </c>
    </row>
    <row r="95" spans="1:26" ht="15">
      <c r="G95" s="68">
        <f>H87+H88+H90+H91+H92+SUM(H94:H94)</f>
        <v>1913.88</v>
      </c>
      <c r="H95" s="68"/>
      <c r="J95" s="68">
        <f>K87+K88+K90+K91+K92+SUM(K94:K94)</f>
        <v>2895.44</v>
      </c>
      <c r="K95" s="68"/>
      <c r="L95" s="50">
        <f>Source!U41</f>
        <v>1.1299999999999999</v>
      </c>
      <c r="O95" s="32">
        <f>G95</f>
        <v>1913.88</v>
      </c>
      <c r="P95" s="32">
        <f>J95</f>
        <v>2895.44</v>
      </c>
      <c r="Q95" s="32">
        <f>L95</f>
        <v>1.1299999999999999</v>
      </c>
      <c r="W95">
        <f>IF(Source!BI41&lt;=1,H87+H88+H90+H91+H92, 0)</f>
        <v>0</v>
      </c>
      <c r="X95">
        <f>IF(Source!BI41=2,H87+H88+H90+H91+H92, 0)</f>
        <v>37.39</v>
      </c>
      <c r="Y95">
        <f>IF(Source!BI41=3,H87+H88+H90+H91+H92, 0)</f>
        <v>0</v>
      </c>
      <c r="Z95">
        <f>IF(Source!BI41=4,H87+H88+H90+H91+H92, 0)</f>
        <v>0</v>
      </c>
    </row>
    <row r="96" spans="1:26" ht="28.5">
      <c r="A96" s="23" t="str">
        <f>Source!E43</f>
        <v>9</v>
      </c>
      <c r="B96" s="55" t="str">
        <f>Source!F43</f>
        <v>м10-08-001-13</v>
      </c>
      <c r="C96" s="55" t="str">
        <f>Source!G43</f>
        <v>Устройства промежуточные на количество лучей 1</v>
      </c>
      <c r="D96" s="37" t="str">
        <f>Source!H43</f>
        <v>1  ШТ.</v>
      </c>
      <c r="E96" s="10">
        <f>Source!I43</f>
        <v>1</v>
      </c>
      <c r="F96" s="38">
        <f>Source!AL43+Source!AM43+Source!AO43</f>
        <v>15.79</v>
      </c>
      <c r="G96" s="39"/>
      <c r="H96" s="40"/>
      <c r="I96" s="39" t="str">
        <f>Source!BO43</f>
        <v>м10-08-001-13</v>
      </c>
      <c r="J96" s="39"/>
      <c r="K96" s="40"/>
      <c r="L96" s="41"/>
      <c r="S96">
        <f>ROUND((Source!FX43/100)*((ROUND(Source!AF43*Source!I43, 2)+ROUND(Source!AE43*Source!I43, 2))), 2)</f>
        <v>11.03</v>
      </c>
      <c r="T96">
        <f>Source!X43</f>
        <v>367.35</v>
      </c>
      <c r="U96">
        <f>ROUND((Source!FY43/100)*((ROUND(Source!AF43*Source!I43, 2)+ROUND(Source!AE43*Source!I43, 2))), 2)</f>
        <v>5.64</v>
      </c>
      <c r="V96">
        <f>Source!Y43</f>
        <v>187.76</v>
      </c>
    </row>
    <row r="97" spans="1:26" ht="14.25">
      <c r="A97" s="23"/>
      <c r="B97" s="55"/>
      <c r="C97" s="55" t="s">
        <v>272</v>
      </c>
      <c r="D97" s="37"/>
      <c r="E97" s="10"/>
      <c r="F97" s="38">
        <f>Source!AO43</f>
        <v>12.25</v>
      </c>
      <c r="G97" s="39" t="str">
        <f>Source!DG43</f>
        <v/>
      </c>
      <c r="H97" s="40">
        <f>ROUND(Source!AF43*Source!I43, 2)</f>
        <v>12.25</v>
      </c>
      <c r="I97" s="39"/>
      <c r="J97" s="39">
        <f>IF(Source!BA43&lt;&gt; 0, Source!BA43, 1)</f>
        <v>33.32</v>
      </c>
      <c r="K97" s="40">
        <f>Source!S43</f>
        <v>408.17</v>
      </c>
      <c r="L97" s="41"/>
      <c r="R97">
        <f>H97</f>
        <v>12.25</v>
      </c>
    </row>
    <row r="98" spans="1:26" ht="14.25">
      <c r="A98" s="23"/>
      <c r="B98" s="55"/>
      <c r="C98" s="55" t="s">
        <v>94</v>
      </c>
      <c r="D98" s="37"/>
      <c r="E98" s="10"/>
      <c r="F98" s="38">
        <f>Source!AM43</f>
        <v>0.25</v>
      </c>
      <c r="G98" s="39" t="str">
        <f>Source!DE43</f>
        <v/>
      </c>
      <c r="H98" s="40">
        <f>ROUND(Source!AD43*Source!I43, 2)</f>
        <v>0.25</v>
      </c>
      <c r="I98" s="39"/>
      <c r="J98" s="39">
        <f>IF(Source!BB43&lt;&gt; 0, Source!BB43, 1)</f>
        <v>3.8</v>
      </c>
      <c r="K98" s="40">
        <f>Source!Q43</f>
        <v>0.95</v>
      </c>
      <c r="L98" s="41"/>
    </row>
    <row r="99" spans="1:26" ht="14.25">
      <c r="A99" s="23"/>
      <c r="B99" s="55"/>
      <c r="C99" s="55" t="s">
        <v>279</v>
      </c>
      <c r="D99" s="37"/>
      <c r="E99" s="10"/>
      <c r="F99" s="38">
        <f>Source!AL43</f>
        <v>3.29</v>
      </c>
      <c r="G99" s="39" t="str">
        <f>Source!DD43</f>
        <v/>
      </c>
      <c r="H99" s="40">
        <f>ROUND(Source!AC43*Source!I43, 2)</f>
        <v>3.29</v>
      </c>
      <c r="I99" s="39"/>
      <c r="J99" s="39">
        <f>IF(Source!BC43&lt;&gt; 0, Source!BC43, 1)</f>
        <v>6.76</v>
      </c>
      <c r="K99" s="40">
        <f>Source!P43</f>
        <v>22.24</v>
      </c>
      <c r="L99" s="41"/>
    </row>
    <row r="100" spans="1:26" ht="14.25">
      <c r="A100" s="23"/>
      <c r="B100" s="55"/>
      <c r="C100" s="55" t="s">
        <v>274</v>
      </c>
      <c r="D100" s="37" t="s">
        <v>275</v>
      </c>
      <c r="E100" s="10">
        <f>Source!BZ43</f>
        <v>90</v>
      </c>
      <c r="F100" s="58"/>
      <c r="G100" s="39"/>
      <c r="H100" s="40">
        <f>SUM(S96:S102)</f>
        <v>11.03</v>
      </c>
      <c r="I100" s="43"/>
      <c r="J100" s="36">
        <f>Source!AT43</f>
        <v>90</v>
      </c>
      <c r="K100" s="40">
        <f>SUM(T96:T102)</f>
        <v>367.35</v>
      </c>
      <c r="L100" s="41"/>
    </row>
    <row r="101" spans="1:26" ht="14.25">
      <c r="A101" s="23"/>
      <c r="B101" s="55"/>
      <c r="C101" s="55" t="s">
        <v>276</v>
      </c>
      <c r="D101" s="37" t="s">
        <v>275</v>
      </c>
      <c r="E101" s="10">
        <f>Source!CA43</f>
        <v>46</v>
      </c>
      <c r="F101" s="58"/>
      <c r="G101" s="39"/>
      <c r="H101" s="40">
        <f>SUM(U96:U102)</f>
        <v>5.64</v>
      </c>
      <c r="I101" s="43"/>
      <c r="J101" s="36">
        <f>Source!AU43</f>
        <v>46</v>
      </c>
      <c r="K101" s="40">
        <f>SUM(V96:V102)</f>
        <v>187.76</v>
      </c>
      <c r="L101" s="41"/>
    </row>
    <row r="102" spans="1:26" ht="14.25">
      <c r="A102" s="56"/>
      <c r="B102" s="57"/>
      <c r="C102" s="57" t="s">
        <v>277</v>
      </c>
      <c r="D102" s="44" t="s">
        <v>278</v>
      </c>
      <c r="E102" s="45">
        <f>Source!AQ43</f>
        <v>1.2</v>
      </c>
      <c r="F102" s="46"/>
      <c r="G102" s="47" t="str">
        <f>Source!DI43</f>
        <v/>
      </c>
      <c r="H102" s="48"/>
      <c r="I102" s="47"/>
      <c r="J102" s="47"/>
      <c r="K102" s="48"/>
      <c r="L102" s="49">
        <f>Source!U43</f>
        <v>1.2</v>
      </c>
    </row>
    <row r="103" spans="1:26" ht="15">
      <c r="G103" s="68">
        <f>H97+H98+H99+H100+H101</f>
        <v>32.46</v>
      </c>
      <c r="H103" s="68"/>
      <c r="J103" s="68">
        <f>K97+K98+K99+K100+K101</f>
        <v>986.47</v>
      </c>
      <c r="K103" s="68"/>
      <c r="L103" s="50">
        <f>Source!U43</f>
        <v>1.2</v>
      </c>
      <c r="O103" s="32">
        <f>G103</f>
        <v>32.46</v>
      </c>
      <c r="P103" s="32">
        <f>J103</f>
        <v>986.47</v>
      </c>
      <c r="Q103" s="32">
        <f>L103</f>
        <v>1.2</v>
      </c>
      <c r="W103">
        <f>IF(Source!BI43&lt;=1,H97+H98+H99+H100+H101, 0)</f>
        <v>0</v>
      </c>
      <c r="X103">
        <f>IF(Source!BI43=2,H97+H98+H99+H100+H101, 0)</f>
        <v>32.46</v>
      </c>
      <c r="Y103">
        <f>IF(Source!BI43=3,H97+H98+H99+H100+H101, 0)</f>
        <v>0</v>
      </c>
      <c r="Z103">
        <f>IF(Source!BI43=4,H97+H98+H99+H100+H101, 0)</f>
        <v>0</v>
      </c>
    </row>
    <row r="104" spans="1:26" ht="14.25">
      <c r="A104" s="56" t="str">
        <f>Source!E44</f>
        <v>10</v>
      </c>
      <c r="B104" s="57" t="str">
        <f>Source!F44</f>
        <v>509-2910</v>
      </c>
      <c r="C104" s="57" t="str">
        <f>Source!G44</f>
        <v>Блок бесперебойного питания БП-5Б</v>
      </c>
      <c r="D104" s="44" t="str">
        <f>Source!H44</f>
        <v>шт.</v>
      </c>
      <c r="E104" s="45">
        <f>Source!I44</f>
        <v>1</v>
      </c>
      <c r="F104" s="46">
        <f>Source!AL44</f>
        <v>1899.86</v>
      </c>
      <c r="G104" s="47" t="str">
        <f>Source!DD44</f>
        <v/>
      </c>
      <c r="H104" s="48">
        <f>ROUND(Source!AC44*Source!I44, 2)</f>
        <v>1899.86</v>
      </c>
      <c r="I104" s="47" t="str">
        <f>Source!BO44</f>
        <v/>
      </c>
      <c r="J104" s="47">
        <f>IF(Source!BC44&lt;&gt; 0, Source!BC44, 1)</f>
        <v>1</v>
      </c>
      <c r="K104" s="48">
        <f>Source!P44</f>
        <v>1899.86</v>
      </c>
      <c r="L104" s="54"/>
      <c r="S104">
        <f>ROUND((Source!FX44/100)*((ROUND(Source!AF44*Source!I44, 2)+ROUND(Source!AE44*Source!I44, 2))), 2)</f>
        <v>0</v>
      </c>
      <c r="T104">
        <f>Source!X44</f>
        <v>0</v>
      </c>
      <c r="U104">
        <f>ROUND((Source!FY44/100)*((ROUND(Source!AF44*Source!I44, 2)+ROUND(Source!AE44*Source!I44, 2))), 2)</f>
        <v>0</v>
      </c>
      <c r="V104">
        <f>Source!Y44</f>
        <v>0</v>
      </c>
    </row>
    <row r="105" spans="1:26" ht="15">
      <c r="G105" s="68">
        <f>H104</f>
        <v>1899.86</v>
      </c>
      <c r="H105" s="68"/>
      <c r="J105" s="68">
        <f>K104</f>
        <v>1899.86</v>
      </c>
      <c r="K105" s="68"/>
      <c r="L105" s="50">
        <f>Source!U44</f>
        <v>0</v>
      </c>
      <c r="O105" s="32">
        <f>G105</f>
        <v>1899.86</v>
      </c>
      <c r="P105" s="32">
        <f>J105</f>
        <v>1899.86</v>
      </c>
      <c r="Q105" s="32">
        <f>L105</f>
        <v>0</v>
      </c>
      <c r="W105">
        <f>IF(Source!BI44&lt;=1,H104, 0)</f>
        <v>0</v>
      </c>
      <c r="X105">
        <f>IF(Source!BI44=2,H104, 0)</f>
        <v>1899.86</v>
      </c>
      <c r="Y105">
        <f>IF(Source!BI44=3,H104, 0)</f>
        <v>0</v>
      </c>
      <c r="Z105">
        <f>IF(Source!BI44=4,H104, 0)</f>
        <v>0</v>
      </c>
    </row>
    <row r="107" spans="1:26" ht="15">
      <c r="A107" s="71" t="str">
        <f>CONCATENATE("Итого по подразделу: ",IF(Source!G46&lt;&gt;"Новый подраздел", Source!G46, ""))</f>
        <v>Итого по подразделу: Ремонт видеодомофона</v>
      </c>
      <c r="B107" s="71"/>
      <c r="C107" s="71"/>
      <c r="D107" s="71"/>
      <c r="E107" s="71"/>
      <c r="F107" s="71"/>
      <c r="G107" s="70">
        <f>SUM(O46:O106)</f>
        <v>32300.48</v>
      </c>
      <c r="H107" s="70"/>
      <c r="I107" s="35"/>
      <c r="J107" s="70">
        <f>SUM(P46:P106)</f>
        <v>39917.22</v>
      </c>
      <c r="K107" s="70"/>
      <c r="L107" s="50">
        <f>SUM(Q46:Q106)</f>
        <v>9.3562999999999992</v>
      </c>
    </row>
    <row r="111" spans="1:26" ht="15">
      <c r="A111" s="71" t="str">
        <f>CONCATENATE("Итого по разделу: ",IF(Source!G76&lt;&gt;"Новый раздел", Source!G76, ""))</f>
        <v xml:space="preserve">Итого по разделу: </v>
      </c>
      <c r="B111" s="71"/>
      <c r="C111" s="71"/>
      <c r="D111" s="71"/>
      <c r="E111" s="71"/>
      <c r="F111" s="71"/>
      <c r="G111" s="70">
        <f>SUM(O44:O110)</f>
        <v>32300.48</v>
      </c>
      <c r="H111" s="70"/>
      <c r="I111" s="35"/>
      <c r="J111" s="70">
        <f>SUM(P44:P110)</f>
        <v>39917.22</v>
      </c>
      <c r="K111" s="70"/>
      <c r="L111" s="50">
        <f>SUM(Q44:Q110)</f>
        <v>9.3562999999999992</v>
      </c>
    </row>
    <row r="115" spans="1:32" ht="16.5">
      <c r="A115" s="69" t="str">
        <f>CONCATENATE("Раздел: ",IF(Source!G106&lt;&gt;"Новый раздел", Source!G106, ""))</f>
        <v xml:space="preserve">Раздел: </v>
      </c>
      <c r="B115" s="69"/>
      <c r="C115" s="69"/>
      <c r="D115" s="69"/>
      <c r="E115" s="69"/>
      <c r="F115" s="69"/>
      <c r="G115" s="69"/>
      <c r="H115" s="69"/>
      <c r="I115" s="69"/>
      <c r="J115" s="69"/>
      <c r="K115" s="69"/>
      <c r="L115" s="69"/>
    </row>
    <row r="117" spans="1:32" ht="16.5">
      <c r="A117" s="69" t="str">
        <f>CONCATENATE("Подраздел: ",IF(Source!G110&lt;&gt;"Новый подраздел", Source!G110, ""))</f>
        <v>Подраздел: Ремонт автоматических ворот</v>
      </c>
      <c r="B117" s="69"/>
      <c r="C117" s="69"/>
      <c r="D117" s="69"/>
      <c r="E117" s="69"/>
      <c r="F117" s="69"/>
      <c r="G117" s="69"/>
      <c r="H117" s="69"/>
      <c r="I117" s="69"/>
      <c r="J117" s="69"/>
      <c r="K117" s="69"/>
      <c r="L117" s="69"/>
    </row>
    <row r="118" spans="1:32" ht="28.5">
      <c r="A118" s="23" t="str">
        <f>Source!E114</f>
        <v>1</v>
      </c>
      <c r="B118" s="55" t="str">
        <f>Source!F114</f>
        <v>м10-08-003-4</v>
      </c>
      <c r="C118" s="55" t="s">
        <v>286</v>
      </c>
      <c r="D118" s="37" t="str">
        <f>Source!H114</f>
        <v>1  ШТ.</v>
      </c>
      <c r="E118" s="10">
        <f>Source!I114</f>
        <v>2</v>
      </c>
      <c r="F118" s="38">
        <f>Source!AL114+Source!AM114+Source!AO114</f>
        <v>38.540000000000006</v>
      </c>
      <c r="G118" s="39"/>
      <c r="H118" s="40"/>
      <c r="I118" s="39" t="str">
        <f>Source!BO114</f>
        <v>м10-08-003-4</v>
      </c>
      <c r="J118" s="39"/>
      <c r="K118" s="40"/>
      <c r="L118" s="41"/>
      <c r="S118">
        <f>ROUND((Source!FX114/100)*((ROUND(Source!AF114*Source!I114, 2)+ROUND(Source!AE114*Source!I114, 2))), 2)</f>
        <v>62.33</v>
      </c>
      <c r="T118">
        <f>Source!X114</f>
        <v>2076.9699999999998</v>
      </c>
      <c r="U118">
        <f>ROUND((Source!FY114/100)*((ROUND(Source!AF114*Source!I114, 2)+ROUND(Source!AE114*Source!I114, 2))), 2)</f>
        <v>31.86</v>
      </c>
      <c r="V118">
        <f>Source!Y114</f>
        <v>1061.56</v>
      </c>
    </row>
    <row r="119" spans="1:32" ht="14.25">
      <c r="A119" s="23"/>
      <c r="B119" s="55"/>
      <c r="C119" s="55" t="s">
        <v>272</v>
      </c>
      <c r="D119" s="37"/>
      <c r="E119" s="10"/>
      <c r="F119" s="38">
        <f>Source!AO114</f>
        <v>34.630000000000003</v>
      </c>
      <c r="G119" s="39" t="str">
        <f>Source!DG114</f>
        <v/>
      </c>
      <c r="H119" s="40">
        <f>ROUND(Source!AF114*Source!I114, 2)</f>
        <v>69.260000000000005</v>
      </c>
      <c r="I119" s="39"/>
      <c r="J119" s="39">
        <f>IF(Source!BA114&lt;&gt; 0, Source!BA114, 1)</f>
        <v>33.32</v>
      </c>
      <c r="K119" s="40">
        <f>Source!S114</f>
        <v>2307.7399999999998</v>
      </c>
      <c r="L119" s="41"/>
      <c r="R119">
        <f>H119</f>
        <v>69.260000000000005</v>
      </c>
    </row>
    <row r="120" spans="1:32" ht="14.25">
      <c r="A120" s="23"/>
      <c r="B120" s="55"/>
      <c r="C120" s="55" t="s">
        <v>94</v>
      </c>
      <c r="D120" s="37"/>
      <c r="E120" s="10"/>
      <c r="F120" s="38">
        <f>Source!AM114</f>
        <v>0.25</v>
      </c>
      <c r="G120" s="39" t="str">
        <f>Source!DE114</f>
        <v/>
      </c>
      <c r="H120" s="40">
        <f>ROUND(Source!AD114*Source!I114, 2)</f>
        <v>0.5</v>
      </c>
      <c r="I120" s="39"/>
      <c r="J120" s="39">
        <f>IF(Source!BB114&lt;&gt; 0, Source!BB114, 1)</f>
        <v>3.8</v>
      </c>
      <c r="K120" s="40">
        <f>Source!Q114</f>
        <v>1.9</v>
      </c>
      <c r="L120" s="41"/>
    </row>
    <row r="121" spans="1:32" ht="14.25">
      <c r="A121" s="23"/>
      <c r="B121" s="55"/>
      <c r="C121" s="55" t="s">
        <v>279</v>
      </c>
      <c r="D121" s="37"/>
      <c r="E121" s="10"/>
      <c r="F121" s="38">
        <f>Source!AL114</f>
        <v>3.66</v>
      </c>
      <c r="G121" s="39" t="str">
        <f>Source!DD114</f>
        <v/>
      </c>
      <c r="H121" s="40">
        <f>ROUND(Source!AC114*Source!I114, 2)</f>
        <v>7.32</v>
      </c>
      <c r="I121" s="39"/>
      <c r="J121" s="39">
        <f>IF(Source!BC114&lt;&gt; 0, Source!BC114, 1)</f>
        <v>9.9600000000000009</v>
      </c>
      <c r="K121" s="40">
        <f>Source!P114</f>
        <v>72.91</v>
      </c>
      <c r="L121" s="41"/>
    </row>
    <row r="122" spans="1:32" ht="14.25">
      <c r="A122" s="23"/>
      <c r="B122" s="55"/>
      <c r="C122" s="55" t="s">
        <v>274</v>
      </c>
      <c r="D122" s="37" t="s">
        <v>275</v>
      </c>
      <c r="E122" s="10">
        <f>Source!BZ114</f>
        <v>90</v>
      </c>
      <c r="F122" s="58"/>
      <c r="G122" s="39"/>
      <c r="H122" s="40">
        <f>SUM(S118:S124)</f>
        <v>62.33</v>
      </c>
      <c r="I122" s="43"/>
      <c r="J122" s="36">
        <f>Source!AT114</f>
        <v>90</v>
      </c>
      <c r="K122" s="40">
        <f>SUM(T118:T124)</f>
        <v>2076.9699999999998</v>
      </c>
      <c r="L122" s="41"/>
    </row>
    <row r="123" spans="1:32" ht="14.25">
      <c r="A123" s="23"/>
      <c r="B123" s="55"/>
      <c r="C123" s="55" t="s">
        <v>276</v>
      </c>
      <c r="D123" s="37" t="s">
        <v>275</v>
      </c>
      <c r="E123" s="10">
        <f>Source!CA114</f>
        <v>46</v>
      </c>
      <c r="F123" s="58"/>
      <c r="G123" s="39"/>
      <c r="H123" s="40">
        <f>SUM(U118:U124)</f>
        <v>31.86</v>
      </c>
      <c r="I123" s="43"/>
      <c r="J123" s="36">
        <f>Source!AU114</f>
        <v>46</v>
      </c>
      <c r="K123" s="40">
        <f>SUM(V118:V124)</f>
        <v>1061.56</v>
      </c>
      <c r="L123" s="41"/>
    </row>
    <row r="124" spans="1:32" ht="14.25">
      <c r="A124" s="60"/>
      <c r="B124" s="61"/>
      <c r="C124" s="61" t="s">
        <v>277</v>
      </c>
      <c r="D124" s="62" t="s">
        <v>278</v>
      </c>
      <c r="E124" s="63">
        <f>Source!AQ114</f>
        <v>3.6</v>
      </c>
      <c r="F124" s="64"/>
      <c r="G124" s="65" t="str">
        <f>Source!DI114</f>
        <v/>
      </c>
      <c r="H124" s="66"/>
      <c r="I124" s="65"/>
      <c r="J124" s="65"/>
      <c r="K124" s="66"/>
      <c r="L124" s="67">
        <f>Source!U114</f>
        <v>7.2</v>
      </c>
    </row>
    <row r="125" spans="1:32" ht="42.75">
      <c r="A125" s="56">
        <v>1.1000000000000001</v>
      </c>
      <c r="B125" s="57" t="s">
        <v>287</v>
      </c>
      <c r="C125" s="57" t="s">
        <v>288</v>
      </c>
      <c r="D125" s="44" t="s">
        <v>27</v>
      </c>
      <c r="E125" s="45">
        <v>2</v>
      </c>
      <c r="F125" s="46">
        <v>3947.5</v>
      </c>
      <c r="G125" s="47"/>
      <c r="H125" s="48"/>
      <c r="I125" s="47"/>
      <c r="J125" s="47"/>
      <c r="K125" s="48">
        <v>7895</v>
      </c>
      <c r="L125" s="49"/>
    </row>
    <row r="126" spans="1:32" ht="15">
      <c r="G126" s="72">
        <f>H119+H120+H121+H122+H123</f>
        <v>171.27000000000004</v>
      </c>
      <c r="H126" s="72"/>
      <c r="J126" s="72">
        <v>13343.17</v>
      </c>
      <c r="K126" s="72"/>
      <c r="L126" s="50">
        <f>Source!U114</f>
        <v>7.2</v>
      </c>
      <c r="O126" s="32">
        <f>G126</f>
        <v>171.27000000000004</v>
      </c>
      <c r="P126" s="32">
        <f>J126</f>
        <v>13343.17</v>
      </c>
      <c r="Q126" s="32">
        <f>L126</f>
        <v>7.2</v>
      </c>
      <c r="W126">
        <f>IF(Source!BI114&lt;=1,H119+H120+H121+H122+H123, 0)</f>
        <v>0</v>
      </c>
      <c r="X126">
        <f>IF(Source!BI114=2,H119+H120+H121+H122+H123, 0)</f>
        <v>171.27000000000004</v>
      </c>
      <c r="Y126">
        <f>IF(Source!BI114=3,H119+H120+H121+H122+H123, 0)</f>
        <v>0</v>
      </c>
      <c r="Z126">
        <f>IF(Source!BI114=4,H119+H120+H121+H122+H123, 0)</f>
        <v>0</v>
      </c>
    </row>
    <row r="128" spans="1:32" ht="15">
      <c r="A128" s="71" t="str">
        <f>CONCATENATE("Итого по подразделу: ",IF(Source!G117&lt;&gt;"Новый подраздел", Source!G117, ""))</f>
        <v>Итого по подразделу: Ремонт автоматических ворот</v>
      </c>
      <c r="B128" s="71"/>
      <c r="C128" s="71"/>
      <c r="D128" s="71"/>
      <c r="E128" s="71"/>
      <c r="F128" s="71"/>
      <c r="G128" s="70">
        <f>SUM(O117:O127)</f>
        <v>171.27000000000004</v>
      </c>
      <c r="H128" s="70"/>
      <c r="I128" s="35"/>
      <c r="J128" s="70">
        <f>SUM(P117:P127)</f>
        <v>13343.17</v>
      </c>
      <c r="K128" s="70"/>
      <c r="L128" s="50">
        <f>SUM(Q117:Q127)</f>
        <v>7.2</v>
      </c>
      <c r="AF128" s="59" t="str">
        <f>CONCATENATE("Итого по подразделу: ",IF(Source!G117&lt;&gt;"Новый подраздел", Source!G117, ""))</f>
        <v>Итого по подразделу: Ремонт автоматических ворот</v>
      </c>
    </row>
    <row r="132" spans="1:32" ht="15">
      <c r="A132" s="71" t="str">
        <f>CONCATENATE("Итого по разделу: ",IF(Source!G147&lt;&gt;"Новый раздел", Source!G147, ""))</f>
        <v xml:space="preserve">Итого по разделу: </v>
      </c>
      <c r="B132" s="71"/>
      <c r="C132" s="71"/>
      <c r="D132" s="71"/>
      <c r="E132" s="71"/>
      <c r="F132" s="71"/>
      <c r="G132" s="70">
        <f>SUM(O115:O131)</f>
        <v>171.27000000000004</v>
      </c>
      <c r="H132" s="70"/>
      <c r="I132" s="35"/>
      <c r="J132" s="70">
        <f>SUM(P115:P131)</f>
        <v>13343.17</v>
      </c>
      <c r="K132" s="70"/>
      <c r="L132" s="50">
        <f>SUM(Q115:Q131)</f>
        <v>7.2</v>
      </c>
    </row>
    <row r="136" spans="1:32" ht="15">
      <c r="A136" s="71" t="str">
        <f>CONCATENATE("Итого по локальной смете: ",IF(Source!G177&lt;&gt;"Новая локальная смета", Source!G177, ""))</f>
        <v xml:space="preserve">Итого по локальной смете: </v>
      </c>
      <c r="B136" s="71"/>
      <c r="C136" s="71"/>
      <c r="D136" s="71"/>
      <c r="E136" s="71"/>
      <c r="F136" s="71"/>
      <c r="G136" s="70">
        <f>SUM(O42:O135)</f>
        <v>32471.75</v>
      </c>
      <c r="H136" s="70"/>
      <c r="I136" s="35"/>
      <c r="J136" s="70">
        <f>SUM(P42:P135)</f>
        <v>53260.39</v>
      </c>
      <c r="K136" s="70"/>
      <c r="L136" s="50">
        <f>SUM(Q42:Q135)</f>
        <v>16.5563</v>
      </c>
    </row>
    <row r="140" spans="1:32" ht="15">
      <c r="A140" s="71" t="str">
        <f>CONCATENATE("Итого по смете: ",IF(Source!G207&lt;&gt;"Новый объект", Source!G207, ""))</f>
        <v>Итого по смете: Ремонт видеодомофона и автоматических ворот</v>
      </c>
      <c r="B140" s="71"/>
      <c r="C140" s="71"/>
      <c r="D140" s="71"/>
      <c r="E140" s="71"/>
      <c r="F140" s="71"/>
      <c r="G140" s="70">
        <f>SUM(O1:O139)</f>
        <v>32471.75</v>
      </c>
      <c r="H140" s="70"/>
      <c r="I140" s="35"/>
      <c r="J140" s="70">
        <f>SUM(P1:P139)</f>
        <v>53260.39</v>
      </c>
      <c r="K140" s="70"/>
      <c r="L140" s="50">
        <f>SUM(Q1:Q139)</f>
        <v>16.5563</v>
      </c>
      <c r="AF140" s="59" t="str">
        <f>CONCATENATE("Итого по смете: ",IF(Source!G207&lt;&gt;"Новый объект", Source!G207, ""))</f>
        <v>Итого по смете: Ремонт видеодомофона и автоматических ворот</v>
      </c>
    </row>
    <row r="142" spans="1:32" ht="14.25">
      <c r="C142" s="75" t="str">
        <f>Source!H236</f>
        <v>НДС 20%</v>
      </c>
      <c r="D142" s="75"/>
      <c r="E142" s="75"/>
      <c r="F142" s="75"/>
      <c r="G142" s="75"/>
      <c r="H142" s="75"/>
      <c r="I142" s="75"/>
      <c r="J142" s="76">
        <v>10739.61</v>
      </c>
      <c r="K142" s="76"/>
    </row>
    <row r="143" spans="1:32" ht="14.25">
      <c r="C143" s="75" t="str">
        <f>Source!H237</f>
        <v>Всего с НДС</v>
      </c>
      <c r="D143" s="75"/>
      <c r="E143" s="75"/>
      <c r="F143" s="75"/>
      <c r="G143" s="75"/>
      <c r="H143" s="75"/>
      <c r="I143" s="75"/>
      <c r="J143" s="76">
        <v>64000</v>
      </c>
      <c r="K143" s="76"/>
    </row>
    <row r="146" spans="1:12" ht="14.25">
      <c r="A146" s="34" t="s">
        <v>280</v>
      </c>
      <c r="B146" s="34"/>
      <c r="C146" s="10" t="s">
        <v>281</v>
      </c>
      <c r="D146" s="33" t="str">
        <f>IF(Source!CP12&lt;&gt;"", Source!CP12," ")</f>
        <v xml:space="preserve"> </v>
      </c>
      <c r="E146" s="33"/>
      <c r="F146" s="33"/>
      <c r="G146" s="33"/>
      <c r="H146" s="33"/>
      <c r="I146" s="11" t="str">
        <f>IF(Source!CO12&lt;&gt;"", Source!CO12," ")</f>
        <v xml:space="preserve"> </v>
      </c>
      <c r="J146" s="10"/>
      <c r="K146" s="11"/>
      <c r="L146" s="11"/>
    </row>
    <row r="147" spans="1:12" ht="14.25">
      <c r="A147" s="11"/>
      <c r="B147" s="11"/>
      <c r="C147" s="10"/>
      <c r="D147" s="73" t="s">
        <v>282</v>
      </c>
      <c r="E147" s="73"/>
      <c r="F147" s="73"/>
      <c r="G147" s="73"/>
      <c r="H147" s="73"/>
      <c r="I147" s="11"/>
      <c r="J147" s="10"/>
      <c r="K147" s="11"/>
      <c r="L147" s="11"/>
    </row>
    <row r="148" spans="1:12" ht="14.25">
      <c r="A148" s="11"/>
      <c r="B148" s="11"/>
      <c r="C148" s="10"/>
      <c r="D148" s="11"/>
      <c r="E148" s="11"/>
      <c r="F148" s="11"/>
      <c r="G148" s="11"/>
      <c r="H148" s="11"/>
      <c r="I148" s="11"/>
      <c r="J148" s="10"/>
      <c r="K148" s="11"/>
      <c r="L148" s="11"/>
    </row>
    <row r="149" spans="1:12" ht="14.25">
      <c r="A149" s="34" t="s">
        <v>280</v>
      </c>
      <c r="B149" s="34"/>
      <c r="C149" s="10" t="s">
        <v>283</v>
      </c>
      <c r="D149" s="33" t="str">
        <f>IF(Source!AC12&lt;&gt;"", Source!AC12," ")</f>
        <v xml:space="preserve"> </v>
      </c>
      <c r="E149" s="33"/>
      <c r="F149" s="33"/>
      <c r="G149" s="33"/>
      <c r="H149" s="33"/>
      <c r="I149" s="11" t="str">
        <f>IF(Source!AB12&lt;&gt;"", Source!AB12," ")</f>
        <v xml:space="preserve"> </v>
      </c>
      <c r="J149" s="10"/>
      <c r="K149" s="11"/>
      <c r="L149" s="11"/>
    </row>
    <row r="150" spans="1:12" ht="14.25">
      <c r="A150" s="11"/>
      <c r="B150" s="11"/>
      <c r="C150" s="11"/>
      <c r="D150" s="73" t="s">
        <v>282</v>
      </c>
      <c r="E150" s="73"/>
      <c r="F150" s="73"/>
      <c r="G150" s="73"/>
      <c r="H150" s="73"/>
      <c r="I150" s="11"/>
      <c r="J150" s="11"/>
      <c r="K150" s="11"/>
      <c r="L150" s="11"/>
    </row>
    <row r="151" spans="1:12" ht="14.25">
      <c r="A151" s="11"/>
      <c r="B151" s="11"/>
      <c r="C151" s="11"/>
      <c r="D151" s="11"/>
      <c r="E151" s="11"/>
      <c r="F151" s="11"/>
      <c r="G151" s="11"/>
      <c r="H151" s="11"/>
      <c r="I151" s="11"/>
      <c r="J151" s="11"/>
      <c r="K151" s="11"/>
      <c r="L151" s="11"/>
    </row>
    <row r="152" spans="1:12" ht="14.25">
      <c r="A152" s="11"/>
      <c r="B152" s="11"/>
      <c r="C152" s="10" t="s">
        <v>284</v>
      </c>
      <c r="D152" s="33" t="str">
        <f>IF(Source!AE12&lt;&gt;"", Source!AE12," ")</f>
        <v xml:space="preserve"> </v>
      </c>
      <c r="E152" s="33"/>
      <c r="F152" s="33"/>
      <c r="G152" s="33"/>
      <c r="H152" s="33"/>
      <c r="I152" s="11" t="str">
        <f>IF(Source!AD12&lt;&gt;"", Source!AD12," ")</f>
        <v xml:space="preserve"> </v>
      </c>
      <c r="J152" s="10"/>
      <c r="K152" s="11"/>
      <c r="L152" s="11"/>
    </row>
    <row r="153" spans="1:12" ht="14.25">
      <c r="A153" s="11"/>
      <c r="B153" s="11"/>
      <c r="C153" s="11"/>
      <c r="D153" s="73" t="s">
        <v>282</v>
      </c>
      <c r="E153" s="73"/>
      <c r="F153" s="73"/>
      <c r="G153" s="73"/>
      <c r="H153" s="73"/>
      <c r="I153" s="11"/>
      <c r="J153" s="11"/>
      <c r="K153" s="11"/>
      <c r="L153" s="11"/>
    </row>
  </sheetData>
  <mergeCells count="101">
    <mergeCell ref="B3:E3"/>
    <mergeCell ref="H3:L3"/>
    <mergeCell ref="B4:E4"/>
    <mergeCell ref="H4:L4"/>
    <mergeCell ref="B6:E6"/>
    <mergeCell ref="H6:L6"/>
    <mergeCell ref="B15:K15"/>
    <mergeCell ref="B17:K17"/>
    <mergeCell ref="B19:K19"/>
    <mergeCell ref="B20:K20"/>
    <mergeCell ref="A22:L22"/>
    <mergeCell ref="G25:H25"/>
    <mergeCell ref="I25:J25"/>
    <mergeCell ref="B7:E7"/>
    <mergeCell ref="H7:L7"/>
    <mergeCell ref="B10:K10"/>
    <mergeCell ref="B11:K11"/>
    <mergeCell ref="F13:G13"/>
    <mergeCell ref="H13:K13"/>
    <mergeCell ref="C28:F28"/>
    <mergeCell ref="G28:H28"/>
    <mergeCell ref="I28:J28"/>
    <mergeCell ref="K28:L28"/>
    <mergeCell ref="C29:F29"/>
    <mergeCell ref="G29:H29"/>
    <mergeCell ref="I29:J29"/>
    <mergeCell ref="K29:L29"/>
    <mergeCell ref="C26:F26"/>
    <mergeCell ref="G26:H26"/>
    <mergeCell ref="I26:J26"/>
    <mergeCell ref="K26:L26"/>
    <mergeCell ref="C27:F27"/>
    <mergeCell ref="G27:H27"/>
    <mergeCell ref="I27:J27"/>
    <mergeCell ref="K27:L27"/>
    <mergeCell ref="C32:F32"/>
    <mergeCell ref="G32:H32"/>
    <mergeCell ref="I32:J32"/>
    <mergeCell ref="K32:L32"/>
    <mergeCell ref="C33:F33"/>
    <mergeCell ref="G33:H33"/>
    <mergeCell ref="I33:J33"/>
    <mergeCell ref="C30:F30"/>
    <mergeCell ref="G30:H30"/>
    <mergeCell ref="I30:J30"/>
    <mergeCell ref="K30:L30"/>
    <mergeCell ref="C31:F31"/>
    <mergeCell ref="G31:H31"/>
    <mergeCell ref="I31:J31"/>
    <mergeCell ref="K31:L31"/>
    <mergeCell ref="A38:L38"/>
    <mergeCell ref="C142:I142"/>
    <mergeCell ref="J142:K142"/>
    <mergeCell ref="C143:I143"/>
    <mergeCell ref="J143:K143"/>
    <mergeCell ref="D147:H147"/>
    <mergeCell ref="J103:K103"/>
    <mergeCell ref="G103:H103"/>
    <mergeCell ref="J95:K95"/>
    <mergeCell ref="G95:H95"/>
    <mergeCell ref="A46:L46"/>
    <mergeCell ref="A44:L44"/>
    <mergeCell ref="A42:L42"/>
    <mergeCell ref="J74:K74"/>
    <mergeCell ref="G74:H74"/>
    <mergeCell ref="J64:K64"/>
    <mergeCell ref="G64:H64"/>
    <mergeCell ref="J55:K55"/>
    <mergeCell ref="G55:H55"/>
    <mergeCell ref="J85:K85"/>
    <mergeCell ref="G85:H85"/>
    <mergeCell ref="J83:K83"/>
    <mergeCell ref="G83:H83"/>
    <mergeCell ref="J76:K76"/>
    <mergeCell ref="D150:H150"/>
    <mergeCell ref="D153:H153"/>
    <mergeCell ref="J107:K107"/>
    <mergeCell ref="A107:F107"/>
    <mergeCell ref="J105:K105"/>
    <mergeCell ref="G105:H105"/>
    <mergeCell ref="J132:K132"/>
    <mergeCell ref="A132:F132"/>
    <mergeCell ref="G128:H128"/>
    <mergeCell ref="J128:K128"/>
    <mergeCell ref="G140:H140"/>
    <mergeCell ref="J140:K140"/>
    <mergeCell ref="A140:F140"/>
    <mergeCell ref="G136:H136"/>
    <mergeCell ref="J136:K136"/>
    <mergeCell ref="A136:F136"/>
    <mergeCell ref="G132:H132"/>
    <mergeCell ref="G76:H76"/>
    <mergeCell ref="A115:L115"/>
    <mergeCell ref="G111:H111"/>
    <mergeCell ref="J111:K111"/>
    <mergeCell ref="A111:F111"/>
    <mergeCell ref="G107:H107"/>
    <mergeCell ref="A128:F128"/>
    <mergeCell ref="J126:K126"/>
    <mergeCell ref="G126:H126"/>
    <mergeCell ref="A117:L117"/>
  </mergeCells>
  <pageMargins left="0.4" right="0.2" top="0.2" bottom="0.4" header="0.2" footer="0.2"/>
  <pageSetup paperSize="9" scale="58" fitToHeight="0" orientation="portrait" horizontalDpi="360" verticalDpi="360" r:id="rId1"/>
  <headerFooter>
    <oddHeader>&amp;L&amp;8</oddHeader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IK268"/>
  <sheetViews>
    <sheetView workbookViewId="0">
      <selection activeCell="A264" sqref="A264:AN264"/>
    </sheetView>
  </sheetViews>
  <sheetFormatPr defaultColWidth="9.140625" defaultRowHeight="12.75"/>
  <cols>
    <col min="1" max="256" width="9.140625" customWidth="1"/>
  </cols>
  <sheetData>
    <row r="1" spans="1:133">
      <c r="A1">
        <v>0</v>
      </c>
      <c r="B1" t="s">
        <v>0</v>
      </c>
      <c r="D1" t="s">
        <v>1</v>
      </c>
      <c r="F1">
        <v>0</v>
      </c>
      <c r="G1">
        <v>0</v>
      </c>
      <c r="H1">
        <v>0</v>
      </c>
      <c r="I1" t="s">
        <v>2</v>
      </c>
      <c r="J1" t="s">
        <v>3</v>
      </c>
      <c r="K1">
        <v>1</v>
      </c>
      <c r="L1">
        <v>58436</v>
      </c>
      <c r="M1">
        <v>10</v>
      </c>
      <c r="N1">
        <v>11</v>
      </c>
      <c r="O1">
        <v>3</v>
      </c>
      <c r="P1">
        <v>0</v>
      </c>
      <c r="Q1">
        <v>0</v>
      </c>
    </row>
    <row r="12" spans="1:133">
      <c r="A12" s="1">
        <v>1</v>
      </c>
      <c r="B12" s="1">
        <v>262</v>
      </c>
      <c r="C12" s="1">
        <v>0</v>
      </c>
      <c r="D12" s="1">
        <f>ROW(A207)</f>
        <v>207</v>
      </c>
      <c r="E12" s="1">
        <v>0</v>
      </c>
      <c r="F12" s="1" t="s">
        <v>4</v>
      </c>
      <c r="G12" s="1" t="s">
        <v>5</v>
      </c>
      <c r="H12" s="1" t="s">
        <v>3</v>
      </c>
      <c r="I12" s="1">
        <v>0</v>
      </c>
      <c r="J12" s="1" t="s">
        <v>3</v>
      </c>
      <c r="K12" s="1">
        <v>0</v>
      </c>
      <c r="L12" s="1">
        <v>0</v>
      </c>
      <c r="M12" s="1">
        <v>2</v>
      </c>
      <c r="N12" s="1"/>
      <c r="O12" s="1">
        <v>0</v>
      </c>
      <c r="P12" s="1">
        <v>0</v>
      </c>
      <c r="Q12" s="1">
        <v>0</v>
      </c>
      <c r="R12" s="1">
        <v>0</v>
      </c>
      <c r="S12" s="1"/>
      <c r="T12" s="1">
        <v>1</v>
      </c>
      <c r="U12" s="1" t="s">
        <v>3</v>
      </c>
      <c r="V12" s="1">
        <v>0</v>
      </c>
      <c r="W12" s="1" t="s">
        <v>3</v>
      </c>
      <c r="X12" s="1" t="s">
        <v>3</v>
      </c>
      <c r="Y12" s="1" t="s">
        <v>3</v>
      </c>
      <c r="Z12" s="1" t="s">
        <v>3</v>
      </c>
      <c r="AA12" s="1" t="s">
        <v>3</v>
      </c>
      <c r="AB12" s="1" t="s">
        <v>3</v>
      </c>
      <c r="AC12" s="1" t="s">
        <v>3</v>
      </c>
      <c r="AD12" s="1" t="s">
        <v>3</v>
      </c>
      <c r="AE12" s="1" t="s">
        <v>3</v>
      </c>
      <c r="AF12" s="1" t="s">
        <v>3</v>
      </c>
      <c r="AG12" s="1" t="s">
        <v>3</v>
      </c>
      <c r="AH12" s="1" t="s">
        <v>3</v>
      </c>
      <c r="AI12" s="1" t="s">
        <v>3</v>
      </c>
      <c r="AJ12" s="1" t="s">
        <v>3</v>
      </c>
      <c r="AK12" s="1"/>
      <c r="AL12" s="1" t="s">
        <v>3</v>
      </c>
      <c r="AM12" s="1" t="s">
        <v>3</v>
      </c>
      <c r="AN12" s="1" t="s">
        <v>3</v>
      </c>
      <c r="AO12" s="1"/>
      <c r="AP12" s="1" t="s">
        <v>3</v>
      </c>
      <c r="AQ12" s="1" t="s">
        <v>3</v>
      </c>
      <c r="AR12" s="1" t="s">
        <v>3</v>
      </c>
      <c r="AS12" s="1"/>
      <c r="AT12" s="1"/>
      <c r="AU12" s="1"/>
      <c r="AV12" s="1"/>
      <c r="AW12" s="1"/>
      <c r="AX12" s="1" t="s">
        <v>3</v>
      </c>
      <c r="AY12" s="1" t="s">
        <v>3</v>
      </c>
      <c r="AZ12" s="1" t="s">
        <v>3</v>
      </c>
      <c r="BA12" s="1"/>
      <c r="BB12" s="1">
        <v>0</v>
      </c>
      <c r="BC12" s="1"/>
      <c r="BD12" s="1"/>
      <c r="BE12" s="1"/>
      <c r="BF12" s="1"/>
      <c r="BG12" s="1"/>
      <c r="BH12" s="1" t="s">
        <v>6</v>
      </c>
      <c r="BI12" s="1" t="s">
        <v>7</v>
      </c>
      <c r="BJ12" s="1">
        <v>1</v>
      </c>
      <c r="BK12" s="1">
        <v>1</v>
      </c>
      <c r="BL12" s="1">
        <v>0</v>
      </c>
      <c r="BM12" s="1">
        <v>0</v>
      </c>
      <c r="BN12" s="1">
        <v>1</v>
      </c>
      <c r="BO12" s="1">
        <v>0</v>
      </c>
      <c r="BP12" s="1">
        <v>6</v>
      </c>
      <c r="BQ12" s="1">
        <v>2</v>
      </c>
      <c r="BR12" s="1">
        <v>1</v>
      </c>
      <c r="BS12" s="1">
        <v>1</v>
      </c>
      <c r="BT12" s="1">
        <v>0</v>
      </c>
      <c r="BU12" s="1">
        <v>0</v>
      </c>
      <c r="BV12" s="1">
        <v>0</v>
      </c>
      <c r="BW12" s="1">
        <v>0</v>
      </c>
      <c r="BX12" s="1">
        <v>0</v>
      </c>
      <c r="BY12" s="1" t="s">
        <v>8</v>
      </c>
      <c r="BZ12" s="1" t="s">
        <v>9</v>
      </c>
      <c r="CA12" s="1" t="s">
        <v>10</v>
      </c>
      <c r="CB12" s="1" t="s">
        <v>10</v>
      </c>
      <c r="CC12" s="1" t="s">
        <v>10</v>
      </c>
      <c r="CD12" s="1" t="s">
        <v>10</v>
      </c>
      <c r="CE12" s="1" t="s">
        <v>11</v>
      </c>
      <c r="CF12" s="1">
        <v>0</v>
      </c>
      <c r="CG12" s="1">
        <v>0</v>
      </c>
      <c r="CH12" s="1">
        <v>8200</v>
      </c>
      <c r="CI12" s="1" t="s">
        <v>3</v>
      </c>
      <c r="CJ12" s="1" t="s">
        <v>3</v>
      </c>
      <c r="CK12" s="1">
        <v>1</v>
      </c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>
        <v>0</v>
      </c>
    </row>
    <row r="15" spans="1:133">
      <c r="A15" s="1">
        <v>15</v>
      </c>
      <c r="B15" s="1">
        <v>1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</row>
    <row r="18" spans="1:245">
      <c r="A18" s="2">
        <v>52</v>
      </c>
      <c r="B18" s="2">
        <f t="shared" ref="B18:G18" si="0">B207</f>
        <v>262</v>
      </c>
      <c r="C18" s="2">
        <f t="shared" si="0"/>
        <v>1</v>
      </c>
      <c r="D18" s="2">
        <f t="shared" si="0"/>
        <v>12</v>
      </c>
      <c r="E18" s="2">
        <f t="shared" si="0"/>
        <v>0</v>
      </c>
      <c r="F18" s="2" t="str">
        <f t="shared" si="0"/>
        <v>Новый объект</v>
      </c>
      <c r="G18" s="2" t="str">
        <f t="shared" si="0"/>
        <v>Ремонт видеодомофона и автоматических ворот</v>
      </c>
      <c r="H18" s="2"/>
      <c r="I18" s="2"/>
      <c r="J18" s="2"/>
      <c r="K18" s="2"/>
      <c r="L18" s="2"/>
      <c r="M18" s="2"/>
      <c r="N18" s="2"/>
      <c r="O18" s="2">
        <f t="shared" ref="O18:AT18" si="1">O207</f>
        <v>42148.800000000003</v>
      </c>
      <c r="P18" s="2">
        <f t="shared" si="1"/>
        <v>32381.79</v>
      </c>
      <c r="Q18" s="2">
        <f t="shared" si="1"/>
        <v>260.81</v>
      </c>
      <c r="R18" s="2">
        <f t="shared" si="1"/>
        <v>69.5</v>
      </c>
      <c r="S18" s="2">
        <f t="shared" si="1"/>
        <v>9506.2000000000007</v>
      </c>
      <c r="T18" s="2">
        <f t="shared" si="1"/>
        <v>0</v>
      </c>
      <c r="U18" s="2">
        <f t="shared" si="1"/>
        <v>29.516300000000001</v>
      </c>
      <c r="V18" s="2">
        <f t="shared" si="1"/>
        <v>0.18000000000000002</v>
      </c>
      <c r="W18" s="2">
        <f t="shared" si="1"/>
        <v>0.12</v>
      </c>
      <c r="X18" s="2">
        <f t="shared" si="1"/>
        <v>8730.32</v>
      </c>
      <c r="Y18" s="2">
        <f t="shared" si="1"/>
        <v>4506.3500000000004</v>
      </c>
      <c r="Z18" s="2">
        <f t="shared" si="1"/>
        <v>0</v>
      </c>
      <c r="AA18" s="2">
        <f t="shared" si="1"/>
        <v>0</v>
      </c>
      <c r="AB18" s="2">
        <f t="shared" si="1"/>
        <v>0</v>
      </c>
      <c r="AC18" s="2">
        <f t="shared" si="1"/>
        <v>0</v>
      </c>
      <c r="AD18" s="2">
        <f t="shared" si="1"/>
        <v>0</v>
      </c>
      <c r="AE18" s="2">
        <f t="shared" si="1"/>
        <v>0</v>
      </c>
      <c r="AF18" s="2">
        <f t="shared" si="1"/>
        <v>0</v>
      </c>
      <c r="AG18" s="2">
        <f t="shared" si="1"/>
        <v>0</v>
      </c>
      <c r="AH18" s="2">
        <f t="shared" si="1"/>
        <v>0</v>
      </c>
      <c r="AI18" s="2">
        <f t="shared" si="1"/>
        <v>0</v>
      </c>
      <c r="AJ18" s="2">
        <f t="shared" si="1"/>
        <v>0</v>
      </c>
      <c r="AK18" s="2">
        <f t="shared" si="1"/>
        <v>0</v>
      </c>
      <c r="AL18" s="2">
        <f t="shared" si="1"/>
        <v>0</v>
      </c>
      <c r="AM18" s="2">
        <f t="shared" si="1"/>
        <v>0</v>
      </c>
      <c r="AN18" s="2">
        <f t="shared" si="1"/>
        <v>0</v>
      </c>
      <c r="AO18" s="2">
        <f t="shared" si="1"/>
        <v>0</v>
      </c>
      <c r="AP18" s="2">
        <f t="shared" si="1"/>
        <v>0</v>
      </c>
      <c r="AQ18" s="2">
        <f t="shared" si="1"/>
        <v>0</v>
      </c>
      <c r="AR18" s="2">
        <f t="shared" si="1"/>
        <v>55385.47</v>
      </c>
      <c r="AS18" s="2">
        <f t="shared" si="1"/>
        <v>350.34</v>
      </c>
      <c r="AT18" s="2">
        <f t="shared" si="1"/>
        <v>55035.13</v>
      </c>
      <c r="AU18" s="2">
        <f t="shared" ref="AU18:BZ18" si="2">AU207</f>
        <v>0</v>
      </c>
      <c r="AV18" s="2">
        <f t="shared" si="2"/>
        <v>32381.79</v>
      </c>
      <c r="AW18" s="2">
        <f t="shared" si="2"/>
        <v>32381.79</v>
      </c>
      <c r="AX18" s="2">
        <f t="shared" si="2"/>
        <v>0</v>
      </c>
      <c r="AY18" s="2">
        <f t="shared" si="2"/>
        <v>32381.79</v>
      </c>
      <c r="AZ18" s="2">
        <f t="shared" si="2"/>
        <v>0</v>
      </c>
      <c r="BA18" s="2">
        <f t="shared" si="2"/>
        <v>0</v>
      </c>
      <c r="BB18" s="2">
        <f t="shared" si="2"/>
        <v>0</v>
      </c>
      <c r="BC18" s="2">
        <f t="shared" si="2"/>
        <v>0</v>
      </c>
      <c r="BD18" s="2">
        <f t="shared" si="2"/>
        <v>0</v>
      </c>
      <c r="BE18" s="2">
        <f t="shared" si="2"/>
        <v>0</v>
      </c>
      <c r="BF18" s="2">
        <f t="shared" si="2"/>
        <v>0</v>
      </c>
      <c r="BG18" s="2">
        <f t="shared" si="2"/>
        <v>0</v>
      </c>
      <c r="BH18" s="2">
        <f t="shared" si="2"/>
        <v>0</v>
      </c>
      <c r="BI18" s="2">
        <f t="shared" si="2"/>
        <v>0</v>
      </c>
      <c r="BJ18" s="2">
        <f t="shared" si="2"/>
        <v>0</v>
      </c>
      <c r="BK18" s="2">
        <f t="shared" si="2"/>
        <v>0</v>
      </c>
      <c r="BL18" s="2">
        <f t="shared" si="2"/>
        <v>0</v>
      </c>
      <c r="BM18" s="2">
        <f t="shared" si="2"/>
        <v>0</v>
      </c>
      <c r="BN18" s="2">
        <f t="shared" si="2"/>
        <v>0</v>
      </c>
      <c r="BO18" s="2">
        <f t="shared" si="2"/>
        <v>0</v>
      </c>
      <c r="BP18" s="2">
        <f t="shared" si="2"/>
        <v>0</v>
      </c>
      <c r="BQ18" s="2">
        <f t="shared" si="2"/>
        <v>0</v>
      </c>
      <c r="BR18" s="2">
        <f t="shared" si="2"/>
        <v>0</v>
      </c>
      <c r="BS18" s="2">
        <f t="shared" si="2"/>
        <v>0</v>
      </c>
      <c r="BT18" s="2">
        <f t="shared" si="2"/>
        <v>0</v>
      </c>
      <c r="BU18" s="2">
        <f t="shared" si="2"/>
        <v>0</v>
      </c>
      <c r="BV18" s="2">
        <f t="shared" si="2"/>
        <v>0</v>
      </c>
      <c r="BW18" s="2">
        <f t="shared" si="2"/>
        <v>0</v>
      </c>
      <c r="BX18" s="2">
        <f t="shared" si="2"/>
        <v>0</v>
      </c>
      <c r="BY18" s="2">
        <f t="shared" si="2"/>
        <v>0</v>
      </c>
      <c r="BZ18" s="2">
        <f t="shared" si="2"/>
        <v>0</v>
      </c>
      <c r="CA18" s="2">
        <f t="shared" ref="CA18:DF18" si="3">CA207</f>
        <v>0</v>
      </c>
      <c r="CB18" s="2">
        <f t="shared" si="3"/>
        <v>0</v>
      </c>
      <c r="CC18" s="2">
        <f t="shared" si="3"/>
        <v>0</v>
      </c>
      <c r="CD18" s="2">
        <f t="shared" si="3"/>
        <v>0</v>
      </c>
      <c r="CE18" s="2">
        <f t="shared" si="3"/>
        <v>0</v>
      </c>
      <c r="CF18" s="2">
        <f t="shared" si="3"/>
        <v>0</v>
      </c>
      <c r="CG18" s="2">
        <f t="shared" si="3"/>
        <v>0</v>
      </c>
      <c r="CH18" s="2">
        <f t="shared" si="3"/>
        <v>0</v>
      </c>
      <c r="CI18" s="2">
        <f t="shared" si="3"/>
        <v>0</v>
      </c>
      <c r="CJ18" s="2">
        <f t="shared" si="3"/>
        <v>0</v>
      </c>
      <c r="CK18" s="2">
        <f t="shared" si="3"/>
        <v>0</v>
      </c>
      <c r="CL18" s="2">
        <f t="shared" si="3"/>
        <v>0</v>
      </c>
      <c r="CM18" s="2">
        <f t="shared" si="3"/>
        <v>0</v>
      </c>
      <c r="CN18" s="2">
        <f t="shared" si="3"/>
        <v>0</v>
      </c>
      <c r="CO18" s="2">
        <f t="shared" si="3"/>
        <v>0</v>
      </c>
      <c r="CP18" s="2">
        <f t="shared" si="3"/>
        <v>0</v>
      </c>
      <c r="CQ18" s="2">
        <f t="shared" si="3"/>
        <v>0</v>
      </c>
      <c r="CR18" s="2">
        <f t="shared" si="3"/>
        <v>0</v>
      </c>
      <c r="CS18" s="2">
        <f t="shared" si="3"/>
        <v>0</v>
      </c>
      <c r="CT18" s="2">
        <f t="shared" si="3"/>
        <v>0</v>
      </c>
      <c r="CU18" s="2">
        <f t="shared" si="3"/>
        <v>0</v>
      </c>
      <c r="CV18" s="2">
        <f t="shared" si="3"/>
        <v>0</v>
      </c>
      <c r="CW18" s="2">
        <f t="shared" si="3"/>
        <v>0</v>
      </c>
      <c r="CX18" s="2">
        <f t="shared" si="3"/>
        <v>0</v>
      </c>
      <c r="CY18" s="2">
        <f t="shared" si="3"/>
        <v>0</v>
      </c>
      <c r="CZ18" s="2">
        <f t="shared" si="3"/>
        <v>0</v>
      </c>
      <c r="DA18" s="2">
        <f t="shared" si="3"/>
        <v>0</v>
      </c>
      <c r="DB18" s="2">
        <f t="shared" si="3"/>
        <v>0</v>
      </c>
      <c r="DC18" s="2">
        <f t="shared" si="3"/>
        <v>0</v>
      </c>
      <c r="DD18" s="2">
        <f t="shared" si="3"/>
        <v>0</v>
      </c>
      <c r="DE18" s="2">
        <f t="shared" si="3"/>
        <v>0</v>
      </c>
      <c r="DF18" s="2">
        <f t="shared" si="3"/>
        <v>0</v>
      </c>
      <c r="DG18" s="3">
        <f t="shared" ref="DG18:EL18" si="4">DG207</f>
        <v>0</v>
      </c>
      <c r="DH18" s="3">
        <f t="shared" si="4"/>
        <v>0</v>
      </c>
      <c r="DI18" s="3">
        <f t="shared" si="4"/>
        <v>0</v>
      </c>
      <c r="DJ18" s="3">
        <f t="shared" si="4"/>
        <v>0</v>
      </c>
      <c r="DK18" s="3">
        <f t="shared" si="4"/>
        <v>0</v>
      </c>
      <c r="DL18" s="3">
        <f t="shared" si="4"/>
        <v>0</v>
      </c>
      <c r="DM18" s="3">
        <f t="shared" si="4"/>
        <v>0</v>
      </c>
      <c r="DN18" s="3">
        <f t="shared" si="4"/>
        <v>0</v>
      </c>
      <c r="DO18" s="3">
        <f t="shared" si="4"/>
        <v>0</v>
      </c>
      <c r="DP18" s="3">
        <f t="shared" si="4"/>
        <v>0</v>
      </c>
      <c r="DQ18" s="3">
        <f t="shared" si="4"/>
        <v>0</v>
      </c>
      <c r="DR18" s="3">
        <f t="shared" si="4"/>
        <v>0</v>
      </c>
      <c r="DS18" s="3">
        <f t="shared" si="4"/>
        <v>0</v>
      </c>
      <c r="DT18" s="3">
        <f t="shared" si="4"/>
        <v>0</v>
      </c>
      <c r="DU18" s="3">
        <f t="shared" si="4"/>
        <v>0</v>
      </c>
      <c r="DV18" s="3">
        <f t="shared" si="4"/>
        <v>0</v>
      </c>
      <c r="DW18" s="3">
        <f t="shared" si="4"/>
        <v>0</v>
      </c>
      <c r="DX18" s="3">
        <f t="shared" si="4"/>
        <v>0</v>
      </c>
      <c r="DY18" s="3">
        <f t="shared" si="4"/>
        <v>0</v>
      </c>
      <c r="DZ18" s="3">
        <f t="shared" si="4"/>
        <v>0</v>
      </c>
      <c r="EA18" s="3">
        <f t="shared" si="4"/>
        <v>0</v>
      </c>
      <c r="EB18" s="3">
        <f t="shared" si="4"/>
        <v>0</v>
      </c>
      <c r="EC18" s="3">
        <f t="shared" si="4"/>
        <v>0</v>
      </c>
      <c r="ED18" s="3">
        <f t="shared" si="4"/>
        <v>0</v>
      </c>
      <c r="EE18" s="3">
        <f t="shared" si="4"/>
        <v>0</v>
      </c>
      <c r="EF18" s="3">
        <f t="shared" si="4"/>
        <v>0</v>
      </c>
      <c r="EG18" s="3">
        <f t="shared" si="4"/>
        <v>0</v>
      </c>
      <c r="EH18" s="3">
        <f t="shared" si="4"/>
        <v>0</v>
      </c>
      <c r="EI18" s="3">
        <f t="shared" si="4"/>
        <v>0</v>
      </c>
      <c r="EJ18" s="3">
        <f t="shared" si="4"/>
        <v>0</v>
      </c>
      <c r="EK18" s="3">
        <f t="shared" si="4"/>
        <v>0</v>
      </c>
      <c r="EL18" s="3">
        <f t="shared" si="4"/>
        <v>0</v>
      </c>
      <c r="EM18" s="3">
        <f t="shared" ref="EM18:FR18" si="5">EM207</f>
        <v>0</v>
      </c>
      <c r="EN18" s="3">
        <f t="shared" si="5"/>
        <v>0</v>
      </c>
      <c r="EO18" s="3">
        <f t="shared" si="5"/>
        <v>0</v>
      </c>
      <c r="EP18" s="3">
        <f t="shared" si="5"/>
        <v>0</v>
      </c>
      <c r="EQ18" s="3">
        <f t="shared" si="5"/>
        <v>0</v>
      </c>
      <c r="ER18" s="3">
        <f t="shared" si="5"/>
        <v>0</v>
      </c>
      <c r="ES18" s="3">
        <f t="shared" si="5"/>
        <v>0</v>
      </c>
      <c r="ET18" s="3">
        <f t="shared" si="5"/>
        <v>0</v>
      </c>
      <c r="EU18" s="3">
        <f t="shared" si="5"/>
        <v>0</v>
      </c>
      <c r="EV18" s="3">
        <f t="shared" si="5"/>
        <v>0</v>
      </c>
      <c r="EW18" s="3">
        <f t="shared" si="5"/>
        <v>0</v>
      </c>
      <c r="EX18" s="3">
        <f t="shared" si="5"/>
        <v>0</v>
      </c>
      <c r="EY18" s="3">
        <f t="shared" si="5"/>
        <v>0</v>
      </c>
      <c r="EZ18" s="3">
        <f t="shared" si="5"/>
        <v>0</v>
      </c>
      <c r="FA18" s="3">
        <f t="shared" si="5"/>
        <v>0</v>
      </c>
      <c r="FB18" s="3">
        <f t="shared" si="5"/>
        <v>0</v>
      </c>
      <c r="FC18" s="3">
        <f t="shared" si="5"/>
        <v>0</v>
      </c>
      <c r="FD18" s="3">
        <f t="shared" si="5"/>
        <v>0</v>
      </c>
      <c r="FE18" s="3">
        <f t="shared" si="5"/>
        <v>0</v>
      </c>
      <c r="FF18" s="3">
        <f t="shared" si="5"/>
        <v>0</v>
      </c>
      <c r="FG18" s="3">
        <f t="shared" si="5"/>
        <v>0</v>
      </c>
      <c r="FH18" s="3">
        <f t="shared" si="5"/>
        <v>0</v>
      </c>
      <c r="FI18" s="3">
        <f t="shared" si="5"/>
        <v>0</v>
      </c>
      <c r="FJ18" s="3">
        <f t="shared" si="5"/>
        <v>0</v>
      </c>
      <c r="FK18" s="3">
        <f t="shared" si="5"/>
        <v>0</v>
      </c>
      <c r="FL18" s="3">
        <f t="shared" si="5"/>
        <v>0</v>
      </c>
      <c r="FM18" s="3">
        <f t="shared" si="5"/>
        <v>0</v>
      </c>
      <c r="FN18" s="3">
        <f t="shared" si="5"/>
        <v>0</v>
      </c>
      <c r="FO18" s="3">
        <f t="shared" si="5"/>
        <v>0</v>
      </c>
      <c r="FP18" s="3">
        <f t="shared" si="5"/>
        <v>0</v>
      </c>
      <c r="FQ18" s="3">
        <f t="shared" si="5"/>
        <v>0</v>
      </c>
      <c r="FR18" s="3">
        <f t="shared" si="5"/>
        <v>0</v>
      </c>
      <c r="FS18" s="3">
        <f t="shared" ref="FS18:GX18" si="6">FS207</f>
        <v>0</v>
      </c>
      <c r="FT18" s="3">
        <f t="shared" si="6"/>
        <v>0</v>
      </c>
      <c r="FU18" s="3">
        <f t="shared" si="6"/>
        <v>0</v>
      </c>
      <c r="FV18" s="3">
        <f t="shared" si="6"/>
        <v>0</v>
      </c>
      <c r="FW18" s="3">
        <f t="shared" si="6"/>
        <v>0</v>
      </c>
      <c r="FX18" s="3">
        <f t="shared" si="6"/>
        <v>0</v>
      </c>
      <c r="FY18" s="3">
        <f t="shared" si="6"/>
        <v>0</v>
      </c>
      <c r="FZ18" s="3">
        <f t="shared" si="6"/>
        <v>0</v>
      </c>
      <c r="GA18" s="3">
        <f t="shared" si="6"/>
        <v>0</v>
      </c>
      <c r="GB18" s="3">
        <f t="shared" si="6"/>
        <v>0</v>
      </c>
      <c r="GC18" s="3">
        <f t="shared" si="6"/>
        <v>0</v>
      </c>
      <c r="GD18" s="3">
        <f t="shared" si="6"/>
        <v>0</v>
      </c>
      <c r="GE18" s="3">
        <f t="shared" si="6"/>
        <v>0</v>
      </c>
      <c r="GF18" s="3">
        <f t="shared" si="6"/>
        <v>0</v>
      </c>
      <c r="GG18" s="3">
        <f t="shared" si="6"/>
        <v>0</v>
      </c>
      <c r="GH18" s="3">
        <f t="shared" si="6"/>
        <v>0</v>
      </c>
      <c r="GI18" s="3">
        <f t="shared" si="6"/>
        <v>0</v>
      </c>
      <c r="GJ18" s="3">
        <f t="shared" si="6"/>
        <v>0</v>
      </c>
      <c r="GK18" s="3">
        <f t="shared" si="6"/>
        <v>0</v>
      </c>
      <c r="GL18" s="3">
        <f t="shared" si="6"/>
        <v>0</v>
      </c>
      <c r="GM18" s="3">
        <f t="shared" si="6"/>
        <v>0</v>
      </c>
      <c r="GN18" s="3">
        <f t="shared" si="6"/>
        <v>0</v>
      </c>
      <c r="GO18" s="3">
        <f t="shared" si="6"/>
        <v>0</v>
      </c>
      <c r="GP18" s="3">
        <f t="shared" si="6"/>
        <v>0</v>
      </c>
      <c r="GQ18" s="3">
        <f t="shared" si="6"/>
        <v>0</v>
      </c>
      <c r="GR18" s="3">
        <f t="shared" si="6"/>
        <v>0</v>
      </c>
      <c r="GS18" s="3">
        <f t="shared" si="6"/>
        <v>0</v>
      </c>
      <c r="GT18" s="3">
        <f t="shared" si="6"/>
        <v>0</v>
      </c>
      <c r="GU18" s="3">
        <f t="shared" si="6"/>
        <v>0</v>
      </c>
      <c r="GV18" s="3">
        <f t="shared" si="6"/>
        <v>0</v>
      </c>
      <c r="GW18" s="3">
        <f t="shared" si="6"/>
        <v>0</v>
      </c>
      <c r="GX18" s="3">
        <f t="shared" si="6"/>
        <v>0</v>
      </c>
    </row>
    <row r="20" spans="1:245">
      <c r="A20" s="1">
        <v>3</v>
      </c>
      <c r="B20" s="1">
        <v>1</v>
      </c>
      <c r="C20" s="1"/>
      <c r="D20" s="1">
        <f>ROW(A177)</f>
        <v>177</v>
      </c>
      <c r="E20" s="1"/>
      <c r="F20" s="1" t="s">
        <v>12</v>
      </c>
      <c r="G20" s="1" t="s">
        <v>12</v>
      </c>
      <c r="H20" s="1" t="s">
        <v>3</v>
      </c>
      <c r="I20" s="1">
        <v>0</v>
      </c>
      <c r="J20" s="1" t="s">
        <v>3</v>
      </c>
      <c r="K20" s="1">
        <v>0</v>
      </c>
      <c r="L20" s="1" t="s">
        <v>3</v>
      </c>
      <c r="M20" s="1" t="s">
        <v>3</v>
      </c>
      <c r="N20" s="1"/>
      <c r="O20" s="1"/>
      <c r="P20" s="1"/>
      <c r="Q20" s="1"/>
      <c r="R20" s="1"/>
      <c r="S20" s="1">
        <v>0</v>
      </c>
      <c r="T20" s="1"/>
      <c r="U20" s="1" t="s">
        <v>3</v>
      </c>
      <c r="V20" s="1">
        <v>0</v>
      </c>
      <c r="W20" s="1"/>
      <c r="X20" s="1"/>
      <c r="Y20" s="1"/>
      <c r="Z20" s="1"/>
      <c r="AA20" s="1"/>
      <c r="AB20" s="1" t="s">
        <v>3</v>
      </c>
      <c r="AC20" s="1" t="s">
        <v>3</v>
      </c>
      <c r="AD20" s="1" t="s">
        <v>3</v>
      </c>
      <c r="AE20" s="1" t="s">
        <v>3</v>
      </c>
      <c r="AF20" s="1" t="s">
        <v>3</v>
      </c>
      <c r="AG20" s="1" t="s">
        <v>3</v>
      </c>
      <c r="AH20" s="1"/>
      <c r="AI20" s="1"/>
      <c r="AJ20" s="1"/>
      <c r="AK20" s="1"/>
      <c r="AL20" s="1"/>
      <c r="AM20" s="1"/>
      <c r="AN20" s="1"/>
      <c r="AO20" s="1"/>
      <c r="AP20" s="1" t="s">
        <v>3</v>
      </c>
      <c r="AQ20" s="1" t="s">
        <v>3</v>
      </c>
      <c r="AR20" s="1" t="s">
        <v>3</v>
      </c>
      <c r="AS20" s="1"/>
      <c r="AT20" s="1"/>
      <c r="AU20" s="1"/>
      <c r="AV20" s="1"/>
      <c r="AW20" s="1"/>
      <c r="AX20" s="1"/>
      <c r="AY20" s="1"/>
      <c r="AZ20" s="1" t="s">
        <v>3</v>
      </c>
      <c r="BA20" s="1"/>
      <c r="BB20" s="1" t="s">
        <v>3</v>
      </c>
      <c r="BC20" s="1" t="s">
        <v>3</v>
      </c>
      <c r="BD20" s="1" t="s">
        <v>3</v>
      </c>
      <c r="BE20" s="1" t="s">
        <v>3</v>
      </c>
      <c r="BF20" s="1" t="s">
        <v>3</v>
      </c>
      <c r="BG20" s="1" t="s">
        <v>3</v>
      </c>
      <c r="BH20" s="1" t="s">
        <v>3</v>
      </c>
      <c r="BI20" s="1" t="s">
        <v>3</v>
      </c>
      <c r="BJ20" s="1" t="s">
        <v>3</v>
      </c>
      <c r="BK20" s="1" t="s">
        <v>3</v>
      </c>
      <c r="BL20" s="1" t="s">
        <v>3</v>
      </c>
      <c r="BM20" s="1" t="s">
        <v>3</v>
      </c>
      <c r="BN20" s="1" t="s">
        <v>3</v>
      </c>
      <c r="BO20" s="1" t="s">
        <v>3</v>
      </c>
      <c r="BP20" s="1" t="s">
        <v>3</v>
      </c>
      <c r="BQ20" s="1"/>
      <c r="BR20" s="1"/>
      <c r="BS20" s="1"/>
      <c r="BT20" s="1"/>
      <c r="BU20" s="1"/>
      <c r="BV20" s="1"/>
      <c r="BW20" s="1"/>
      <c r="BX20" s="1">
        <v>0</v>
      </c>
      <c r="BY20" s="1"/>
      <c r="BZ20" s="1"/>
      <c r="CA20" s="1"/>
      <c r="CB20" s="1"/>
      <c r="CC20" s="1"/>
      <c r="CD20" s="1"/>
      <c r="CE20" s="1"/>
      <c r="CF20" s="1">
        <v>0</v>
      </c>
      <c r="CG20" s="1">
        <v>0</v>
      </c>
      <c r="CH20" s="1"/>
      <c r="CI20" s="1" t="s">
        <v>3</v>
      </c>
      <c r="CJ20" s="1" t="s">
        <v>3</v>
      </c>
      <c r="CK20" t="s">
        <v>3</v>
      </c>
      <c r="CL20" t="s">
        <v>3</v>
      </c>
      <c r="CM20" t="s">
        <v>3</v>
      </c>
      <c r="CN20" t="s">
        <v>3</v>
      </c>
      <c r="CO20" t="s">
        <v>3</v>
      </c>
      <c r="CP20" t="s">
        <v>3</v>
      </c>
      <c r="CQ20" t="s">
        <v>3</v>
      </c>
    </row>
    <row r="22" spans="1:245">
      <c r="A22" s="2">
        <v>52</v>
      </c>
      <c r="B22" s="2">
        <f t="shared" ref="B22:G22" si="7">B177</f>
        <v>1</v>
      </c>
      <c r="C22" s="2">
        <f t="shared" si="7"/>
        <v>3</v>
      </c>
      <c r="D22" s="2">
        <f t="shared" si="7"/>
        <v>20</v>
      </c>
      <c r="E22" s="2">
        <f t="shared" si="7"/>
        <v>0</v>
      </c>
      <c r="F22" s="2" t="str">
        <f t="shared" si="7"/>
        <v>Новая локальная смета</v>
      </c>
      <c r="G22" s="2" t="str">
        <f t="shared" si="7"/>
        <v>Новая локальная смета</v>
      </c>
      <c r="H22" s="2"/>
      <c r="I22" s="2"/>
      <c r="J22" s="2"/>
      <c r="K22" s="2"/>
      <c r="L22" s="2"/>
      <c r="M22" s="2"/>
      <c r="N22" s="2"/>
      <c r="O22" s="2">
        <f t="shared" ref="O22:AT22" si="8">O177</f>
        <v>42148.800000000003</v>
      </c>
      <c r="P22" s="2">
        <f t="shared" si="8"/>
        <v>32381.79</v>
      </c>
      <c r="Q22" s="2">
        <f t="shared" si="8"/>
        <v>260.81</v>
      </c>
      <c r="R22" s="2">
        <f t="shared" si="8"/>
        <v>69.5</v>
      </c>
      <c r="S22" s="2">
        <f t="shared" si="8"/>
        <v>9506.2000000000007</v>
      </c>
      <c r="T22" s="2">
        <f t="shared" si="8"/>
        <v>0</v>
      </c>
      <c r="U22" s="2">
        <f t="shared" si="8"/>
        <v>29.516300000000001</v>
      </c>
      <c r="V22" s="2">
        <f t="shared" si="8"/>
        <v>0.18000000000000002</v>
      </c>
      <c r="W22" s="2">
        <f t="shared" si="8"/>
        <v>0.12</v>
      </c>
      <c r="X22" s="2">
        <f t="shared" si="8"/>
        <v>8730.32</v>
      </c>
      <c r="Y22" s="2">
        <f t="shared" si="8"/>
        <v>4506.3500000000004</v>
      </c>
      <c r="Z22" s="2">
        <f t="shared" si="8"/>
        <v>0</v>
      </c>
      <c r="AA22" s="2">
        <f t="shared" si="8"/>
        <v>0</v>
      </c>
      <c r="AB22" s="2">
        <f t="shared" si="8"/>
        <v>0</v>
      </c>
      <c r="AC22" s="2">
        <f t="shared" si="8"/>
        <v>0</v>
      </c>
      <c r="AD22" s="2">
        <f t="shared" si="8"/>
        <v>0</v>
      </c>
      <c r="AE22" s="2">
        <f t="shared" si="8"/>
        <v>0</v>
      </c>
      <c r="AF22" s="2">
        <f t="shared" si="8"/>
        <v>0</v>
      </c>
      <c r="AG22" s="2">
        <f t="shared" si="8"/>
        <v>0</v>
      </c>
      <c r="AH22" s="2">
        <f t="shared" si="8"/>
        <v>0</v>
      </c>
      <c r="AI22" s="2">
        <f t="shared" si="8"/>
        <v>0</v>
      </c>
      <c r="AJ22" s="2">
        <f t="shared" si="8"/>
        <v>0</v>
      </c>
      <c r="AK22" s="2">
        <f t="shared" si="8"/>
        <v>0</v>
      </c>
      <c r="AL22" s="2">
        <f t="shared" si="8"/>
        <v>0</v>
      </c>
      <c r="AM22" s="2">
        <f t="shared" si="8"/>
        <v>0</v>
      </c>
      <c r="AN22" s="2">
        <f t="shared" si="8"/>
        <v>0</v>
      </c>
      <c r="AO22" s="2">
        <f t="shared" si="8"/>
        <v>0</v>
      </c>
      <c r="AP22" s="2">
        <f t="shared" si="8"/>
        <v>0</v>
      </c>
      <c r="AQ22" s="2">
        <f t="shared" si="8"/>
        <v>0</v>
      </c>
      <c r="AR22" s="2">
        <f t="shared" si="8"/>
        <v>55385.47</v>
      </c>
      <c r="AS22" s="2">
        <f t="shared" si="8"/>
        <v>350.34</v>
      </c>
      <c r="AT22" s="2">
        <f t="shared" si="8"/>
        <v>55035.13</v>
      </c>
      <c r="AU22" s="2">
        <f t="shared" ref="AU22:BZ22" si="9">AU177</f>
        <v>0</v>
      </c>
      <c r="AV22" s="2">
        <f t="shared" si="9"/>
        <v>32381.79</v>
      </c>
      <c r="AW22" s="2">
        <f t="shared" si="9"/>
        <v>32381.79</v>
      </c>
      <c r="AX22" s="2">
        <f t="shared" si="9"/>
        <v>0</v>
      </c>
      <c r="AY22" s="2">
        <f t="shared" si="9"/>
        <v>32381.79</v>
      </c>
      <c r="AZ22" s="2">
        <f t="shared" si="9"/>
        <v>0</v>
      </c>
      <c r="BA22" s="2">
        <f t="shared" si="9"/>
        <v>0</v>
      </c>
      <c r="BB22" s="2">
        <f t="shared" si="9"/>
        <v>0</v>
      </c>
      <c r="BC22" s="2">
        <f t="shared" si="9"/>
        <v>0</v>
      </c>
      <c r="BD22" s="2">
        <f t="shared" si="9"/>
        <v>0</v>
      </c>
      <c r="BE22" s="2">
        <f t="shared" si="9"/>
        <v>0</v>
      </c>
      <c r="BF22" s="2">
        <f t="shared" si="9"/>
        <v>0</v>
      </c>
      <c r="BG22" s="2">
        <f t="shared" si="9"/>
        <v>0</v>
      </c>
      <c r="BH22" s="2">
        <f t="shared" si="9"/>
        <v>0</v>
      </c>
      <c r="BI22" s="2">
        <f t="shared" si="9"/>
        <v>0</v>
      </c>
      <c r="BJ22" s="2">
        <f t="shared" si="9"/>
        <v>0</v>
      </c>
      <c r="BK22" s="2">
        <f t="shared" si="9"/>
        <v>0</v>
      </c>
      <c r="BL22" s="2">
        <f t="shared" si="9"/>
        <v>0</v>
      </c>
      <c r="BM22" s="2">
        <f t="shared" si="9"/>
        <v>0</v>
      </c>
      <c r="BN22" s="2">
        <f t="shared" si="9"/>
        <v>0</v>
      </c>
      <c r="BO22" s="2">
        <f t="shared" si="9"/>
        <v>0</v>
      </c>
      <c r="BP22" s="2">
        <f t="shared" si="9"/>
        <v>0</v>
      </c>
      <c r="BQ22" s="2">
        <f t="shared" si="9"/>
        <v>0</v>
      </c>
      <c r="BR22" s="2">
        <f t="shared" si="9"/>
        <v>0</v>
      </c>
      <c r="BS22" s="2">
        <f t="shared" si="9"/>
        <v>0</v>
      </c>
      <c r="BT22" s="2">
        <f t="shared" si="9"/>
        <v>0</v>
      </c>
      <c r="BU22" s="2">
        <f t="shared" si="9"/>
        <v>0</v>
      </c>
      <c r="BV22" s="2">
        <f t="shared" si="9"/>
        <v>0</v>
      </c>
      <c r="BW22" s="2">
        <f t="shared" si="9"/>
        <v>0</v>
      </c>
      <c r="BX22" s="2">
        <f t="shared" si="9"/>
        <v>0</v>
      </c>
      <c r="BY22" s="2">
        <f t="shared" si="9"/>
        <v>0</v>
      </c>
      <c r="BZ22" s="2">
        <f t="shared" si="9"/>
        <v>0</v>
      </c>
      <c r="CA22" s="2">
        <f t="shared" ref="CA22:DF22" si="10">CA177</f>
        <v>0</v>
      </c>
      <c r="CB22" s="2">
        <f t="shared" si="10"/>
        <v>0</v>
      </c>
      <c r="CC22" s="2">
        <f t="shared" si="10"/>
        <v>0</v>
      </c>
      <c r="CD22" s="2">
        <f t="shared" si="10"/>
        <v>0</v>
      </c>
      <c r="CE22" s="2">
        <f t="shared" si="10"/>
        <v>0</v>
      </c>
      <c r="CF22" s="2">
        <f t="shared" si="10"/>
        <v>0</v>
      </c>
      <c r="CG22" s="2">
        <f t="shared" si="10"/>
        <v>0</v>
      </c>
      <c r="CH22" s="2">
        <f t="shared" si="10"/>
        <v>0</v>
      </c>
      <c r="CI22" s="2">
        <f t="shared" si="10"/>
        <v>0</v>
      </c>
      <c r="CJ22" s="2">
        <f t="shared" si="10"/>
        <v>0</v>
      </c>
      <c r="CK22" s="2">
        <f t="shared" si="10"/>
        <v>0</v>
      </c>
      <c r="CL22" s="2">
        <f t="shared" si="10"/>
        <v>0</v>
      </c>
      <c r="CM22" s="2">
        <f t="shared" si="10"/>
        <v>0</v>
      </c>
      <c r="CN22" s="2">
        <f t="shared" si="10"/>
        <v>0</v>
      </c>
      <c r="CO22" s="2">
        <f t="shared" si="10"/>
        <v>0</v>
      </c>
      <c r="CP22" s="2">
        <f t="shared" si="10"/>
        <v>0</v>
      </c>
      <c r="CQ22" s="2">
        <f t="shared" si="10"/>
        <v>0</v>
      </c>
      <c r="CR22" s="2">
        <f t="shared" si="10"/>
        <v>0</v>
      </c>
      <c r="CS22" s="2">
        <f t="shared" si="10"/>
        <v>0</v>
      </c>
      <c r="CT22" s="2">
        <f t="shared" si="10"/>
        <v>0</v>
      </c>
      <c r="CU22" s="2">
        <f t="shared" si="10"/>
        <v>0</v>
      </c>
      <c r="CV22" s="2">
        <f t="shared" si="10"/>
        <v>0</v>
      </c>
      <c r="CW22" s="2">
        <f t="shared" si="10"/>
        <v>0</v>
      </c>
      <c r="CX22" s="2">
        <f t="shared" si="10"/>
        <v>0</v>
      </c>
      <c r="CY22" s="2">
        <f t="shared" si="10"/>
        <v>0</v>
      </c>
      <c r="CZ22" s="2">
        <f t="shared" si="10"/>
        <v>0</v>
      </c>
      <c r="DA22" s="2">
        <f t="shared" si="10"/>
        <v>0</v>
      </c>
      <c r="DB22" s="2">
        <f t="shared" si="10"/>
        <v>0</v>
      </c>
      <c r="DC22" s="2">
        <f t="shared" si="10"/>
        <v>0</v>
      </c>
      <c r="DD22" s="2">
        <f t="shared" si="10"/>
        <v>0</v>
      </c>
      <c r="DE22" s="2">
        <f t="shared" si="10"/>
        <v>0</v>
      </c>
      <c r="DF22" s="2">
        <f t="shared" si="10"/>
        <v>0</v>
      </c>
      <c r="DG22" s="3">
        <f t="shared" ref="DG22:EL22" si="11">DG177</f>
        <v>0</v>
      </c>
      <c r="DH22" s="3">
        <f t="shared" si="11"/>
        <v>0</v>
      </c>
      <c r="DI22" s="3">
        <f t="shared" si="11"/>
        <v>0</v>
      </c>
      <c r="DJ22" s="3">
        <f t="shared" si="11"/>
        <v>0</v>
      </c>
      <c r="DK22" s="3">
        <f t="shared" si="11"/>
        <v>0</v>
      </c>
      <c r="DL22" s="3">
        <f t="shared" si="11"/>
        <v>0</v>
      </c>
      <c r="DM22" s="3">
        <f t="shared" si="11"/>
        <v>0</v>
      </c>
      <c r="DN22" s="3">
        <f t="shared" si="11"/>
        <v>0</v>
      </c>
      <c r="DO22" s="3">
        <f t="shared" si="11"/>
        <v>0</v>
      </c>
      <c r="DP22" s="3">
        <f t="shared" si="11"/>
        <v>0</v>
      </c>
      <c r="DQ22" s="3">
        <f t="shared" si="11"/>
        <v>0</v>
      </c>
      <c r="DR22" s="3">
        <f t="shared" si="11"/>
        <v>0</v>
      </c>
      <c r="DS22" s="3">
        <f t="shared" si="11"/>
        <v>0</v>
      </c>
      <c r="DT22" s="3">
        <f t="shared" si="11"/>
        <v>0</v>
      </c>
      <c r="DU22" s="3">
        <f t="shared" si="11"/>
        <v>0</v>
      </c>
      <c r="DV22" s="3">
        <f t="shared" si="11"/>
        <v>0</v>
      </c>
      <c r="DW22" s="3">
        <f t="shared" si="11"/>
        <v>0</v>
      </c>
      <c r="DX22" s="3">
        <f t="shared" si="11"/>
        <v>0</v>
      </c>
      <c r="DY22" s="3">
        <f t="shared" si="11"/>
        <v>0</v>
      </c>
      <c r="DZ22" s="3">
        <f t="shared" si="11"/>
        <v>0</v>
      </c>
      <c r="EA22" s="3">
        <f t="shared" si="11"/>
        <v>0</v>
      </c>
      <c r="EB22" s="3">
        <f t="shared" si="11"/>
        <v>0</v>
      </c>
      <c r="EC22" s="3">
        <f t="shared" si="11"/>
        <v>0</v>
      </c>
      <c r="ED22" s="3">
        <f t="shared" si="11"/>
        <v>0</v>
      </c>
      <c r="EE22" s="3">
        <f t="shared" si="11"/>
        <v>0</v>
      </c>
      <c r="EF22" s="3">
        <f t="shared" si="11"/>
        <v>0</v>
      </c>
      <c r="EG22" s="3">
        <f t="shared" si="11"/>
        <v>0</v>
      </c>
      <c r="EH22" s="3">
        <f t="shared" si="11"/>
        <v>0</v>
      </c>
      <c r="EI22" s="3">
        <f t="shared" si="11"/>
        <v>0</v>
      </c>
      <c r="EJ22" s="3">
        <f t="shared" si="11"/>
        <v>0</v>
      </c>
      <c r="EK22" s="3">
        <f t="shared" si="11"/>
        <v>0</v>
      </c>
      <c r="EL22" s="3">
        <f t="shared" si="11"/>
        <v>0</v>
      </c>
      <c r="EM22" s="3">
        <f t="shared" ref="EM22:FR22" si="12">EM177</f>
        <v>0</v>
      </c>
      <c r="EN22" s="3">
        <f t="shared" si="12"/>
        <v>0</v>
      </c>
      <c r="EO22" s="3">
        <f t="shared" si="12"/>
        <v>0</v>
      </c>
      <c r="EP22" s="3">
        <f t="shared" si="12"/>
        <v>0</v>
      </c>
      <c r="EQ22" s="3">
        <f t="shared" si="12"/>
        <v>0</v>
      </c>
      <c r="ER22" s="3">
        <f t="shared" si="12"/>
        <v>0</v>
      </c>
      <c r="ES22" s="3">
        <f t="shared" si="12"/>
        <v>0</v>
      </c>
      <c r="ET22" s="3">
        <f t="shared" si="12"/>
        <v>0</v>
      </c>
      <c r="EU22" s="3">
        <f t="shared" si="12"/>
        <v>0</v>
      </c>
      <c r="EV22" s="3">
        <f t="shared" si="12"/>
        <v>0</v>
      </c>
      <c r="EW22" s="3">
        <f t="shared" si="12"/>
        <v>0</v>
      </c>
      <c r="EX22" s="3">
        <f t="shared" si="12"/>
        <v>0</v>
      </c>
      <c r="EY22" s="3">
        <f t="shared" si="12"/>
        <v>0</v>
      </c>
      <c r="EZ22" s="3">
        <f t="shared" si="12"/>
        <v>0</v>
      </c>
      <c r="FA22" s="3">
        <f t="shared" si="12"/>
        <v>0</v>
      </c>
      <c r="FB22" s="3">
        <f t="shared" si="12"/>
        <v>0</v>
      </c>
      <c r="FC22" s="3">
        <f t="shared" si="12"/>
        <v>0</v>
      </c>
      <c r="FD22" s="3">
        <f t="shared" si="12"/>
        <v>0</v>
      </c>
      <c r="FE22" s="3">
        <f t="shared" si="12"/>
        <v>0</v>
      </c>
      <c r="FF22" s="3">
        <f t="shared" si="12"/>
        <v>0</v>
      </c>
      <c r="FG22" s="3">
        <f t="shared" si="12"/>
        <v>0</v>
      </c>
      <c r="FH22" s="3">
        <f t="shared" si="12"/>
        <v>0</v>
      </c>
      <c r="FI22" s="3">
        <f t="shared" si="12"/>
        <v>0</v>
      </c>
      <c r="FJ22" s="3">
        <f t="shared" si="12"/>
        <v>0</v>
      </c>
      <c r="FK22" s="3">
        <f t="shared" si="12"/>
        <v>0</v>
      </c>
      <c r="FL22" s="3">
        <f t="shared" si="12"/>
        <v>0</v>
      </c>
      <c r="FM22" s="3">
        <f t="shared" si="12"/>
        <v>0</v>
      </c>
      <c r="FN22" s="3">
        <f t="shared" si="12"/>
        <v>0</v>
      </c>
      <c r="FO22" s="3">
        <f t="shared" si="12"/>
        <v>0</v>
      </c>
      <c r="FP22" s="3">
        <f t="shared" si="12"/>
        <v>0</v>
      </c>
      <c r="FQ22" s="3">
        <f t="shared" si="12"/>
        <v>0</v>
      </c>
      <c r="FR22" s="3">
        <f t="shared" si="12"/>
        <v>0</v>
      </c>
      <c r="FS22" s="3">
        <f t="shared" ref="FS22:GX22" si="13">FS177</f>
        <v>0</v>
      </c>
      <c r="FT22" s="3">
        <f t="shared" si="13"/>
        <v>0</v>
      </c>
      <c r="FU22" s="3">
        <f t="shared" si="13"/>
        <v>0</v>
      </c>
      <c r="FV22" s="3">
        <f t="shared" si="13"/>
        <v>0</v>
      </c>
      <c r="FW22" s="3">
        <f t="shared" si="13"/>
        <v>0</v>
      </c>
      <c r="FX22" s="3">
        <f t="shared" si="13"/>
        <v>0</v>
      </c>
      <c r="FY22" s="3">
        <f t="shared" si="13"/>
        <v>0</v>
      </c>
      <c r="FZ22" s="3">
        <f t="shared" si="13"/>
        <v>0</v>
      </c>
      <c r="GA22" s="3">
        <f t="shared" si="13"/>
        <v>0</v>
      </c>
      <c r="GB22" s="3">
        <f t="shared" si="13"/>
        <v>0</v>
      </c>
      <c r="GC22" s="3">
        <f t="shared" si="13"/>
        <v>0</v>
      </c>
      <c r="GD22" s="3">
        <f t="shared" si="13"/>
        <v>0</v>
      </c>
      <c r="GE22" s="3">
        <f t="shared" si="13"/>
        <v>0</v>
      </c>
      <c r="GF22" s="3">
        <f t="shared" si="13"/>
        <v>0</v>
      </c>
      <c r="GG22" s="3">
        <f t="shared" si="13"/>
        <v>0</v>
      </c>
      <c r="GH22" s="3">
        <f t="shared" si="13"/>
        <v>0</v>
      </c>
      <c r="GI22" s="3">
        <f t="shared" si="13"/>
        <v>0</v>
      </c>
      <c r="GJ22" s="3">
        <f t="shared" si="13"/>
        <v>0</v>
      </c>
      <c r="GK22" s="3">
        <f t="shared" si="13"/>
        <v>0</v>
      </c>
      <c r="GL22" s="3">
        <f t="shared" si="13"/>
        <v>0</v>
      </c>
      <c r="GM22" s="3">
        <f t="shared" si="13"/>
        <v>0</v>
      </c>
      <c r="GN22" s="3">
        <f t="shared" si="13"/>
        <v>0</v>
      </c>
      <c r="GO22" s="3">
        <f t="shared" si="13"/>
        <v>0</v>
      </c>
      <c r="GP22" s="3">
        <f t="shared" si="13"/>
        <v>0</v>
      </c>
      <c r="GQ22" s="3">
        <f t="shared" si="13"/>
        <v>0</v>
      </c>
      <c r="GR22" s="3">
        <f t="shared" si="13"/>
        <v>0</v>
      </c>
      <c r="GS22" s="3">
        <f t="shared" si="13"/>
        <v>0</v>
      </c>
      <c r="GT22" s="3">
        <f t="shared" si="13"/>
        <v>0</v>
      </c>
      <c r="GU22" s="3">
        <f t="shared" si="13"/>
        <v>0</v>
      </c>
      <c r="GV22" s="3">
        <f t="shared" si="13"/>
        <v>0</v>
      </c>
      <c r="GW22" s="3">
        <f t="shared" si="13"/>
        <v>0</v>
      </c>
      <c r="GX22" s="3">
        <f t="shared" si="13"/>
        <v>0</v>
      </c>
    </row>
    <row r="24" spans="1:245">
      <c r="A24" s="1">
        <v>4</v>
      </c>
      <c r="B24" s="1">
        <v>1</v>
      </c>
      <c r="C24" s="1"/>
      <c r="D24" s="1">
        <f>ROW(A76)</f>
        <v>76</v>
      </c>
      <c r="E24" s="1"/>
      <c r="F24" s="1" t="s">
        <v>13</v>
      </c>
      <c r="G24" s="1" t="s">
        <v>13</v>
      </c>
      <c r="H24" s="1" t="s">
        <v>3</v>
      </c>
      <c r="I24" s="1">
        <v>0</v>
      </c>
      <c r="J24" s="1"/>
      <c r="K24" s="1">
        <v>0</v>
      </c>
      <c r="L24" s="1"/>
      <c r="M24" s="1" t="s">
        <v>3</v>
      </c>
      <c r="N24" s="1"/>
      <c r="O24" s="1"/>
      <c r="P24" s="1"/>
      <c r="Q24" s="1"/>
      <c r="R24" s="1"/>
      <c r="S24" s="1">
        <v>0</v>
      </c>
      <c r="T24" s="1"/>
      <c r="U24" s="1" t="s">
        <v>3</v>
      </c>
      <c r="V24" s="1">
        <v>0</v>
      </c>
      <c r="W24" s="1"/>
      <c r="X24" s="1"/>
      <c r="Y24" s="1"/>
      <c r="Z24" s="1"/>
      <c r="AA24" s="1"/>
      <c r="AB24" s="1" t="s">
        <v>3</v>
      </c>
      <c r="AC24" s="1" t="s">
        <v>3</v>
      </c>
      <c r="AD24" s="1" t="s">
        <v>3</v>
      </c>
      <c r="AE24" s="1" t="s">
        <v>3</v>
      </c>
      <c r="AF24" s="1" t="s">
        <v>3</v>
      </c>
      <c r="AG24" s="1" t="s">
        <v>3</v>
      </c>
      <c r="AH24" s="1"/>
      <c r="AI24" s="1"/>
      <c r="AJ24" s="1"/>
      <c r="AK24" s="1"/>
      <c r="AL24" s="1"/>
      <c r="AM24" s="1"/>
      <c r="AN24" s="1"/>
      <c r="AO24" s="1"/>
      <c r="AP24" s="1" t="s">
        <v>3</v>
      </c>
      <c r="AQ24" s="1" t="s">
        <v>3</v>
      </c>
      <c r="AR24" s="1" t="s">
        <v>3</v>
      </c>
      <c r="AS24" s="1"/>
      <c r="AT24" s="1"/>
      <c r="AU24" s="1"/>
      <c r="AV24" s="1"/>
      <c r="AW24" s="1"/>
      <c r="AX24" s="1"/>
      <c r="AY24" s="1"/>
      <c r="AZ24" s="1" t="s">
        <v>3</v>
      </c>
      <c r="BA24" s="1"/>
      <c r="BB24" s="1" t="s">
        <v>3</v>
      </c>
      <c r="BC24" s="1" t="s">
        <v>3</v>
      </c>
      <c r="BD24" s="1" t="s">
        <v>3</v>
      </c>
      <c r="BE24" s="1" t="s">
        <v>3</v>
      </c>
      <c r="BF24" s="1" t="s">
        <v>3</v>
      </c>
      <c r="BG24" s="1" t="s">
        <v>3</v>
      </c>
      <c r="BH24" s="1" t="s">
        <v>3</v>
      </c>
      <c r="BI24" s="1" t="s">
        <v>3</v>
      </c>
      <c r="BJ24" s="1" t="s">
        <v>3</v>
      </c>
      <c r="BK24" s="1" t="s">
        <v>3</v>
      </c>
      <c r="BL24" s="1" t="s">
        <v>3</v>
      </c>
      <c r="BM24" s="1" t="s">
        <v>3</v>
      </c>
      <c r="BN24" s="1" t="s">
        <v>3</v>
      </c>
      <c r="BO24" s="1" t="s">
        <v>3</v>
      </c>
      <c r="BP24" s="1" t="s">
        <v>3</v>
      </c>
      <c r="BQ24" s="1"/>
      <c r="BR24" s="1"/>
      <c r="BS24" s="1"/>
      <c r="BT24" s="1"/>
      <c r="BU24" s="1"/>
      <c r="BV24" s="1"/>
      <c r="BW24" s="1"/>
      <c r="BX24" s="1">
        <v>0</v>
      </c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>
        <v>0</v>
      </c>
    </row>
    <row r="26" spans="1:245">
      <c r="A26" s="2">
        <v>52</v>
      </c>
      <c r="B26" s="2">
        <f t="shared" ref="B26:G26" si="14">B76</f>
        <v>1</v>
      </c>
      <c r="C26" s="2">
        <f t="shared" si="14"/>
        <v>4</v>
      </c>
      <c r="D26" s="2">
        <f t="shared" si="14"/>
        <v>24</v>
      </c>
      <c r="E26" s="2">
        <f t="shared" si="14"/>
        <v>0</v>
      </c>
      <c r="F26" s="2" t="str">
        <f t="shared" si="14"/>
        <v>Новый раздел</v>
      </c>
      <c r="G26" s="2" t="str">
        <f t="shared" si="14"/>
        <v>Новый раздел</v>
      </c>
      <c r="H26" s="2"/>
      <c r="I26" s="2"/>
      <c r="J26" s="2"/>
      <c r="K26" s="2"/>
      <c r="L26" s="2"/>
      <c r="M26" s="2"/>
      <c r="N26" s="2"/>
      <c r="O26" s="2">
        <f t="shared" ref="O26:AT26" si="15">O76</f>
        <v>35468.99</v>
      </c>
      <c r="P26" s="2">
        <f t="shared" si="15"/>
        <v>32171.1</v>
      </c>
      <c r="Q26" s="2">
        <f t="shared" si="15"/>
        <v>253.77</v>
      </c>
      <c r="R26" s="2">
        <f t="shared" si="15"/>
        <v>69.5</v>
      </c>
      <c r="S26" s="2">
        <f t="shared" si="15"/>
        <v>3044.12</v>
      </c>
      <c r="T26" s="2">
        <f t="shared" si="15"/>
        <v>0</v>
      </c>
      <c r="U26" s="2">
        <f t="shared" si="15"/>
        <v>9.3562999999999992</v>
      </c>
      <c r="V26" s="2">
        <f t="shared" si="15"/>
        <v>0.18000000000000002</v>
      </c>
      <c r="W26" s="2">
        <f t="shared" si="15"/>
        <v>0.12</v>
      </c>
      <c r="X26" s="2">
        <f t="shared" si="15"/>
        <v>2914.44</v>
      </c>
      <c r="Y26" s="2">
        <f t="shared" si="15"/>
        <v>1533.79</v>
      </c>
      <c r="Z26" s="2">
        <f t="shared" si="15"/>
        <v>0</v>
      </c>
      <c r="AA26" s="2">
        <f t="shared" si="15"/>
        <v>0</v>
      </c>
      <c r="AB26" s="2">
        <f t="shared" si="15"/>
        <v>0</v>
      </c>
      <c r="AC26" s="2">
        <f t="shared" si="15"/>
        <v>0</v>
      </c>
      <c r="AD26" s="2">
        <f t="shared" si="15"/>
        <v>0</v>
      </c>
      <c r="AE26" s="2">
        <f t="shared" si="15"/>
        <v>0</v>
      </c>
      <c r="AF26" s="2">
        <f t="shared" si="15"/>
        <v>0</v>
      </c>
      <c r="AG26" s="2">
        <f t="shared" si="15"/>
        <v>0</v>
      </c>
      <c r="AH26" s="2">
        <f t="shared" si="15"/>
        <v>0</v>
      </c>
      <c r="AI26" s="2">
        <f t="shared" si="15"/>
        <v>0</v>
      </c>
      <c r="AJ26" s="2">
        <f t="shared" si="15"/>
        <v>0</v>
      </c>
      <c r="AK26" s="2">
        <f t="shared" si="15"/>
        <v>0</v>
      </c>
      <c r="AL26" s="2">
        <f t="shared" si="15"/>
        <v>0</v>
      </c>
      <c r="AM26" s="2">
        <f t="shared" si="15"/>
        <v>0</v>
      </c>
      <c r="AN26" s="2">
        <f t="shared" si="15"/>
        <v>0</v>
      </c>
      <c r="AO26" s="2">
        <f t="shared" si="15"/>
        <v>0</v>
      </c>
      <c r="AP26" s="2">
        <f t="shared" si="15"/>
        <v>0</v>
      </c>
      <c r="AQ26" s="2">
        <f t="shared" si="15"/>
        <v>0</v>
      </c>
      <c r="AR26" s="2">
        <f t="shared" si="15"/>
        <v>39917.22</v>
      </c>
      <c r="AS26" s="2">
        <f t="shared" si="15"/>
        <v>350.34</v>
      </c>
      <c r="AT26" s="2">
        <f t="shared" si="15"/>
        <v>39566.879999999997</v>
      </c>
      <c r="AU26" s="2">
        <f t="shared" ref="AU26:BZ26" si="16">AU76</f>
        <v>0</v>
      </c>
      <c r="AV26" s="2">
        <f t="shared" si="16"/>
        <v>32171.1</v>
      </c>
      <c r="AW26" s="2">
        <f t="shared" si="16"/>
        <v>32171.1</v>
      </c>
      <c r="AX26" s="2">
        <f t="shared" si="16"/>
        <v>0</v>
      </c>
      <c r="AY26" s="2">
        <f t="shared" si="16"/>
        <v>32171.1</v>
      </c>
      <c r="AZ26" s="2">
        <f t="shared" si="16"/>
        <v>0</v>
      </c>
      <c r="BA26" s="2">
        <f t="shared" si="16"/>
        <v>0</v>
      </c>
      <c r="BB26" s="2">
        <f t="shared" si="16"/>
        <v>0</v>
      </c>
      <c r="BC26" s="2">
        <f t="shared" si="16"/>
        <v>0</v>
      </c>
      <c r="BD26" s="2">
        <f t="shared" si="16"/>
        <v>0</v>
      </c>
      <c r="BE26" s="2">
        <f t="shared" si="16"/>
        <v>0</v>
      </c>
      <c r="BF26" s="2">
        <f t="shared" si="16"/>
        <v>0</v>
      </c>
      <c r="BG26" s="2">
        <f t="shared" si="16"/>
        <v>0</v>
      </c>
      <c r="BH26" s="2">
        <f t="shared" si="16"/>
        <v>0</v>
      </c>
      <c r="BI26" s="2">
        <f t="shared" si="16"/>
        <v>0</v>
      </c>
      <c r="BJ26" s="2">
        <f t="shared" si="16"/>
        <v>0</v>
      </c>
      <c r="BK26" s="2">
        <f t="shared" si="16"/>
        <v>0</v>
      </c>
      <c r="BL26" s="2">
        <f t="shared" si="16"/>
        <v>0</v>
      </c>
      <c r="BM26" s="2">
        <f t="shared" si="16"/>
        <v>0</v>
      </c>
      <c r="BN26" s="2">
        <f t="shared" si="16"/>
        <v>0</v>
      </c>
      <c r="BO26" s="2">
        <f t="shared" si="16"/>
        <v>0</v>
      </c>
      <c r="BP26" s="2">
        <f t="shared" si="16"/>
        <v>0</v>
      </c>
      <c r="BQ26" s="2">
        <f t="shared" si="16"/>
        <v>0</v>
      </c>
      <c r="BR26" s="2">
        <f t="shared" si="16"/>
        <v>0</v>
      </c>
      <c r="BS26" s="2">
        <f t="shared" si="16"/>
        <v>0</v>
      </c>
      <c r="BT26" s="2">
        <f t="shared" si="16"/>
        <v>0</v>
      </c>
      <c r="BU26" s="2">
        <f t="shared" si="16"/>
        <v>0</v>
      </c>
      <c r="BV26" s="2">
        <f t="shared" si="16"/>
        <v>0</v>
      </c>
      <c r="BW26" s="2">
        <f t="shared" si="16"/>
        <v>0</v>
      </c>
      <c r="BX26" s="2">
        <f t="shared" si="16"/>
        <v>0</v>
      </c>
      <c r="BY26" s="2">
        <f t="shared" si="16"/>
        <v>0</v>
      </c>
      <c r="BZ26" s="2">
        <f t="shared" si="16"/>
        <v>0</v>
      </c>
      <c r="CA26" s="2">
        <f t="shared" ref="CA26:DF26" si="17">CA76</f>
        <v>0</v>
      </c>
      <c r="CB26" s="2">
        <f t="shared" si="17"/>
        <v>0</v>
      </c>
      <c r="CC26" s="2">
        <f t="shared" si="17"/>
        <v>0</v>
      </c>
      <c r="CD26" s="2">
        <f t="shared" si="17"/>
        <v>0</v>
      </c>
      <c r="CE26" s="2">
        <f t="shared" si="17"/>
        <v>0</v>
      </c>
      <c r="CF26" s="2">
        <f t="shared" si="17"/>
        <v>0</v>
      </c>
      <c r="CG26" s="2">
        <f t="shared" si="17"/>
        <v>0</v>
      </c>
      <c r="CH26" s="2">
        <f t="shared" si="17"/>
        <v>0</v>
      </c>
      <c r="CI26" s="2">
        <f t="shared" si="17"/>
        <v>0</v>
      </c>
      <c r="CJ26" s="2">
        <f t="shared" si="17"/>
        <v>0</v>
      </c>
      <c r="CK26" s="2">
        <f t="shared" si="17"/>
        <v>0</v>
      </c>
      <c r="CL26" s="2">
        <f t="shared" si="17"/>
        <v>0</v>
      </c>
      <c r="CM26" s="2">
        <f t="shared" si="17"/>
        <v>0</v>
      </c>
      <c r="CN26" s="2">
        <f t="shared" si="17"/>
        <v>0</v>
      </c>
      <c r="CO26" s="2">
        <f t="shared" si="17"/>
        <v>0</v>
      </c>
      <c r="CP26" s="2">
        <f t="shared" si="17"/>
        <v>0</v>
      </c>
      <c r="CQ26" s="2">
        <f t="shared" si="17"/>
        <v>0</v>
      </c>
      <c r="CR26" s="2">
        <f t="shared" si="17"/>
        <v>0</v>
      </c>
      <c r="CS26" s="2">
        <f t="shared" si="17"/>
        <v>0</v>
      </c>
      <c r="CT26" s="2">
        <f t="shared" si="17"/>
        <v>0</v>
      </c>
      <c r="CU26" s="2">
        <f t="shared" si="17"/>
        <v>0</v>
      </c>
      <c r="CV26" s="2">
        <f t="shared" si="17"/>
        <v>0</v>
      </c>
      <c r="CW26" s="2">
        <f t="shared" si="17"/>
        <v>0</v>
      </c>
      <c r="CX26" s="2">
        <f t="shared" si="17"/>
        <v>0</v>
      </c>
      <c r="CY26" s="2">
        <f t="shared" si="17"/>
        <v>0</v>
      </c>
      <c r="CZ26" s="2">
        <f t="shared" si="17"/>
        <v>0</v>
      </c>
      <c r="DA26" s="2">
        <f t="shared" si="17"/>
        <v>0</v>
      </c>
      <c r="DB26" s="2">
        <f t="shared" si="17"/>
        <v>0</v>
      </c>
      <c r="DC26" s="2">
        <f t="shared" si="17"/>
        <v>0</v>
      </c>
      <c r="DD26" s="2">
        <f t="shared" si="17"/>
        <v>0</v>
      </c>
      <c r="DE26" s="2">
        <f t="shared" si="17"/>
        <v>0</v>
      </c>
      <c r="DF26" s="2">
        <f t="shared" si="17"/>
        <v>0</v>
      </c>
      <c r="DG26" s="3">
        <f t="shared" ref="DG26:EL26" si="18">DG76</f>
        <v>0</v>
      </c>
      <c r="DH26" s="3">
        <f t="shared" si="18"/>
        <v>0</v>
      </c>
      <c r="DI26" s="3">
        <f t="shared" si="18"/>
        <v>0</v>
      </c>
      <c r="DJ26" s="3">
        <f t="shared" si="18"/>
        <v>0</v>
      </c>
      <c r="DK26" s="3">
        <f t="shared" si="18"/>
        <v>0</v>
      </c>
      <c r="DL26" s="3">
        <f t="shared" si="18"/>
        <v>0</v>
      </c>
      <c r="DM26" s="3">
        <f t="shared" si="18"/>
        <v>0</v>
      </c>
      <c r="DN26" s="3">
        <f t="shared" si="18"/>
        <v>0</v>
      </c>
      <c r="DO26" s="3">
        <f t="shared" si="18"/>
        <v>0</v>
      </c>
      <c r="DP26" s="3">
        <f t="shared" si="18"/>
        <v>0</v>
      </c>
      <c r="DQ26" s="3">
        <f t="shared" si="18"/>
        <v>0</v>
      </c>
      <c r="DR26" s="3">
        <f t="shared" si="18"/>
        <v>0</v>
      </c>
      <c r="DS26" s="3">
        <f t="shared" si="18"/>
        <v>0</v>
      </c>
      <c r="DT26" s="3">
        <f t="shared" si="18"/>
        <v>0</v>
      </c>
      <c r="DU26" s="3">
        <f t="shared" si="18"/>
        <v>0</v>
      </c>
      <c r="DV26" s="3">
        <f t="shared" si="18"/>
        <v>0</v>
      </c>
      <c r="DW26" s="3">
        <f t="shared" si="18"/>
        <v>0</v>
      </c>
      <c r="DX26" s="3">
        <f t="shared" si="18"/>
        <v>0</v>
      </c>
      <c r="DY26" s="3">
        <f t="shared" si="18"/>
        <v>0</v>
      </c>
      <c r="DZ26" s="3">
        <f t="shared" si="18"/>
        <v>0</v>
      </c>
      <c r="EA26" s="3">
        <f t="shared" si="18"/>
        <v>0</v>
      </c>
      <c r="EB26" s="3">
        <f t="shared" si="18"/>
        <v>0</v>
      </c>
      <c r="EC26" s="3">
        <f t="shared" si="18"/>
        <v>0</v>
      </c>
      <c r="ED26" s="3">
        <f t="shared" si="18"/>
        <v>0</v>
      </c>
      <c r="EE26" s="3">
        <f t="shared" si="18"/>
        <v>0</v>
      </c>
      <c r="EF26" s="3">
        <f t="shared" si="18"/>
        <v>0</v>
      </c>
      <c r="EG26" s="3">
        <f t="shared" si="18"/>
        <v>0</v>
      </c>
      <c r="EH26" s="3">
        <f t="shared" si="18"/>
        <v>0</v>
      </c>
      <c r="EI26" s="3">
        <f t="shared" si="18"/>
        <v>0</v>
      </c>
      <c r="EJ26" s="3">
        <f t="shared" si="18"/>
        <v>0</v>
      </c>
      <c r="EK26" s="3">
        <f t="shared" si="18"/>
        <v>0</v>
      </c>
      <c r="EL26" s="3">
        <f t="shared" si="18"/>
        <v>0</v>
      </c>
      <c r="EM26" s="3">
        <f t="shared" ref="EM26:FR26" si="19">EM76</f>
        <v>0</v>
      </c>
      <c r="EN26" s="3">
        <f t="shared" si="19"/>
        <v>0</v>
      </c>
      <c r="EO26" s="3">
        <f t="shared" si="19"/>
        <v>0</v>
      </c>
      <c r="EP26" s="3">
        <f t="shared" si="19"/>
        <v>0</v>
      </c>
      <c r="EQ26" s="3">
        <f t="shared" si="19"/>
        <v>0</v>
      </c>
      <c r="ER26" s="3">
        <f t="shared" si="19"/>
        <v>0</v>
      </c>
      <c r="ES26" s="3">
        <f t="shared" si="19"/>
        <v>0</v>
      </c>
      <c r="ET26" s="3">
        <f t="shared" si="19"/>
        <v>0</v>
      </c>
      <c r="EU26" s="3">
        <f t="shared" si="19"/>
        <v>0</v>
      </c>
      <c r="EV26" s="3">
        <f t="shared" si="19"/>
        <v>0</v>
      </c>
      <c r="EW26" s="3">
        <f t="shared" si="19"/>
        <v>0</v>
      </c>
      <c r="EX26" s="3">
        <f t="shared" si="19"/>
        <v>0</v>
      </c>
      <c r="EY26" s="3">
        <f t="shared" si="19"/>
        <v>0</v>
      </c>
      <c r="EZ26" s="3">
        <f t="shared" si="19"/>
        <v>0</v>
      </c>
      <c r="FA26" s="3">
        <f t="shared" si="19"/>
        <v>0</v>
      </c>
      <c r="FB26" s="3">
        <f t="shared" si="19"/>
        <v>0</v>
      </c>
      <c r="FC26" s="3">
        <f t="shared" si="19"/>
        <v>0</v>
      </c>
      <c r="FD26" s="3">
        <f t="shared" si="19"/>
        <v>0</v>
      </c>
      <c r="FE26" s="3">
        <f t="shared" si="19"/>
        <v>0</v>
      </c>
      <c r="FF26" s="3">
        <f t="shared" si="19"/>
        <v>0</v>
      </c>
      <c r="FG26" s="3">
        <f t="shared" si="19"/>
        <v>0</v>
      </c>
      <c r="FH26" s="3">
        <f t="shared" si="19"/>
        <v>0</v>
      </c>
      <c r="FI26" s="3">
        <f t="shared" si="19"/>
        <v>0</v>
      </c>
      <c r="FJ26" s="3">
        <f t="shared" si="19"/>
        <v>0</v>
      </c>
      <c r="FK26" s="3">
        <f t="shared" si="19"/>
        <v>0</v>
      </c>
      <c r="FL26" s="3">
        <f t="shared" si="19"/>
        <v>0</v>
      </c>
      <c r="FM26" s="3">
        <f t="shared" si="19"/>
        <v>0</v>
      </c>
      <c r="FN26" s="3">
        <f t="shared" si="19"/>
        <v>0</v>
      </c>
      <c r="FO26" s="3">
        <f t="shared" si="19"/>
        <v>0</v>
      </c>
      <c r="FP26" s="3">
        <f t="shared" si="19"/>
        <v>0</v>
      </c>
      <c r="FQ26" s="3">
        <f t="shared" si="19"/>
        <v>0</v>
      </c>
      <c r="FR26" s="3">
        <f t="shared" si="19"/>
        <v>0</v>
      </c>
      <c r="FS26" s="3">
        <f t="shared" ref="FS26:GX26" si="20">FS76</f>
        <v>0</v>
      </c>
      <c r="FT26" s="3">
        <f t="shared" si="20"/>
        <v>0</v>
      </c>
      <c r="FU26" s="3">
        <f t="shared" si="20"/>
        <v>0</v>
      </c>
      <c r="FV26" s="3">
        <f t="shared" si="20"/>
        <v>0</v>
      </c>
      <c r="FW26" s="3">
        <f t="shared" si="20"/>
        <v>0</v>
      </c>
      <c r="FX26" s="3">
        <f t="shared" si="20"/>
        <v>0</v>
      </c>
      <c r="FY26" s="3">
        <f t="shared" si="20"/>
        <v>0</v>
      </c>
      <c r="FZ26" s="3">
        <f t="shared" si="20"/>
        <v>0</v>
      </c>
      <c r="GA26" s="3">
        <f t="shared" si="20"/>
        <v>0</v>
      </c>
      <c r="GB26" s="3">
        <f t="shared" si="20"/>
        <v>0</v>
      </c>
      <c r="GC26" s="3">
        <f t="shared" si="20"/>
        <v>0</v>
      </c>
      <c r="GD26" s="3">
        <f t="shared" si="20"/>
        <v>0</v>
      </c>
      <c r="GE26" s="3">
        <f t="shared" si="20"/>
        <v>0</v>
      </c>
      <c r="GF26" s="3">
        <f t="shared" si="20"/>
        <v>0</v>
      </c>
      <c r="GG26" s="3">
        <f t="shared" si="20"/>
        <v>0</v>
      </c>
      <c r="GH26" s="3">
        <f t="shared" si="20"/>
        <v>0</v>
      </c>
      <c r="GI26" s="3">
        <f t="shared" si="20"/>
        <v>0</v>
      </c>
      <c r="GJ26" s="3">
        <f t="shared" si="20"/>
        <v>0</v>
      </c>
      <c r="GK26" s="3">
        <f t="shared" si="20"/>
        <v>0</v>
      </c>
      <c r="GL26" s="3">
        <f t="shared" si="20"/>
        <v>0</v>
      </c>
      <c r="GM26" s="3">
        <f t="shared" si="20"/>
        <v>0</v>
      </c>
      <c r="GN26" s="3">
        <f t="shared" si="20"/>
        <v>0</v>
      </c>
      <c r="GO26" s="3">
        <f t="shared" si="20"/>
        <v>0</v>
      </c>
      <c r="GP26" s="3">
        <f t="shared" si="20"/>
        <v>0</v>
      </c>
      <c r="GQ26" s="3">
        <f t="shared" si="20"/>
        <v>0</v>
      </c>
      <c r="GR26" s="3">
        <f t="shared" si="20"/>
        <v>0</v>
      </c>
      <c r="GS26" s="3">
        <f t="shared" si="20"/>
        <v>0</v>
      </c>
      <c r="GT26" s="3">
        <f t="shared" si="20"/>
        <v>0</v>
      </c>
      <c r="GU26" s="3">
        <f t="shared" si="20"/>
        <v>0</v>
      </c>
      <c r="GV26" s="3">
        <f t="shared" si="20"/>
        <v>0</v>
      </c>
      <c r="GW26" s="3">
        <f t="shared" si="20"/>
        <v>0</v>
      </c>
      <c r="GX26" s="3">
        <f t="shared" si="20"/>
        <v>0</v>
      </c>
    </row>
    <row r="28" spans="1:245">
      <c r="A28" s="1">
        <v>5</v>
      </c>
      <c r="B28" s="1">
        <v>1</v>
      </c>
      <c r="C28" s="1"/>
      <c r="D28" s="1">
        <f>ROW(A46)</f>
        <v>46</v>
      </c>
      <c r="E28" s="1"/>
      <c r="F28" s="1" t="s">
        <v>14</v>
      </c>
      <c r="G28" s="1" t="s">
        <v>15</v>
      </c>
      <c r="H28" s="1" t="s">
        <v>3</v>
      </c>
      <c r="I28" s="1">
        <v>0</v>
      </c>
      <c r="J28" s="1"/>
      <c r="K28" s="1">
        <v>0</v>
      </c>
      <c r="L28" s="1"/>
      <c r="M28" s="1" t="s">
        <v>3</v>
      </c>
      <c r="N28" s="1"/>
      <c r="O28" s="1"/>
      <c r="P28" s="1"/>
      <c r="Q28" s="1"/>
      <c r="R28" s="1"/>
      <c r="S28" s="1">
        <v>0</v>
      </c>
      <c r="T28" s="1"/>
      <c r="U28" s="1" t="s">
        <v>3</v>
      </c>
      <c r="V28" s="1">
        <v>0</v>
      </c>
      <c r="W28" s="1"/>
      <c r="X28" s="1"/>
      <c r="Y28" s="1"/>
      <c r="Z28" s="1"/>
      <c r="AA28" s="1"/>
      <c r="AB28" s="1" t="s">
        <v>3</v>
      </c>
      <c r="AC28" s="1" t="s">
        <v>3</v>
      </c>
      <c r="AD28" s="1" t="s">
        <v>3</v>
      </c>
      <c r="AE28" s="1" t="s">
        <v>3</v>
      </c>
      <c r="AF28" s="1" t="s">
        <v>3</v>
      </c>
      <c r="AG28" s="1" t="s">
        <v>3</v>
      </c>
      <c r="AH28" s="1"/>
      <c r="AI28" s="1"/>
      <c r="AJ28" s="1"/>
      <c r="AK28" s="1"/>
      <c r="AL28" s="1"/>
      <c r="AM28" s="1"/>
      <c r="AN28" s="1"/>
      <c r="AO28" s="1"/>
      <c r="AP28" s="1" t="s">
        <v>3</v>
      </c>
      <c r="AQ28" s="1" t="s">
        <v>3</v>
      </c>
      <c r="AR28" s="1" t="s">
        <v>3</v>
      </c>
      <c r="AS28" s="1"/>
      <c r="AT28" s="1"/>
      <c r="AU28" s="1"/>
      <c r="AV28" s="1"/>
      <c r="AW28" s="1"/>
      <c r="AX28" s="1"/>
      <c r="AY28" s="1"/>
      <c r="AZ28" s="1" t="s">
        <v>3</v>
      </c>
      <c r="BA28" s="1"/>
      <c r="BB28" s="1" t="s">
        <v>3</v>
      </c>
      <c r="BC28" s="1" t="s">
        <v>3</v>
      </c>
      <c r="BD28" s="1" t="s">
        <v>3</v>
      </c>
      <c r="BE28" s="1" t="s">
        <v>3</v>
      </c>
      <c r="BF28" s="1" t="s">
        <v>3</v>
      </c>
      <c r="BG28" s="1" t="s">
        <v>3</v>
      </c>
      <c r="BH28" s="1" t="s">
        <v>3</v>
      </c>
      <c r="BI28" s="1" t="s">
        <v>3</v>
      </c>
      <c r="BJ28" s="1" t="s">
        <v>3</v>
      </c>
      <c r="BK28" s="1" t="s">
        <v>3</v>
      </c>
      <c r="BL28" s="1" t="s">
        <v>3</v>
      </c>
      <c r="BM28" s="1" t="s">
        <v>3</v>
      </c>
      <c r="BN28" s="1" t="s">
        <v>3</v>
      </c>
      <c r="BO28" s="1" t="s">
        <v>3</v>
      </c>
      <c r="BP28" s="1" t="s">
        <v>3</v>
      </c>
      <c r="BQ28" s="1"/>
      <c r="BR28" s="1"/>
      <c r="BS28" s="1"/>
      <c r="BT28" s="1"/>
      <c r="BU28" s="1"/>
      <c r="BV28" s="1"/>
      <c r="BW28" s="1"/>
      <c r="BX28" s="1">
        <v>0</v>
      </c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>
        <v>0</v>
      </c>
    </row>
    <row r="30" spans="1:245">
      <c r="A30" s="2">
        <v>52</v>
      </c>
      <c r="B30" s="2">
        <f t="shared" ref="B30:G30" si="21">B46</f>
        <v>1</v>
      </c>
      <c r="C30" s="2">
        <f t="shared" si="21"/>
        <v>5</v>
      </c>
      <c r="D30" s="2">
        <f t="shared" si="21"/>
        <v>28</v>
      </c>
      <c r="E30" s="2">
        <f t="shared" si="21"/>
        <v>0</v>
      </c>
      <c r="F30" s="2" t="str">
        <f t="shared" si="21"/>
        <v>Новый подраздел</v>
      </c>
      <c r="G30" s="2" t="str">
        <f t="shared" si="21"/>
        <v>Ремонт видеодомофона</v>
      </c>
      <c r="H30" s="2"/>
      <c r="I30" s="2"/>
      <c r="J30" s="2"/>
      <c r="K30" s="2"/>
      <c r="L30" s="2"/>
      <c r="M30" s="2"/>
      <c r="N30" s="2"/>
      <c r="O30" s="2">
        <f t="shared" ref="O30:AT30" si="22">O46</f>
        <v>35468.99</v>
      </c>
      <c r="P30" s="2">
        <f t="shared" si="22"/>
        <v>32171.1</v>
      </c>
      <c r="Q30" s="2">
        <f t="shared" si="22"/>
        <v>253.77</v>
      </c>
      <c r="R30" s="2">
        <f t="shared" si="22"/>
        <v>69.5</v>
      </c>
      <c r="S30" s="2">
        <f t="shared" si="22"/>
        <v>3044.12</v>
      </c>
      <c r="T30" s="2">
        <f t="shared" si="22"/>
        <v>0</v>
      </c>
      <c r="U30" s="2">
        <f t="shared" si="22"/>
        <v>9.3562999999999992</v>
      </c>
      <c r="V30" s="2">
        <f t="shared" si="22"/>
        <v>0.18000000000000002</v>
      </c>
      <c r="W30" s="2">
        <f t="shared" si="22"/>
        <v>0.12</v>
      </c>
      <c r="X30" s="2">
        <f t="shared" si="22"/>
        <v>2914.44</v>
      </c>
      <c r="Y30" s="2">
        <f t="shared" si="22"/>
        <v>1533.79</v>
      </c>
      <c r="Z30" s="2">
        <f t="shared" si="22"/>
        <v>0</v>
      </c>
      <c r="AA30" s="2">
        <f t="shared" si="22"/>
        <v>0</v>
      </c>
      <c r="AB30" s="2">
        <f t="shared" si="22"/>
        <v>35468.99</v>
      </c>
      <c r="AC30" s="2">
        <f t="shared" si="22"/>
        <v>32171.1</v>
      </c>
      <c r="AD30" s="2">
        <f t="shared" si="22"/>
        <v>253.77</v>
      </c>
      <c r="AE30" s="2">
        <f t="shared" si="22"/>
        <v>69.5</v>
      </c>
      <c r="AF30" s="2">
        <f t="shared" si="22"/>
        <v>3044.12</v>
      </c>
      <c r="AG30" s="2">
        <f t="shared" si="22"/>
        <v>0</v>
      </c>
      <c r="AH30" s="2">
        <f t="shared" si="22"/>
        <v>9.3562999999999992</v>
      </c>
      <c r="AI30" s="2">
        <f t="shared" si="22"/>
        <v>0.18000000000000002</v>
      </c>
      <c r="AJ30" s="2">
        <f t="shared" si="22"/>
        <v>0.12</v>
      </c>
      <c r="AK30" s="2">
        <f t="shared" si="22"/>
        <v>2914.44</v>
      </c>
      <c r="AL30" s="2">
        <f t="shared" si="22"/>
        <v>1533.79</v>
      </c>
      <c r="AM30" s="2">
        <f t="shared" si="22"/>
        <v>0</v>
      </c>
      <c r="AN30" s="2">
        <f t="shared" si="22"/>
        <v>0</v>
      </c>
      <c r="AO30" s="2">
        <f t="shared" si="22"/>
        <v>0</v>
      </c>
      <c r="AP30" s="2">
        <f t="shared" si="22"/>
        <v>0</v>
      </c>
      <c r="AQ30" s="2">
        <f t="shared" si="22"/>
        <v>0</v>
      </c>
      <c r="AR30" s="2">
        <f t="shared" si="22"/>
        <v>39917.22</v>
      </c>
      <c r="AS30" s="2">
        <f t="shared" si="22"/>
        <v>350.34</v>
      </c>
      <c r="AT30" s="2">
        <f t="shared" si="22"/>
        <v>39566.879999999997</v>
      </c>
      <c r="AU30" s="2">
        <f t="shared" ref="AU30:BZ30" si="23">AU46</f>
        <v>0</v>
      </c>
      <c r="AV30" s="2">
        <f t="shared" si="23"/>
        <v>32171.1</v>
      </c>
      <c r="AW30" s="2">
        <f t="shared" si="23"/>
        <v>32171.1</v>
      </c>
      <c r="AX30" s="2">
        <f t="shared" si="23"/>
        <v>0</v>
      </c>
      <c r="AY30" s="2">
        <f t="shared" si="23"/>
        <v>32171.1</v>
      </c>
      <c r="AZ30" s="2">
        <f t="shared" si="23"/>
        <v>0</v>
      </c>
      <c r="BA30" s="2">
        <f t="shared" si="23"/>
        <v>0</v>
      </c>
      <c r="BB30" s="2">
        <f t="shared" si="23"/>
        <v>0</v>
      </c>
      <c r="BC30" s="2">
        <f t="shared" si="23"/>
        <v>0</v>
      </c>
      <c r="BD30" s="2">
        <f t="shared" si="23"/>
        <v>0</v>
      </c>
      <c r="BE30" s="2">
        <f t="shared" si="23"/>
        <v>0</v>
      </c>
      <c r="BF30" s="2">
        <f t="shared" si="23"/>
        <v>0</v>
      </c>
      <c r="BG30" s="2">
        <f t="shared" si="23"/>
        <v>0</v>
      </c>
      <c r="BH30" s="2">
        <f t="shared" si="23"/>
        <v>0</v>
      </c>
      <c r="BI30" s="2">
        <f t="shared" si="23"/>
        <v>0</v>
      </c>
      <c r="BJ30" s="2">
        <f t="shared" si="23"/>
        <v>0</v>
      </c>
      <c r="BK30" s="2">
        <f t="shared" si="23"/>
        <v>0</v>
      </c>
      <c r="BL30" s="2">
        <f t="shared" si="23"/>
        <v>0</v>
      </c>
      <c r="BM30" s="2">
        <f t="shared" si="23"/>
        <v>0</v>
      </c>
      <c r="BN30" s="2">
        <f t="shared" si="23"/>
        <v>0</v>
      </c>
      <c r="BO30" s="2">
        <f t="shared" si="23"/>
        <v>0</v>
      </c>
      <c r="BP30" s="2">
        <f t="shared" si="23"/>
        <v>0</v>
      </c>
      <c r="BQ30" s="2">
        <f t="shared" si="23"/>
        <v>0</v>
      </c>
      <c r="BR30" s="2">
        <f t="shared" si="23"/>
        <v>0</v>
      </c>
      <c r="BS30" s="2">
        <f t="shared" si="23"/>
        <v>0</v>
      </c>
      <c r="BT30" s="2">
        <f t="shared" si="23"/>
        <v>0</v>
      </c>
      <c r="BU30" s="2">
        <f t="shared" si="23"/>
        <v>0</v>
      </c>
      <c r="BV30" s="2">
        <f t="shared" si="23"/>
        <v>0</v>
      </c>
      <c r="BW30" s="2">
        <f t="shared" si="23"/>
        <v>0</v>
      </c>
      <c r="BX30" s="2">
        <f t="shared" si="23"/>
        <v>0</v>
      </c>
      <c r="BY30" s="2">
        <f t="shared" si="23"/>
        <v>0</v>
      </c>
      <c r="BZ30" s="2">
        <f t="shared" si="23"/>
        <v>0</v>
      </c>
      <c r="CA30" s="2">
        <f t="shared" ref="CA30:DF30" si="24">CA46</f>
        <v>39917.22</v>
      </c>
      <c r="CB30" s="2">
        <f t="shared" si="24"/>
        <v>350.34</v>
      </c>
      <c r="CC30" s="2">
        <f t="shared" si="24"/>
        <v>39566.879999999997</v>
      </c>
      <c r="CD30" s="2">
        <f t="shared" si="24"/>
        <v>0</v>
      </c>
      <c r="CE30" s="2">
        <f t="shared" si="24"/>
        <v>32171.1</v>
      </c>
      <c r="CF30" s="2">
        <f t="shared" si="24"/>
        <v>32171.1</v>
      </c>
      <c r="CG30" s="2">
        <f t="shared" si="24"/>
        <v>0</v>
      </c>
      <c r="CH30" s="2">
        <f t="shared" si="24"/>
        <v>32171.1</v>
      </c>
      <c r="CI30" s="2">
        <f t="shared" si="24"/>
        <v>0</v>
      </c>
      <c r="CJ30" s="2">
        <f t="shared" si="24"/>
        <v>0</v>
      </c>
      <c r="CK30" s="2">
        <f t="shared" si="24"/>
        <v>0</v>
      </c>
      <c r="CL30" s="2">
        <f t="shared" si="24"/>
        <v>0</v>
      </c>
      <c r="CM30" s="2">
        <f t="shared" si="24"/>
        <v>0</v>
      </c>
      <c r="CN30" s="2">
        <f t="shared" si="24"/>
        <v>0</v>
      </c>
      <c r="CO30" s="2">
        <f t="shared" si="24"/>
        <v>0</v>
      </c>
      <c r="CP30" s="2">
        <f t="shared" si="24"/>
        <v>0</v>
      </c>
      <c r="CQ30" s="2">
        <f t="shared" si="24"/>
        <v>0</v>
      </c>
      <c r="CR30" s="2">
        <f t="shared" si="24"/>
        <v>0</v>
      </c>
      <c r="CS30" s="2">
        <f t="shared" si="24"/>
        <v>0</v>
      </c>
      <c r="CT30" s="2">
        <f t="shared" si="24"/>
        <v>0</v>
      </c>
      <c r="CU30" s="2">
        <f t="shared" si="24"/>
        <v>0</v>
      </c>
      <c r="CV30" s="2">
        <f t="shared" si="24"/>
        <v>0</v>
      </c>
      <c r="CW30" s="2">
        <f t="shared" si="24"/>
        <v>0</v>
      </c>
      <c r="CX30" s="2">
        <f t="shared" si="24"/>
        <v>0</v>
      </c>
      <c r="CY30" s="2">
        <f t="shared" si="24"/>
        <v>0</v>
      </c>
      <c r="CZ30" s="2">
        <f t="shared" si="24"/>
        <v>0</v>
      </c>
      <c r="DA30" s="2">
        <f t="shared" si="24"/>
        <v>0</v>
      </c>
      <c r="DB30" s="2">
        <f t="shared" si="24"/>
        <v>0</v>
      </c>
      <c r="DC30" s="2">
        <f t="shared" si="24"/>
        <v>0</v>
      </c>
      <c r="DD30" s="2">
        <f t="shared" si="24"/>
        <v>0</v>
      </c>
      <c r="DE30" s="2">
        <f t="shared" si="24"/>
        <v>0</v>
      </c>
      <c r="DF30" s="2">
        <f t="shared" si="24"/>
        <v>0</v>
      </c>
      <c r="DG30" s="3">
        <f t="shared" ref="DG30:EL30" si="25">DG46</f>
        <v>0</v>
      </c>
      <c r="DH30" s="3">
        <f t="shared" si="25"/>
        <v>0</v>
      </c>
      <c r="DI30" s="3">
        <f t="shared" si="25"/>
        <v>0</v>
      </c>
      <c r="DJ30" s="3">
        <f t="shared" si="25"/>
        <v>0</v>
      </c>
      <c r="DK30" s="3">
        <f t="shared" si="25"/>
        <v>0</v>
      </c>
      <c r="DL30" s="3">
        <f t="shared" si="25"/>
        <v>0</v>
      </c>
      <c r="DM30" s="3">
        <f t="shared" si="25"/>
        <v>0</v>
      </c>
      <c r="DN30" s="3">
        <f t="shared" si="25"/>
        <v>0</v>
      </c>
      <c r="DO30" s="3">
        <f t="shared" si="25"/>
        <v>0</v>
      </c>
      <c r="DP30" s="3">
        <f t="shared" si="25"/>
        <v>0</v>
      </c>
      <c r="DQ30" s="3">
        <f t="shared" si="25"/>
        <v>0</v>
      </c>
      <c r="DR30" s="3">
        <f t="shared" si="25"/>
        <v>0</v>
      </c>
      <c r="DS30" s="3">
        <f t="shared" si="25"/>
        <v>0</v>
      </c>
      <c r="DT30" s="3">
        <f t="shared" si="25"/>
        <v>0</v>
      </c>
      <c r="DU30" s="3">
        <f t="shared" si="25"/>
        <v>0</v>
      </c>
      <c r="DV30" s="3">
        <f t="shared" si="25"/>
        <v>0</v>
      </c>
      <c r="DW30" s="3">
        <f t="shared" si="25"/>
        <v>0</v>
      </c>
      <c r="DX30" s="3">
        <f t="shared" si="25"/>
        <v>0</v>
      </c>
      <c r="DY30" s="3">
        <f t="shared" si="25"/>
        <v>0</v>
      </c>
      <c r="DZ30" s="3">
        <f t="shared" si="25"/>
        <v>0</v>
      </c>
      <c r="EA30" s="3">
        <f t="shared" si="25"/>
        <v>0</v>
      </c>
      <c r="EB30" s="3">
        <f t="shared" si="25"/>
        <v>0</v>
      </c>
      <c r="EC30" s="3">
        <f t="shared" si="25"/>
        <v>0</v>
      </c>
      <c r="ED30" s="3">
        <f t="shared" si="25"/>
        <v>0</v>
      </c>
      <c r="EE30" s="3">
        <f t="shared" si="25"/>
        <v>0</v>
      </c>
      <c r="EF30" s="3">
        <f t="shared" si="25"/>
        <v>0</v>
      </c>
      <c r="EG30" s="3">
        <f t="shared" si="25"/>
        <v>0</v>
      </c>
      <c r="EH30" s="3">
        <f t="shared" si="25"/>
        <v>0</v>
      </c>
      <c r="EI30" s="3">
        <f t="shared" si="25"/>
        <v>0</v>
      </c>
      <c r="EJ30" s="3">
        <f t="shared" si="25"/>
        <v>0</v>
      </c>
      <c r="EK30" s="3">
        <f t="shared" si="25"/>
        <v>0</v>
      </c>
      <c r="EL30" s="3">
        <f t="shared" si="25"/>
        <v>0</v>
      </c>
      <c r="EM30" s="3">
        <f t="shared" ref="EM30:FR30" si="26">EM46</f>
        <v>0</v>
      </c>
      <c r="EN30" s="3">
        <f t="shared" si="26"/>
        <v>0</v>
      </c>
      <c r="EO30" s="3">
        <f t="shared" si="26"/>
        <v>0</v>
      </c>
      <c r="EP30" s="3">
        <f t="shared" si="26"/>
        <v>0</v>
      </c>
      <c r="EQ30" s="3">
        <f t="shared" si="26"/>
        <v>0</v>
      </c>
      <c r="ER30" s="3">
        <f t="shared" si="26"/>
        <v>0</v>
      </c>
      <c r="ES30" s="3">
        <f t="shared" si="26"/>
        <v>0</v>
      </c>
      <c r="ET30" s="3">
        <f t="shared" si="26"/>
        <v>0</v>
      </c>
      <c r="EU30" s="3">
        <f t="shared" si="26"/>
        <v>0</v>
      </c>
      <c r="EV30" s="3">
        <f t="shared" si="26"/>
        <v>0</v>
      </c>
      <c r="EW30" s="3">
        <f t="shared" si="26"/>
        <v>0</v>
      </c>
      <c r="EX30" s="3">
        <f t="shared" si="26"/>
        <v>0</v>
      </c>
      <c r="EY30" s="3">
        <f t="shared" si="26"/>
        <v>0</v>
      </c>
      <c r="EZ30" s="3">
        <f t="shared" si="26"/>
        <v>0</v>
      </c>
      <c r="FA30" s="3">
        <f t="shared" si="26"/>
        <v>0</v>
      </c>
      <c r="FB30" s="3">
        <f t="shared" si="26"/>
        <v>0</v>
      </c>
      <c r="FC30" s="3">
        <f t="shared" si="26"/>
        <v>0</v>
      </c>
      <c r="FD30" s="3">
        <f t="shared" si="26"/>
        <v>0</v>
      </c>
      <c r="FE30" s="3">
        <f t="shared" si="26"/>
        <v>0</v>
      </c>
      <c r="FF30" s="3">
        <f t="shared" si="26"/>
        <v>0</v>
      </c>
      <c r="FG30" s="3">
        <f t="shared" si="26"/>
        <v>0</v>
      </c>
      <c r="FH30" s="3">
        <f t="shared" si="26"/>
        <v>0</v>
      </c>
      <c r="FI30" s="3">
        <f t="shared" si="26"/>
        <v>0</v>
      </c>
      <c r="FJ30" s="3">
        <f t="shared" si="26"/>
        <v>0</v>
      </c>
      <c r="FK30" s="3">
        <f t="shared" si="26"/>
        <v>0</v>
      </c>
      <c r="FL30" s="3">
        <f t="shared" si="26"/>
        <v>0</v>
      </c>
      <c r="FM30" s="3">
        <f t="shared" si="26"/>
        <v>0</v>
      </c>
      <c r="FN30" s="3">
        <f t="shared" si="26"/>
        <v>0</v>
      </c>
      <c r="FO30" s="3">
        <f t="shared" si="26"/>
        <v>0</v>
      </c>
      <c r="FP30" s="3">
        <f t="shared" si="26"/>
        <v>0</v>
      </c>
      <c r="FQ30" s="3">
        <f t="shared" si="26"/>
        <v>0</v>
      </c>
      <c r="FR30" s="3">
        <f t="shared" si="26"/>
        <v>0</v>
      </c>
      <c r="FS30" s="3">
        <f t="shared" ref="FS30:GX30" si="27">FS46</f>
        <v>0</v>
      </c>
      <c r="FT30" s="3">
        <f t="shared" si="27"/>
        <v>0</v>
      </c>
      <c r="FU30" s="3">
        <f t="shared" si="27"/>
        <v>0</v>
      </c>
      <c r="FV30" s="3">
        <f t="shared" si="27"/>
        <v>0</v>
      </c>
      <c r="FW30" s="3">
        <f t="shared" si="27"/>
        <v>0</v>
      </c>
      <c r="FX30" s="3">
        <f t="shared" si="27"/>
        <v>0</v>
      </c>
      <c r="FY30" s="3">
        <f t="shared" si="27"/>
        <v>0</v>
      </c>
      <c r="FZ30" s="3">
        <f t="shared" si="27"/>
        <v>0</v>
      </c>
      <c r="GA30" s="3">
        <f t="shared" si="27"/>
        <v>0</v>
      </c>
      <c r="GB30" s="3">
        <f t="shared" si="27"/>
        <v>0</v>
      </c>
      <c r="GC30" s="3">
        <f t="shared" si="27"/>
        <v>0</v>
      </c>
      <c r="GD30" s="3">
        <f t="shared" si="27"/>
        <v>0</v>
      </c>
      <c r="GE30" s="3">
        <f t="shared" si="27"/>
        <v>0</v>
      </c>
      <c r="GF30" s="3">
        <f t="shared" si="27"/>
        <v>0</v>
      </c>
      <c r="GG30" s="3">
        <f t="shared" si="27"/>
        <v>0</v>
      </c>
      <c r="GH30" s="3">
        <f t="shared" si="27"/>
        <v>0</v>
      </c>
      <c r="GI30" s="3">
        <f t="shared" si="27"/>
        <v>0</v>
      </c>
      <c r="GJ30" s="3">
        <f t="shared" si="27"/>
        <v>0</v>
      </c>
      <c r="GK30" s="3">
        <f t="shared" si="27"/>
        <v>0</v>
      </c>
      <c r="GL30" s="3">
        <f t="shared" si="27"/>
        <v>0</v>
      </c>
      <c r="GM30" s="3">
        <f t="shared" si="27"/>
        <v>0</v>
      </c>
      <c r="GN30" s="3">
        <f t="shared" si="27"/>
        <v>0</v>
      </c>
      <c r="GO30" s="3">
        <f t="shared" si="27"/>
        <v>0</v>
      </c>
      <c r="GP30" s="3">
        <f t="shared" si="27"/>
        <v>0</v>
      </c>
      <c r="GQ30" s="3">
        <f t="shared" si="27"/>
        <v>0</v>
      </c>
      <c r="GR30" s="3">
        <f t="shared" si="27"/>
        <v>0</v>
      </c>
      <c r="GS30" s="3">
        <f t="shared" si="27"/>
        <v>0</v>
      </c>
      <c r="GT30" s="3">
        <f t="shared" si="27"/>
        <v>0</v>
      </c>
      <c r="GU30" s="3">
        <f t="shared" si="27"/>
        <v>0</v>
      </c>
      <c r="GV30" s="3">
        <f t="shared" si="27"/>
        <v>0</v>
      </c>
      <c r="GW30" s="3">
        <f t="shared" si="27"/>
        <v>0</v>
      </c>
      <c r="GX30" s="3">
        <f t="shared" si="27"/>
        <v>0</v>
      </c>
    </row>
    <row r="32" spans="1:245">
      <c r="A32">
        <v>17</v>
      </c>
      <c r="B32">
        <v>1</v>
      </c>
      <c r="C32">
        <f>ROW(SmtRes!A4)</f>
        <v>4</v>
      </c>
      <c r="D32">
        <f>ROW(EtalonRes!A4)</f>
        <v>4</v>
      </c>
      <c r="E32" t="s">
        <v>16</v>
      </c>
      <c r="F32" t="s">
        <v>17</v>
      </c>
      <c r="G32" t="s">
        <v>18</v>
      </c>
      <c r="H32" t="s">
        <v>19</v>
      </c>
      <c r="I32">
        <f>ROUND(1/100,9)</f>
        <v>0.01</v>
      </c>
      <c r="J32">
        <v>0</v>
      </c>
      <c r="O32">
        <f t="shared" ref="O32:O44" si="28">ROUND(CP32,2)</f>
        <v>147.38999999999999</v>
      </c>
      <c r="P32">
        <f t="shared" ref="P32:P44" si="29">ROUND(CQ32*I32,2)</f>
        <v>0</v>
      </c>
      <c r="Q32">
        <f t="shared" ref="Q32:Q44" si="30">ROUND(CR32*I32,2)</f>
        <v>89.08</v>
      </c>
      <c r="R32">
        <f t="shared" ref="R32:R44" si="31">ROUND(CS32*I32,2)</f>
        <v>33.520000000000003</v>
      </c>
      <c r="S32">
        <f t="shared" ref="S32:S44" si="32">ROUND(CT32*I32,2)</f>
        <v>58.31</v>
      </c>
      <c r="T32">
        <f t="shared" ref="T32:T44" si="33">ROUND(CU32*I32,2)</f>
        <v>0</v>
      </c>
      <c r="U32">
        <f t="shared" ref="U32:U44" si="34">CV32*I32</f>
        <v>0.21629999999999999</v>
      </c>
      <c r="V32">
        <f t="shared" ref="V32:V44" si="35">CW32*I32</f>
        <v>0.1</v>
      </c>
      <c r="W32">
        <f t="shared" ref="W32:W44" si="36">ROUND(CX32*I32,2)</f>
        <v>0</v>
      </c>
      <c r="X32">
        <f t="shared" ref="X32:X44" si="37">ROUND(CY32,2)</f>
        <v>115.71</v>
      </c>
      <c r="Y32">
        <f t="shared" ref="Y32:Y44" si="38">ROUND(CZ32,2)</f>
        <v>87.24</v>
      </c>
      <c r="AA32">
        <v>36379259</v>
      </c>
      <c r="AB32">
        <f t="shared" ref="AB32:AB44" si="39">ROUND((AC32+AD32+AF32),6)</f>
        <v>1047.46</v>
      </c>
      <c r="AC32">
        <f t="shared" ref="AC32:AC44" si="40">ROUND((ES32),6)</f>
        <v>0</v>
      </c>
      <c r="AD32">
        <f t="shared" ref="AD32:AD44" si="41">ROUND((((ET32)-(EU32))+AE32),6)</f>
        <v>872.47</v>
      </c>
      <c r="AE32">
        <f t="shared" ref="AE32:AE44" si="42">ROUND((EU32),6)</f>
        <v>100.6</v>
      </c>
      <c r="AF32">
        <f t="shared" ref="AF32:AF44" si="43">ROUND((EV32),6)</f>
        <v>174.99</v>
      </c>
      <c r="AG32">
        <f t="shared" ref="AG32:AG44" si="44">ROUND((AP32),6)</f>
        <v>0</v>
      </c>
      <c r="AH32">
        <f t="shared" ref="AH32:AH44" si="45">(EW32)</f>
        <v>21.63</v>
      </c>
      <c r="AI32">
        <f t="shared" ref="AI32:AI44" si="46">(EX32)</f>
        <v>10</v>
      </c>
      <c r="AJ32">
        <f t="shared" ref="AJ32:AJ44" si="47">(AS32)</f>
        <v>0</v>
      </c>
      <c r="AK32">
        <v>1047.46</v>
      </c>
      <c r="AL32">
        <v>0</v>
      </c>
      <c r="AM32">
        <v>872.47</v>
      </c>
      <c r="AN32">
        <v>100.6</v>
      </c>
      <c r="AO32">
        <v>174.99</v>
      </c>
      <c r="AP32">
        <v>0</v>
      </c>
      <c r="AQ32">
        <v>21.63</v>
      </c>
      <c r="AR32">
        <v>10</v>
      </c>
      <c r="AS32">
        <v>0</v>
      </c>
      <c r="AT32">
        <v>126</v>
      </c>
      <c r="AU32">
        <v>95</v>
      </c>
      <c r="AV32">
        <v>1</v>
      </c>
      <c r="AW32">
        <v>1</v>
      </c>
      <c r="AZ32">
        <v>1</v>
      </c>
      <c r="BA32">
        <v>33.32</v>
      </c>
      <c r="BB32">
        <v>10.210000000000001</v>
      </c>
      <c r="BC32">
        <v>1</v>
      </c>
      <c r="BD32" t="s">
        <v>3</v>
      </c>
      <c r="BE32" t="s">
        <v>3</v>
      </c>
      <c r="BF32" t="s">
        <v>3</v>
      </c>
      <c r="BG32" t="s">
        <v>3</v>
      </c>
      <c r="BH32">
        <v>0</v>
      </c>
      <c r="BI32">
        <v>1</v>
      </c>
      <c r="BJ32" t="s">
        <v>20</v>
      </c>
      <c r="BM32">
        <v>27001</v>
      </c>
      <c r="BN32">
        <v>0</v>
      </c>
      <c r="BO32" t="s">
        <v>17</v>
      </c>
      <c r="BP32">
        <v>1</v>
      </c>
      <c r="BQ32">
        <v>2</v>
      </c>
      <c r="BR32">
        <v>0</v>
      </c>
      <c r="BS32">
        <v>33.32</v>
      </c>
      <c r="BT32">
        <v>1</v>
      </c>
      <c r="BU32">
        <v>1</v>
      </c>
      <c r="BV32">
        <v>1</v>
      </c>
      <c r="BW32">
        <v>1</v>
      </c>
      <c r="BX32">
        <v>1</v>
      </c>
      <c r="BY32" t="s">
        <v>3</v>
      </c>
      <c r="BZ32">
        <v>126</v>
      </c>
      <c r="CA32">
        <v>95</v>
      </c>
      <c r="CE32">
        <v>0</v>
      </c>
      <c r="CF32">
        <v>0</v>
      </c>
      <c r="CG32">
        <v>0</v>
      </c>
      <c r="CM32">
        <v>0</v>
      </c>
      <c r="CN32" t="s">
        <v>3</v>
      </c>
      <c r="CO32">
        <v>0</v>
      </c>
      <c r="CP32">
        <f t="shared" ref="CP32:CP44" si="48">(P32+Q32+S32)</f>
        <v>147.38999999999999</v>
      </c>
      <c r="CQ32">
        <f t="shared" ref="CQ32:CQ44" si="49">AC32*BC32</f>
        <v>0</v>
      </c>
      <c r="CR32">
        <f t="shared" ref="CR32:CR44" si="50">AD32*BB32</f>
        <v>8907.9187000000002</v>
      </c>
      <c r="CS32">
        <f t="shared" ref="CS32:CS44" si="51">AE32*BS32</f>
        <v>3351.9919999999997</v>
      </c>
      <c r="CT32">
        <f t="shared" ref="CT32:CT44" si="52">AF32*BA32</f>
        <v>5830.6668</v>
      </c>
      <c r="CU32">
        <f t="shared" ref="CU32:CU44" si="53">AG32</f>
        <v>0</v>
      </c>
      <c r="CV32">
        <f t="shared" ref="CV32:CV44" si="54">AH32</f>
        <v>21.63</v>
      </c>
      <c r="CW32">
        <f t="shared" ref="CW32:CW44" si="55">AI32</f>
        <v>10</v>
      </c>
      <c r="CX32">
        <f t="shared" ref="CX32:CX44" si="56">AJ32</f>
        <v>0</v>
      </c>
      <c r="CY32">
        <f t="shared" ref="CY32:CY44" si="57">(((S32+R32)*AT32)/100)</f>
        <v>115.70580000000001</v>
      </c>
      <c r="CZ32">
        <f t="shared" ref="CZ32:CZ44" si="58">(((S32+R32)*AU32)/100)</f>
        <v>87.238500000000002</v>
      </c>
      <c r="DC32" t="s">
        <v>3</v>
      </c>
      <c r="DD32" t="s">
        <v>3</v>
      </c>
      <c r="DE32" t="s">
        <v>3</v>
      </c>
      <c r="DF32" t="s">
        <v>3</v>
      </c>
      <c r="DG32" t="s">
        <v>3</v>
      </c>
      <c r="DH32" t="s">
        <v>3</v>
      </c>
      <c r="DI32" t="s">
        <v>3</v>
      </c>
      <c r="DJ32" t="s">
        <v>3</v>
      </c>
      <c r="DK32" t="s">
        <v>3</v>
      </c>
      <c r="DL32" t="s">
        <v>3</v>
      </c>
      <c r="DM32" t="s">
        <v>3</v>
      </c>
      <c r="DN32">
        <v>0</v>
      </c>
      <c r="DO32">
        <v>0</v>
      </c>
      <c r="DP32">
        <v>1</v>
      </c>
      <c r="DQ32">
        <v>1</v>
      </c>
      <c r="DU32">
        <v>1013</v>
      </c>
      <c r="DV32" t="s">
        <v>19</v>
      </c>
      <c r="DW32" t="s">
        <v>19</v>
      </c>
      <c r="DX32">
        <v>1</v>
      </c>
      <c r="DZ32" t="s">
        <v>3</v>
      </c>
      <c r="EA32" t="s">
        <v>3</v>
      </c>
      <c r="EB32" t="s">
        <v>3</v>
      </c>
      <c r="EC32" t="s">
        <v>3</v>
      </c>
      <c r="EE32">
        <v>36261752</v>
      </c>
      <c r="EF32">
        <v>2</v>
      </c>
      <c r="EG32" t="s">
        <v>21</v>
      </c>
      <c r="EH32">
        <v>0</v>
      </c>
      <c r="EI32" t="s">
        <v>3</v>
      </c>
      <c r="EJ32">
        <v>1</v>
      </c>
      <c r="EK32">
        <v>27001</v>
      </c>
      <c r="EL32" t="s">
        <v>22</v>
      </c>
      <c r="EM32" t="s">
        <v>23</v>
      </c>
      <c r="EO32" t="s">
        <v>3</v>
      </c>
      <c r="EQ32">
        <v>0</v>
      </c>
      <c r="ER32">
        <v>1047.46</v>
      </c>
      <c r="ES32">
        <v>0</v>
      </c>
      <c r="ET32">
        <v>872.47</v>
      </c>
      <c r="EU32">
        <v>100.6</v>
      </c>
      <c r="EV32">
        <v>174.99</v>
      </c>
      <c r="EW32">
        <v>21.63</v>
      </c>
      <c r="EX32">
        <v>10</v>
      </c>
      <c r="EY32">
        <v>0</v>
      </c>
      <c r="FQ32">
        <v>0</v>
      </c>
      <c r="FR32">
        <f t="shared" ref="FR32:FR44" si="59">ROUND(IF(AND(BH32=3,BI32=3),P32,0),2)</f>
        <v>0</v>
      </c>
      <c r="FS32">
        <v>0</v>
      </c>
      <c r="FX32">
        <v>126</v>
      </c>
      <c r="FY32">
        <v>95</v>
      </c>
      <c r="GA32" t="s">
        <v>3</v>
      </c>
      <c r="GD32">
        <v>1</v>
      </c>
      <c r="GF32">
        <v>-545975196</v>
      </c>
      <c r="GG32">
        <v>2</v>
      </c>
      <c r="GH32">
        <v>1</v>
      </c>
      <c r="GI32">
        <v>2</v>
      </c>
      <c r="GJ32">
        <v>0</v>
      </c>
      <c r="GK32">
        <v>0</v>
      </c>
      <c r="GL32">
        <f t="shared" ref="GL32:GL44" si="60">ROUND(IF(AND(BH32=3,BI32=3,FS32&lt;&gt;0),P32,0),2)</f>
        <v>0</v>
      </c>
      <c r="GM32">
        <f t="shared" ref="GM32:GM44" si="61">ROUND(O32+X32+Y32,2)+GX32</f>
        <v>350.34</v>
      </c>
      <c r="GN32">
        <f t="shared" ref="GN32:GN44" si="62">IF(OR(BI32=0,BI32=1),ROUND(O32+X32+Y32,2),0)</f>
        <v>350.34</v>
      </c>
      <c r="GO32">
        <f t="shared" ref="GO32:GO44" si="63">IF(BI32=2,ROUND(O32+X32+Y32,2),0)</f>
        <v>0</v>
      </c>
      <c r="GP32">
        <f t="shared" ref="GP32:GP44" si="64">IF(BI32=4,ROUND(O32+X32+Y32,2)+GX32,0)</f>
        <v>0</v>
      </c>
      <c r="GR32">
        <v>0</v>
      </c>
      <c r="GS32">
        <v>3</v>
      </c>
      <c r="GT32">
        <v>0</v>
      </c>
      <c r="GU32" t="s">
        <v>3</v>
      </c>
      <c r="GV32">
        <f t="shared" ref="GV32:GV44" si="65">ROUND((GT32),6)</f>
        <v>0</v>
      </c>
      <c r="GW32">
        <v>1</v>
      </c>
      <c r="GX32">
        <f t="shared" ref="GX32:GX44" si="66">ROUND(HC32*I32,2)</f>
        <v>0</v>
      </c>
      <c r="HA32">
        <v>0</v>
      </c>
      <c r="HB32">
        <v>0</v>
      </c>
      <c r="HC32">
        <f t="shared" ref="HC32:HC44" si="67">GV32*GW32</f>
        <v>0</v>
      </c>
      <c r="HE32" t="s">
        <v>3</v>
      </c>
      <c r="HF32" t="s">
        <v>3</v>
      </c>
      <c r="IK32">
        <v>0</v>
      </c>
    </row>
    <row r="33" spans="1:245">
      <c r="A33">
        <v>17</v>
      </c>
      <c r="B33">
        <v>1</v>
      </c>
      <c r="C33">
        <f>ROW(SmtRes!A8)</f>
        <v>8</v>
      </c>
      <c r="D33">
        <f>ROW(EtalonRes!A6)</f>
        <v>6</v>
      </c>
      <c r="E33" t="s">
        <v>24</v>
      </c>
      <c r="F33" t="s">
        <v>25</v>
      </c>
      <c r="G33" t="s">
        <v>26</v>
      </c>
      <c r="H33" t="s">
        <v>27</v>
      </c>
      <c r="I33">
        <v>1</v>
      </c>
      <c r="J33">
        <v>0</v>
      </c>
      <c r="O33">
        <f t="shared" si="28"/>
        <v>1512.73</v>
      </c>
      <c r="P33">
        <f t="shared" si="29"/>
        <v>29.66</v>
      </c>
      <c r="Q33">
        <f t="shared" si="30"/>
        <v>0</v>
      </c>
      <c r="R33">
        <f t="shared" si="31"/>
        <v>0</v>
      </c>
      <c r="S33">
        <f t="shared" si="32"/>
        <v>1483.07</v>
      </c>
      <c r="T33">
        <f t="shared" si="33"/>
        <v>0</v>
      </c>
      <c r="U33">
        <f t="shared" si="34"/>
        <v>4.5599999999999996</v>
      </c>
      <c r="V33">
        <f t="shared" si="35"/>
        <v>0</v>
      </c>
      <c r="W33">
        <f t="shared" si="36"/>
        <v>0</v>
      </c>
      <c r="X33">
        <f t="shared" si="37"/>
        <v>1334.76</v>
      </c>
      <c r="Y33">
        <f t="shared" si="38"/>
        <v>682.21</v>
      </c>
      <c r="AA33">
        <v>36379259</v>
      </c>
      <c r="AB33">
        <f t="shared" si="39"/>
        <v>45.4</v>
      </c>
      <c r="AC33">
        <f t="shared" si="40"/>
        <v>0.89</v>
      </c>
      <c r="AD33">
        <f t="shared" si="41"/>
        <v>0</v>
      </c>
      <c r="AE33">
        <f t="shared" si="42"/>
        <v>0</v>
      </c>
      <c r="AF33">
        <f t="shared" si="43"/>
        <v>44.51</v>
      </c>
      <c r="AG33">
        <f t="shared" si="44"/>
        <v>0</v>
      </c>
      <c r="AH33">
        <f t="shared" si="45"/>
        <v>4.5599999999999996</v>
      </c>
      <c r="AI33">
        <f t="shared" si="46"/>
        <v>0</v>
      </c>
      <c r="AJ33">
        <f t="shared" si="47"/>
        <v>0</v>
      </c>
      <c r="AK33">
        <v>45.4</v>
      </c>
      <c r="AL33">
        <v>0.89</v>
      </c>
      <c r="AM33">
        <v>0</v>
      </c>
      <c r="AN33">
        <v>0</v>
      </c>
      <c r="AO33">
        <v>44.51</v>
      </c>
      <c r="AP33">
        <v>0</v>
      </c>
      <c r="AQ33">
        <v>4.5599999999999996</v>
      </c>
      <c r="AR33">
        <v>0</v>
      </c>
      <c r="AS33">
        <v>0</v>
      </c>
      <c r="AT33">
        <v>90</v>
      </c>
      <c r="AU33">
        <v>46</v>
      </c>
      <c r="AV33">
        <v>1</v>
      </c>
      <c r="AW33">
        <v>1</v>
      </c>
      <c r="AZ33">
        <v>1</v>
      </c>
      <c r="BA33">
        <v>33.32</v>
      </c>
      <c r="BB33">
        <v>1</v>
      </c>
      <c r="BC33">
        <v>33.33</v>
      </c>
      <c r="BD33" t="s">
        <v>3</v>
      </c>
      <c r="BE33" t="s">
        <v>3</v>
      </c>
      <c r="BF33" t="s">
        <v>3</v>
      </c>
      <c r="BG33" t="s">
        <v>3</v>
      </c>
      <c r="BH33">
        <v>0</v>
      </c>
      <c r="BI33">
        <v>2</v>
      </c>
      <c r="BJ33" t="s">
        <v>28</v>
      </c>
      <c r="BM33">
        <v>110012</v>
      </c>
      <c r="BN33">
        <v>0</v>
      </c>
      <c r="BO33" t="s">
        <v>25</v>
      </c>
      <c r="BP33">
        <v>1</v>
      </c>
      <c r="BQ33">
        <v>3</v>
      </c>
      <c r="BR33">
        <v>0</v>
      </c>
      <c r="BS33">
        <v>33.32</v>
      </c>
      <c r="BT33">
        <v>1</v>
      </c>
      <c r="BU33">
        <v>1</v>
      </c>
      <c r="BV33">
        <v>1</v>
      </c>
      <c r="BW33">
        <v>1</v>
      </c>
      <c r="BX33">
        <v>1</v>
      </c>
      <c r="BY33" t="s">
        <v>3</v>
      </c>
      <c r="BZ33">
        <v>90</v>
      </c>
      <c r="CA33">
        <v>46</v>
      </c>
      <c r="CE33">
        <v>0</v>
      </c>
      <c r="CF33">
        <v>0</v>
      </c>
      <c r="CG33">
        <v>0</v>
      </c>
      <c r="CM33">
        <v>0</v>
      </c>
      <c r="CN33" t="s">
        <v>3</v>
      </c>
      <c r="CO33">
        <v>0</v>
      </c>
      <c r="CP33">
        <f t="shared" si="48"/>
        <v>1512.73</v>
      </c>
      <c r="CQ33">
        <f t="shared" si="49"/>
        <v>29.663699999999999</v>
      </c>
      <c r="CR33">
        <f t="shared" si="50"/>
        <v>0</v>
      </c>
      <c r="CS33">
        <f t="shared" si="51"/>
        <v>0</v>
      </c>
      <c r="CT33">
        <f t="shared" si="52"/>
        <v>1483.0732</v>
      </c>
      <c r="CU33">
        <f t="shared" si="53"/>
        <v>0</v>
      </c>
      <c r="CV33">
        <f t="shared" si="54"/>
        <v>4.5599999999999996</v>
      </c>
      <c r="CW33">
        <f t="shared" si="55"/>
        <v>0</v>
      </c>
      <c r="CX33">
        <f t="shared" si="56"/>
        <v>0</v>
      </c>
      <c r="CY33">
        <f t="shared" si="57"/>
        <v>1334.7629999999999</v>
      </c>
      <c r="CZ33">
        <f t="shared" si="58"/>
        <v>682.21220000000005</v>
      </c>
      <c r="DC33" t="s">
        <v>3</v>
      </c>
      <c r="DD33" t="s">
        <v>3</v>
      </c>
      <c r="DE33" t="s">
        <v>3</v>
      </c>
      <c r="DF33" t="s">
        <v>3</v>
      </c>
      <c r="DG33" t="s">
        <v>3</v>
      </c>
      <c r="DH33" t="s">
        <v>3</v>
      </c>
      <c r="DI33" t="s">
        <v>3</v>
      </c>
      <c r="DJ33" t="s">
        <v>3</v>
      </c>
      <c r="DK33" t="s">
        <v>3</v>
      </c>
      <c r="DL33" t="s">
        <v>3</v>
      </c>
      <c r="DM33" t="s">
        <v>3</v>
      </c>
      <c r="DN33">
        <v>0</v>
      </c>
      <c r="DO33">
        <v>0</v>
      </c>
      <c r="DP33">
        <v>1</v>
      </c>
      <c r="DQ33">
        <v>1</v>
      </c>
      <c r="DU33">
        <v>1010</v>
      </c>
      <c r="DV33" t="s">
        <v>27</v>
      </c>
      <c r="DW33" t="s">
        <v>27</v>
      </c>
      <c r="DX33">
        <v>1</v>
      </c>
      <c r="DZ33" t="s">
        <v>3</v>
      </c>
      <c r="EA33" t="s">
        <v>3</v>
      </c>
      <c r="EB33" t="s">
        <v>3</v>
      </c>
      <c r="EC33" t="s">
        <v>3</v>
      </c>
      <c r="EE33">
        <v>36261950</v>
      </c>
      <c r="EF33">
        <v>3</v>
      </c>
      <c r="EG33" t="s">
        <v>29</v>
      </c>
      <c r="EH33">
        <v>0</v>
      </c>
      <c r="EI33" t="s">
        <v>3</v>
      </c>
      <c r="EJ33">
        <v>2</v>
      </c>
      <c r="EK33">
        <v>110012</v>
      </c>
      <c r="EL33" t="s">
        <v>30</v>
      </c>
      <c r="EM33" t="s">
        <v>31</v>
      </c>
      <c r="EO33" t="s">
        <v>3</v>
      </c>
      <c r="EQ33">
        <v>0</v>
      </c>
      <c r="ER33">
        <v>45.4</v>
      </c>
      <c r="ES33">
        <v>0.89</v>
      </c>
      <c r="ET33">
        <v>0</v>
      </c>
      <c r="EU33">
        <v>0</v>
      </c>
      <c r="EV33">
        <v>44.51</v>
      </c>
      <c r="EW33">
        <v>4.5599999999999996</v>
      </c>
      <c r="EX33">
        <v>0</v>
      </c>
      <c r="EY33">
        <v>0</v>
      </c>
      <c r="FQ33">
        <v>0</v>
      </c>
      <c r="FR33">
        <f t="shared" si="59"/>
        <v>0</v>
      </c>
      <c r="FS33">
        <v>0</v>
      </c>
      <c r="FX33">
        <v>90</v>
      </c>
      <c r="FY33">
        <v>46</v>
      </c>
      <c r="GA33" t="s">
        <v>3</v>
      </c>
      <c r="GD33">
        <v>1</v>
      </c>
      <c r="GF33">
        <v>-2078082462</v>
      </c>
      <c r="GG33">
        <v>2</v>
      </c>
      <c r="GH33">
        <v>1</v>
      </c>
      <c r="GI33">
        <v>2</v>
      </c>
      <c r="GJ33">
        <v>0</v>
      </c>
      <c r="GK33">
        <v>0</v>
      </c>
      <c r="GL33">
        <f t="shared" si="60"/>
        <v>0</v>
      </c>
      <c r="GM33">
        <f t="shared" si="61"/>
        <v>3529.7</v>
      </c>
      <c r="GN33">
        <f t="shared" si="62"/>
        <v>0</v>
      </c>
      <c r="GO33">
        <f t="shared" si="63"/>
        <v>3529.7</v>
      </c>
      <c r="GP33">
        <f t="shared" si="64"/>
        <v>0</v>
      </c>
      <c r="GR33">
        <v>0</v>
      </c>
      <c r="GS33">
        <v>3</v>
      </c>
      <c r="GT33">
        <v>0</v>
      </c>
      <c r="GU33" t="s">
        <v>3</v>
      </c>
      <c r="GV33">
        <f t="shared" si="65"/>
        <v>0</v>
      </c>
      <c r="GW33">
        <v>1</v>
      </c>
      <c r="GX33">
        <f t="shared" si="66"/>
        <v>0</v>
      </c>
      <c r="HA33">
        <v>0</v>
      </c>
      <c r="HB33">
        <v>0</v>
      </c>
      <c r="HC33">
        <f t="shared" si="67"/>
        <v>0</v>
      </c>
      <c r="HE33" t="s">
        <v>3</v>
      </c>
      <c r="HF33" t="s">
        <v>3</v>
      </c>
      <c r="IK33">
        <v>0</v>
      </c>
    </row>
    <row r="34" spans="1:245">
      <c r="A34">
        <v>18</v>
      </c>
      <c r="B34">
        <v>1</v>
      </c>
      <c r="C34">
        <v>7</v>
      </c>
      <c r="E34" t="s">
        <v>32</v>
      </c>
      <c r="F34" t="s">
        <v>33</v>
      </c>
      <c r="G34" t="s">
        <v>34</v>
      </c>
      <c r="H34" t="s">
        <v>3</v>
      </c>
      <c r="I34">
        <f>I33*J34</f>
        <v>1</v>
      </c>
      <c r="J34">
        <v>1</v>
      </c>
      <c r="O34">
        <f t="shared" si="28"/>
        <v>15190.35</v>
      </c>
      <c r="P34">
        <f t="shared" si="29"/>
        <v>15190.35</v>
      </c>
      <c r="Q34">
        <f t="shared" si="30"/>
        <v>0</v>
      </c>
      <c r="R34">
        <f t="shared" si="31"/>
        <v>0</v>
      </c>
      <c r="S34">
        <f t="shared" si="32"/>
        <v>0</v>
      </c>
      <c r="T34">
        <f t="shared" si="33"/>
        <v>0</v>
      </c>
      <c r="U34">
        <f t="shared" si="34"/>
        <v>0</v>
      </c>
      <c r="V34">
        <f t="shared" si="35"/>
        <v>0</v>
      </c>
      <c r="W34">
        <f t="shared" si="36"/>
        <v>0</v>
      </c>
      <c r="X34">
        <f t="shared" si="37"/>
        <v>0</v>
      </c>
      <c r="Y34">
        <f t="shared" si="38"/>
        <v>0</v>
      </c>
      <c r="AA34">
        <v>36379259</v>
      </c>
      <c r="AB34">
        <f t="shared" si="39"/>
        <v>15190.35</v>
      </c>
      <c r="AC34">
        <f t="shared" si="40"/>
        <v>15190.35</v>
      </c>
      <c r="AD34">
        <f t="shared" si="41"/>
        <v>0</v>
      </c>
      <c r="AE34">
        <f t="shared" si="42"/>
        <v>0</v>
      </c>
      <c r="AF34">
        <f t="shared" si="43"/>
        <v>0</v>
      </c>
      <c r="AG34">
        <f t="shared" si="44"/>
        <v>0</v>
      </c>
      <c r="AH34">
        <f t="shared" si="45"/>
        <v>0</v>
      </c>
      <c r="AI34">
        <f t="shared" si="46"/>
        <v>0</v>
      </c>
      <c r="AJ34">
        <f t="shared" si="47"/>
        <v>0</v>
      </c>
      <c r="AK34">
        <v>15190.35</v>
      </c>
      <c r="AL34">
        <v>15190.35</v>
      </c>
      <c r="AM34">
        <v>0</v>
      </c>
      <c r="AN34">
        <v>0</v>
      </c>
      <c r="AO34">
        <v>0</v>
      </c>
      <c r="AP34">
        <v>0</v>
      </c>
      <c r="AQ34">
        <v>0</v>
      </c>
      <c r="AR34">
        <v>0</v>
      </c>
      <c r="AS34">
        <v>0</v>
      </c>
      <c r="AT34">
        <v>90</v>
      </c>
      <c r="AU34">
        <v>46</v>
      </c>
      <c r="AV34">
        <v>1</v>
      </c>
      <c r="AW34">
        <v>1</v>
      </c>
      <c r="AZ34">
        <v>1</v>
      </c>
      <c r="BA34">
        <v>1</v>
      </c>
      <c r="BB34">
        <v>1</v>
      </c>
      <c r="BC34">
        <v>1</v>
      </c>
      <c r="BD34" t="s">
        <v>3</v>
      </c>
      <c r="BE34" t="s">
        <v>3</v>
      </c>
      <c r="BF34" t="s">
        <v>3</v>
      </c>
      <c r="BG34" t="s">
        <v>3</v>
      </c>
      <c r="BH34">
        <v>3</v>
      </c>
      <c r="BI34">
        <v>2</v>
      </c>
      <c r="BJ34" t="s">
        <v>3</v>
      </c>
      <c r="BM34">
        <v>110012</v>
      </c>
      <c r="BN34">
        <v>0</v>
      </c>
      <c r="BO34" t="s">
        <v>3</v>
      </c>
      <c r="BP34">
        <v>0</v>
      </c>
      <c r="BQ34">
        <v>3</v>
      </c>
      <c r="BR34">
        <v>0</v>
      </c>
      <c r="BS34">
        <v>1</v>
      </c>
      <c r="BT34">
        <v>1</v>
      </c>
      <c r="BU34">
        <v>1</v>
      </c>
      <c r="BV34">
        <v>1</v>
      </c>
      <c r="BW34">
        <v>1</v>
      </c>
      <c r="BX34">
        <v>1</v>
      </c>
      <c r="BY34" t="s">
        <v>3</v>
      </c>
      <c r="BZ34">
        <v>90</v>
      </c>
      <c r="CA34">
        <v>46</v>
      </c>
      <c r="CE34">
        <v>0</v>
      </c>
      <c r="CF34">
        <v>0</v>
      </c>
      <c r="CG34">
        <v>0</v>
      </c>
      <c r="CM34">
        <v>0</v>
      </c>
      <c r="CN34" t="s">
        <v>3</v>
      </c>
      <c r="CO34">
        <v>0</v>
      </c>
      <c r="CP34">
        <f t="shared" si="48"/>
        <v>15190.35</v>
      </c>
      <c r="CQ34">
        <f t="shared" si="49"/>
        <v>15190.35</v>
      </c>
      <c r="CR34">
        <f t="shared" si="50"/>
        <v>0</v>
      </c>
      <c r="CS34">
        <f t="shared" si="51"/>
        <v>0</v>
      </c>
      <c r="CT34">
        <f t="shared" si="52"/>
        <v>0</v>
      </c>
      <c r="CU34">
        <f t="shared" si="53"/>
        <v>0</v>
      </c>
      <c r="CV34">
        <f t="shared" si="54"/>
        <v>0</v>
      </c>
      <c r="CW34">
        <f t="shared" si="55"/>
        <v>0</v>
      </c>
      <c r="CX34">
        <f t="shared" si="56"/>
        <v>0</v>
      </c>
      <c r="CY34">
        <f t="shared" si="57"/>
        <v>0</v>
      </c>
      <c r="CZ34">
        <f t="shared" si="58"/>
        <v>0</v>
      </c>
      <c r="DC34" t="s">
        <v>3</v>
      </c>
      <c r="DD34" t="s">
        <v>3</v>
      </c>
      <c r="DE34" t="s">
        <v>3</v>
      </c>
      <c r="DF34" t="s">
        <v>3</v>
      </c>
      <c r="DG34" t="s">
        <v>3</v>
      </c>
      <c r="DH34" t="s">
        <v>3</v>
      </c>
      <c r="DI34" t="s">
        <v>3</v>
      </c>
      <c r="DJ34" t="s">
        <v>3</v>
      </c>
      <c r="DK34" t="s">
        <v>3</v>
      </c>
      <c r="DL34" t="s">
        <v>3</v>
      </c>
      <c r="DM34" t="s">
        <v>3</v>
      </c>
      <c r="DN34">
        <v>0</v>
      </c>
      <c r="DO34">
        <v>0</v>
      </c>
      <c r="DP34">
        <v>1</v>
      </c>
      <c r="DQ34">
        <v>1</v>
      </c>
      <c r="DZ34" t="s">
        <v>3</v>
      </c>
      <c r="EA34" t="s">
        <v>3</v>
      </c>
      <c r="EB34" t="s">
        <v>3</v>
      </c>
      <c r="EC34" t="s">
        <v>3</v>
      </c>
      <c r="EE34">
        <v>36261950</v>
      </c>
      <c r="EF34">
        <v>3</v>
      </c>
      <c r="EG34" t="s">
        <v>29</v>
      </c>
      <c r="EH34">
        <v>0</v>
      </c>
      <c r="EI34" t="s">
        <v>3</v>
      </c>
      <c r="EJ34">
        <v>2</v>
      </c>
      <c r="EK34">
        <v>110012</v>
      </c>
      <c r="EL34" t="s">
        <v>30</v>
      </c>
      <c r="EM34" t="s">
        <v>31</v>
      </c>
      <c r="EO34" t="s">
        <v>3</v>
      </c>
      <c r="EQ34">
        <v>0</v>
      </c>
      <c r="ER34">
        <v>15190.35</v>
      </c>
      <c r="ES34">
        <v>15190.35</v>
      </c>
      <c r="ET34">
        <v>0</v>
      </c>
      <c r="EU34">
        <v>0</v>
      </c>
      <c r="EV34">
        <v>0</v>
      </c>
      <c r="EW34">
        <v>0</v>
      </c>
      <c r="EX34">
        <v>0</v>
      </c>
      <c r="FQ34">
        <v>0</v>
      </c>
      <c r="FR34">
        <f t="shared" si="59"/>
        <v>0</v>
      </c>
      <c r="FS34">
        <v>0</v>
      </c>
      <c r="FX34">
        <v>90</v>
      </c>
      <c r="FY34">
        <v>46</v>
      </c>
      <c r="GA34" t="s">
        <v>35</v>
      </c>
      <c r="GD34">
        <v>1</v>
      </c>
      <c r="GF34">
        <v>1869276276</v>
      </c>
      <c r="GG34">
        <v>2</v>
      </c>
      <c r="GH34">
        <v>0</v>
      </c>
      <c r="GI34">
        <v>-2</v>
      </c>
      <c r="GJ34">
        <v>0</v>
      </c>
      <c r="GK34">
        <v>0</v>
      </c>
      <c r="GL34">
        <f t="shared" si="60"/>
        <v>0</v>
      </c>
      <c r="GM34">
        <f t="shared" si="61"/>
        <v>15190.35</v>
      </c>
      <c r="GN34">
        <f t="shared" si="62"/>
        <v>0</v>
      </c>
      <c r="GO34">
        <f t="shared" si="63"/>
        <v>15190.35</v>
      </c>
      <c r="GP34">
        <f t="shared" si="64"/>
        <v>0</v>
      </c>
      <c r="GR34">
        <v>0</v>
      </c>
      <c r="GS34">
        <v>4</v>
      </c>
      <c r="GT34">
        <v>0</v>
      </c>
      <c r="GU34" t="s">
        <v>3</v>
      </c>
      <c r="GV34">
        <f t="shared" si="65"/>
        <v>0</v>
      </c>
      <c r="GW34">
        <v>1</v>
      </c>
      <c r="GX34">
        <f t="shared" si="66"/>
        <v>0</v>
      </c>
      <c r="HA34">
        <v>0</v>
      </c>
      <c r="HB34">
        <v>0</v>
      </c>
      <c r="HC34">
        <f t="shared" si="67"/>
        <v>0</v>
      </c>
      <c r="HE34" t="s">
        <v>3</v>
      </c>
      <c r="HF34" t="s">
        <v>3</v>
      </c>
      <c r="IK34">
        <v>0</v>
      </c>
    </row>
    <row r="35" spans="1:245">
      <c r="A35">
        <v>18</v>
      </c>
      <c r="B35">
        <v>1</v>
      </c>
      <c r="C35">
        <v>8</v>
      </c>
      <c r="E35" t="s">
        <v>36</v>
      </c>
      <c r="F35" t="s">
        <v>33</v>
      </c>
      <c r="G35" t="s">
        <v>37</v>
      </c>
      <c r="H35" t="s">
        <v>3</v>
      </c>
      <c r="I35">
        <f>I33*J35</f>
        <v>1</v>
      </c>
      <c r="J35">
        <v>1</v>
      </c>
      <c r="O35">
        <f t="shared" si="28"/>
        <v>11750</v>
      </c>
      <c r="P35">
        <f t="shared" si="29"/>
        <v>11750</v>
      </c>
      <c r="Q35">
        <f t="shared" si="30"/>
        <v>0</v>
      </c>
      <c r="R35">
        <f t="shared" si="31"/>
        <v>0</v>
      </c>
      <c r="S35">
        <f t="shared" si="32"/>
        <v>0</v>
      </c>
      <c r="T35">
        <f t="shared" si="33"/>
        <v>0</v>
      </c>
      <c r="U35">
        <f t="shared" si="34"/>
        <v>0</v>
      </c>
      <c r="V35">
        <f t="shared" si="35"/>
        <v>0</v>
      </c>
      <c r="W35">
        <f t="shared" si="36"/>
        <v>0</v>
      </c>
      <c r="X35">
        <f t="shared" si="37"/>
        <v>0</v>
      </c>
      <c r="Y35">
        <f t="shared" si="38"/>
        <v>0</v>
      </c>
      <c r="AA35">
        <v>36379259</v>
      </c>
      <c r="AB35">
        <f t="shared" si="39"/>
        <v>11750</v>
      </c>
      <c r="AC35">
        <f t="shared" si="40"/>
        <v>11750</v>
      </c>
      <c r="AD35">
        <f t="shared" si="41"/>
        <v>0</v>
      </c>
      <c r="AE35">
        <f t="shared" si="42"/>
        <v>0</v>
      </c>
      <c r="AF35">
        <f t="shared" si="43"/>
        <v>0</v>
      </c>
      <c r="AG35">
        <f t="shared" si="44"/>
        <v>0</v>
      </c>
      <c r="AH35">
        <f t="shared" si="45"/>
        <v>0</v>
      </c>
      <c r="AI35">
        <f t="shared" si="46"/>
        <v>0</v>
      </c>
      <c r="AJ35">
        <f t="shared" si="47"/>
        <v>0</v>
      </c>
      <c r="AK35">
        <v>11750</v>
      </c>
      <c r="AL35">
        <v>11750</v>
      </c>
      <c r="AM35">
        <v>0</v>
      </c>
      <c r="AN35">
        <v>0</v>
      </c>
      <c r="AO35">
        <v>0</v>
      </c>
      <c r="AP35">
        <v>0</v>
      </c>
      <c r="AQ35">
        <v>0</v>
      </c>
      <c r="AR35">
        <v>0</v>
      </c>
      <c r="AS35">
        <v>0</v>
      </c>
      <c r="AT35">
        <v>90</v>
      </c>
      <c r="AU35">
        <v>46</v>
      </c>
      <c r="AV35">
        <v>1</v>
      </c>
      <c r="AW35">
        <v>1</v>
      </c>
      <c r="AZ35">
        <v>1</v>
      </c>
      <c r="BA35">
        <v>1</v>
      </c>
      <c r="BB35">
        <v>1</v>
      </c>
      <c r="BC35">
        <v>1</v>
      </c>
      <c r="BD35" t="s">
        <v>3</v>
      </c>
      <c r="BE35" t="s">
        <v>3</v>
      </c>
      <c r="BF35" t="s">
        <v>3</v>
      </c>
      <c r="BG35" t="s">
        <v>3</v>
      </c>
      <c r="BH35">
        <v>3</v>
      </c>
      <c r="BI35">
        <v>2</v>
      </c>
      <c r="BJ35" t="s">
        <v>3</v>
      </c>
      <c r="BM35">
        <v>110012</v>
      </c>
      <c r="BN35">
        <v>0</v>
      </c>
      <c r="BO35" t="s">
        <v>3</v>
      </c>
      <c r="BP35">
        <v>0</v>
      </c>
      <c r="BQ35">
        <v>3</v>
      </c>
      <c r="BR35">
        <v>0</v>
      </c>
      <c r="BS35">
        <v>1</v>
      </c>
      <c r="BT35">
        <v>1</v>
      </c>
      <c r="BU35">
        <v>1</v>
      </c>
      <c r="BV35">
        <v>1</v>
      </c>
      <c r="BW35">
        <v>1</v>
      </c>
      <c r="BX35">
        <v>1</v>
      </c>
      <c r="BY35" t="s">
        <v>3</v>
      </c>
      <c r="BZ35">
        <v>90</v>
      </c>
      <c r="CA35">
        <v>46</v>
      </c>
      <c r="CE35">
        <v>0</v>
      </c>
      <c r="CF35">
        <v>0</v>
      </c>
      <c r="CG35">
        <v>0</v>
      </c>
      <c r="CM35">
        <v>0</v>
      </c>
      <c r="CN35" t="s">
        <v>3</v>
      </c>
      <c r="CO35">
        <v>0</v>
      </c>
      <c r="CP35">
        <f t="shared" si="48"/>
        <v>11750</v>
      </c>
      <c r="CQ35">
        <f t="shared" si="49"/>
        <v>11750</v>
      </c>
      <c r="CR35">
        <f t="shared" si="50"/>
        <v>0</v>
      </c>
      <c r="CS35">
        <f t="shared" si="51"/>
        <v>0</v>
      </c>
      <c r="CT35">
        <f t="shared" si="52"/>
        <v>0</v>
      </c>
      <c r="CU35">
        <f t="shared" si="53"/>
        <v>0</v>
      </c>
      <c r="CV35">
        <f t="shared" si="54"/>
        <v>0</v>
      </c>
      <c r="CW35">
        <f t="shared" si="55"/>
        <v>0</v>
      </c>
      <c r="CX35">
        <f t="shared" si="56"/>
        <v>0</v>
      </c>
      <c r="CY35">
        <f t="shared" si="57"/>
        <v>0</v>
      </c>
      <c r="CZ35">
        <f t="shared" si="58"/>
        <v>0</v>
      </c>
      <c r="DC35" t="s">
        <v>3</v>
      </c>
      <c r="DD35" t="s">
        <v>3</v>
      </c>
      <c r="DE35" t="s">
        <v>3</v>
      </c>
      <c r="DF35" t="s">
        <v>3</v>
      </c>
      <c r="DG35" t="s">
        <v>3</v>
      </c>
      <c r="DH35" t="s">
        <v>3</v>
      </c>
      <c r="DI35" t="s">
        <v>3</v>
      </c>
      <c r="DJ35" t="s">
        <v>3</v>
      </c>
      <c r="DK35" t="s">
        <v>3</v>
      </c>
      <c r="DL35" t="s">
        <v>3</v>
      </c>
      <c r="DM35" t="s">
        <v>3</v>
      </c>
      <c r="DN35">
        <v>0</v>
      </c>
      <c r="DO35">
        <v>0</v>
      </c>
      <c r="DP35">
        <v>1</v>
      </c>
      <c r="DQ35">
        <v>1</v>
      </c>
      <c r="DZ35" t="s">
        <v>3</v>
      </c>
      <c r="EA35" t="s">
        <v>3</v>
      </c>
      <c r="EB35" t="s">
        <v>3</v>
      </c>
      <c r="EC35" t="s">
        <v>3</v>
      </c>
      <c r="EE35">
        <v>36261950</v>
      </c>
      <c r="EF35">
        <v>3</v>
      </c>
      <c r="EG35" t="s">
        <v>29</v>
      </c>
      <c r="EH35">
        <v>0</v>
      </c>
      <c r="EI35" t="s">
        <v>3</v>
      </c>
      <c r="EJ35">
        <v>2</v>
      </c>
      <c r="EK35">
        <v>110012</v>
      </c>
      <c r="EL35" t="s">
        <v>30</v>
      </c>
      <c r="EM35" t="s">
        <v>31</v>
      </c>
      <c r="EO35" t="s">
        <v>3</v>
      </c>
      <c r="EQ35">
        <v>0</v>
      </c>
      <c r="ER35">
        <v>11750</v>
      </c>
      <c r="ES35">
        <v>11750</v>
      </c>
      <c r="ET35">
        <v>0</v>
      </c>
      <c r="EU35">
        <v>0</v>
      </c>
      <c r="EV35">
        <v>0</v>
      </c>
      <c r="EW35">
        <v>0</v>
      </c>
      <c r="EX35">
        <v>0</v>
      </c>
      <c r="FQ35">
        <v>0</v>
      </c>
      <c r="FR35">
        <f t="shared" si="59"/>
        <v>0</v>
      </c>
      <c r="FS35">
        <v>0</v>
      </c>
      <c r="FX35">
        <v>90</v>
      </c>
      <c r="FY35">
        <v>46</v>
      </c>
      <c r="GA35" t="s">
        <v>35</v>
      </c>
      <c r="GD35">
        <v>1</v>
      </c>
      <c r="GF35">
        <v>800038806</v>
      </c>
      <c r="GG35">
        <v>2</v>
      </c>
      <c r="GH35">
        <v>0</v>
      </c>
      <c r="GI35">
        <v>-2</v>
      </c>
      <c r="GJ35">
        <v>0</v>
      </c>
      <c r="GK35">
        <v>0</v>
      </c>
      <c r="GL35">
        <f t="shared" si="60"/>
        <v>0</v>
      </c>
      <c r="GM35">
        <f t="shared" si="61"/>
        <v>11750</v>
      </c>
      <c r="GN35">
        <f t="shared" si="62"/>
        <v>0</v>
      </c>
      <c r="GO35">
        <f t="shared" si="63"/>
        <v>11750</v>
      </c>
      <c r="GP35">
        <f t="shared" si="64"/>
        <v>0</v>
      </c>
      <c r="GR35">
        <v>0</v>
      </c>
      <c r="GS35">
        <v>4</v>
      </c>
      <c r="GT35">
        <v>0</v>
      </c>
      <c r="GU35" t="s">
        <v>3</v>
      </c>
      <c r="GV35">
        <f t="shared" si="65"/>
        <v>0</v>
      </c>
      <c r="GW35">
        <v>1</v>
      </c>
      <c r="GX35">
        <f t="shared" si="66"/>
        <v>0</v>
      </c>
      <c r="HA35">
        <v>0</v>
      </c>
      <c r="HB35">
        <v>0</v>
      </c>
      <c r="HC35">
        <f t="shared" si="67"/>
        <v>0</v>
      </c>
      <c r="HE35" t="s">
        <v>3</v>
      </c>
      <c r="HF35" t="s">
        <v>3</v>
      </c>
      <c r="IK35">
        <v>0</v>
      </c>
    </row>
    <row r="36" spans="1:245">
      <c r="A36">
        <v>17</v>
      </c>
      <c r="B36">
        <v>1</v>
      </c>
      <c r="C36">
        <f>ROW(SmtRes!A15)</f>
        <v>15</v>
      </c>
      <c r="D36">
        <f>ROW(EtalonRes!A12)</f>
        <v>12</v>
      </c>
      <c r="E36" t="s">
        <v>38</v>
      </c>
      <c r="F36" t="s">
        <v>39</v>
      </c>
      <c r="G36" t="s">
        <v>40</v>
      </c>
      <c r="H36" t="s">
        <v>41</v>
      </c>
      <c r="I36">
        <v>1</v>
      </c>
      <c r="J36">
        <v>0</v>
      </c>
      <c r="O36">
        <f t="shared" si="28"/>
        <v>456.29</v>
      </c>
      <c r="P36">
        <f t="shared" si="29"/>
        <v>12.23</v>
      </c>
      <c r="Q36">
        <f t="shared" si="30"/>
        <v>81.87</v>
      </c>
      <c r="R36">
        <f t="shared" si="31"/>
        <v>17.989999999999998</v>
      </c>
      <c r="S36">
        <f t="shared" si="32"/>
        <v>362.19</v>
      </c>
      <c r="T36">
        <f t="shared" si="33"/>
        <v>0</v>
      </c>
      <c r="U36">
        <f t="shared" si="34"/>
        <v>1.1299999999999999</v>
      </c>
      <c r="V36">
        <f t="shared" si="35"/>
        <v>0.04</v>
      </c>
      <c r="W36">
        <f t="shared" si="36"/>
        <v>0</v>
      </c>
      <c r="X36">
        <f t="shared" si="37"/>
        <v>368.77</v>
      </c>
      <c r="Y36">
        <f t="shared" si="38"/>
        <v>193.89</v>
      </c>
      <c r="AA36">
        <v>36379259</v>
      </c>
      <c r="AB36">
        <f t="shared" si="39"/>
        <v>20.5</v>
      </c>
      <c r="AC36">
        <f t="shared" si="40"/>
        <v>0.76</v>
      </c>
      <c r="AD36">
        <f t="shared" si="41"/>
        <v>8.8699999999999992</v>
      </c>
      <c r="AE36">
        <f t="shared" si="42"/>
        <v>0.54</v>
      </c>
      <c r="AF36">
        <f t="shared" si="43"/>
        <v>10.87</v>
      </c>
      <c r="AG36">
        <f t="shared" si="44"/>
        <v>0</v>
      </c>
      <c r="AH36">
        <f t="shared" si="45"/>
        <v>1.1299999999999999</v>
      </c>
      <c r="AI36">
        <f t="shared" si="46"/>
        <v>0.04</v>
      </c>
      <c r="AJ36">
        <f t="shared" si="47"/>
        <v>0</v>
      </c>
      <c r="AK36">
        <v>20.5</v>
      </c>
      <c r="AL36">
        <v>0.76</v>
      </c>
      <c r="AM36">
        <v>8.8699999999999992</v>
      </c>
      <c r="AN36">
        <v>0.54</v>
      </c>
      <c r="AO36">
        <v>10.87</v>
      </c>
      <c r="AP36">
        <v>0</v>
      </c>
      <c r="AQ36">
        <v>1.1299999999999999</v>
      </c>
      <c r="AR36">
        <v>0.04</v>
      </c>
      <c r="AS36">
        <v>0</v>
      </c>
      <c r="AT36">
        <v>97</v>
      </c>
      <c r="AU36">
        <v>51</v>
      </c>
      <c r="AV36">
        <v>1</v>
      </c>
      <c r="AW36">
        <v>1</v>
      </c>
      <c r="AZ36">
        <v>1</v>
      </c>
      <c r="BA36">
        <v>33.32</v>
      </c>
      <c r="BB36">
        <v>9.23</v>
      </c>
      <c r="BC36">
        <v>16.09</v>
      </c>
      <c r="BD36" t="s">
        <v>3</v>
      </c>
      <c r="BE36" t="s">
        <v>3</v>
      </c>
      <c r="BF36" t="s">
        <v>3</v>
      </c>
      <c r="BG36" t="s">
        <v>3</v>
      </c>
      <c r="BH36">
        <v>0</v>
      </c>
      <c r="BI36">
        <v>2</v>
      </c>
      <c r="BJ36" t="s">
        <v>42</v>
      </c>
      <c r="BM36">
        <v>108001</v>
      </c>
      <c r="BN36">
        <v>0</v>
      </c>
      <c r="BO36" t="s">
        <v>39</v>
      </c>
      <c r="BP36">
        <v>1</v>
      </c>
      <c r="BQ36">
        <v>3</v>
      </c>
      <c r="BR36">
        <v>0</v>
      </c>
      <c r="BS36">
        <v>33.32</v>
      </c>
      <c r="BT36">
        <v>1</v>
      </c>
      <c r="BU36">
        <v>1</v>
      </c>
      <c r="BV36">
        <v>1</v>
      </c>
      <c r="BW36">
        <v>1</v>
      </c>
      <c r="BX36">
        <v>1</v>
      </c>
      <c r="BY36" t="s">
        <v>3</v>
      </c>
      <c r="BZ36">
        <v>97</v>
      </c>
      <c r="CA36">
        <v>51</v>
      </c>
      <c r="CE36">
        <v>0</v>
      </c>
      <c r="CF36">
        <v>0</v>
      </c>
      <c r="CG36">
        <v>0</v>
      </c>
      <c r="CM36">
        <v>0</v>
      </c>
      <c r="CN36" t="s">
        <v>3</v>
      </c>
      <c r="CO36">
        <v>0</v>
      </c>
      <c r="CP36">
        <f t="shared" si="48"/>
        <v>456.29</v>
      </c>
      <c r="CQ36">
        <f t="shared" si="49"/>
        <v>12.228400000000001</v>
      </c>
      <c r="CR36">
        <f t="shared" si="50"/>
        <v>81.870099999999994</v>
      </c>
      <c r="CS36">
        <f t="shared" si="51"/>
        <v>17.992800000000003</v>
      </c>
      <c r="CT36">
        <f t="shared" si="52"/>
        <v>362.1884</v>
      </c>
      <c r="CU36">
        <f t="shared" si="53"/>
        <v>0</v>
      </c>
      <c r="CV36">
        <f t="shared" si="54"/>
        <v>1.1299999999999999</v>
      </c>
      <c r="CW36">
        <f t="shared" si="55"/>
        <v>0.04</v>
      </c>
      <c r="CX36">
        <f t="shared" si="56"/>
        <v>0</v>
      </c>
      <c r="CY36">
        <f t="shared" si="57"/>
        <v>368.77459999999996</v>
      </c>
      <c r="CZ36">
        <f t="shared" si="58"/>
        <v>193.89179999999999</v>
      </c>
      <c r="DC36" t="s">
        <v>3</v>
      </c>
      <c r="DD36" t="s">
        <v>3</v>
      </c>
      <c r="DE36" t="s">
        <v>3</v>
      </c>
      <c r="DF36" t="s">
        <v>3</v>
      </c>
      <c r="DG36" t="s">
        <v>3</v>
      </c>
      <c r="DH36" t="s">
        <v>3</v>
      </c>
      <c r="DI36" t="s">
        <v>3</v>
      </c>
      <c r="DJ36" t="s">
        <v>3</v>
      </c>
      <c r="DK36" t="s">
        <v>3</v>
      </c>
      <c r="DL36" t="s">
        <v>3</v>
      </c>
      <c r="DM36" t="s">
        <v>3</v>
      </c>
      <c r="DN36">
        <v>0</v>
      </c>
      <c r="DO36">
        <v>0</v>
      </c>
      <c r="DP36">
        <v>1</v>
      </c>
      <c r="DQ36">
        <v>1</v>
      </c>
      <c r="DU36">
        <v>1013</v>
      </c>
      <c r="DV36" t="s">
        <v>41</v>
      </c>
      <c r="DW36" t="s">
        <v>41</v>
      </c>
      <c r="DX36">
        <v>1</v>
      </c>
      <c r="DZ36" t="s">
        <v>3</v>
      </c>
      <c r="EA36" t="s">
        <v>3</v>
      </c>
      <c r="EB36" t="s">
        <v>3</v>
      </c>
      <c r="EC36" t="s">
        <v>3</v>
      </c>
      <c r="EE36">
        <v>36261553</v>
      </c>
      <c r="EF36">
        <v>3</v>
      </c>
      <c r="EG36" t="s">
        <v>29</v>
      </c>
      <c r="EH36">
        <v>0</v>
      </c>
      <c r="EI36" t="s">
        <v>3</v>
      </c>
      <c r="EJ36">
        <v>2</v>
      </c>
      <c r="EK36">
        <v>108001</v>
      </c>
      <c r="EL36" t="s">
        <v>43</v>
      </c>
      <c r="EM36" t="s">
        <v>44</v>
      </c>
      <c r="EO36" t="s">
        <v>3</v>
      </c>
      <c r="EQ36">
        <v>0</v>
      </c>
      <c r="ER36">
        <v>20.5</v>
      </c>
      <c r="ES36">
        <v>0.76</v>
      </c>
      <c r="ET36">
        <v>8.8699999999999992</v>
      </c>
      <c r="EU36">
        <v>0.54</v>
      </c>
      <c r="EV36">
        <v>10.87</v>
      </c>
      <c r="EW36">
        <v>1.1299999999999999</v>
      </c>
      <c r="EX36">
        <v>0.04</v>
      </c>
      <c r="EY36">
        <v>0</v>
      </c>
      <c r="FQ36">
        <v>0</v>
      </c>
      <c r="FR36">
        <f t="shared" si="59"/>
        <v>0</v>
      </c>
      <c r="FS36">
        <v>0</v>
      </c>
      <c r="FX36">
        <v>97</v>
      </c>
      <c r="FY36">
        <v>51</v>
      </c>
      <c r="GA36" t="s">
        <v>3</v>
      </c>
      <c r="GD36">
        <v>1</v>
      </c>
      <c r="GF36">
        <v>-444098187</v>
      </c>
      <c r="GG36">
        <v>2</v>
      </c>
      <c r="GH36">
        <v>1</v>
      </c>
      <c r="GI36">
        <v>2</v>
      </c>
      <c r="GJ36">
        <v>0</v>
      </c>
      <c r="GK36">
        <v>0</v>
      </c>
      <c r="GL36">
        <f t="shared" si="60"/>
        <v>0</v>
      </c>
      <c r="GM36">
        <f t="shared" si="61"/>
        <v>1018.95</v>
      </c>
      <c r="GN36">
        <f t="shared" si="62"/>
        <v>0</v>
      </c>
      <c r="GO36">
        <f t="shared" si="63"/>
        <v>1018.95</v>
      </c>
      <c r="GP36">
        <f t="shared" si="64"/>
        <v>0</v>
      </c>
      <c r="GR36">
        <v>0</v>
      </c>
      <c r="GS36">
        <v>3</v>
      </c>
      <c r="GT36">
        <v>0</v>
      </c>
      <c r="GU36" t="s">
        <v>3</v>
      </c>
      <c r="GV36">
        <f t="shared" si="65"/>
        <v>0</v>
      </c>
      <c r="GW36">
        <v>1</v>
      </c>
      <c r="GX36">
        <f t="shared" si="66"/>
        <v>0</v>
      </c>
      <c r="HA36">
        <v>0</v>
      </c>
      <c r="HB36">
        <v>0</v>
      </c>
      <c r="HC36">
        <f t="shared" si="67"/>
        <v>0</v>
      </c>
      <c r="HE36" t="s">
        <v>3</v>
      </c>
      <c r="HF36" t="s">
        <v>3</v>
      </c>
      <c r="IK36">
        <v>0</v>
      </c>
    </row>
    <row r="37" spans="1:245">
      <c r="A37">
        <v>18</v>
      </c>
      <c r="B37">
        <v>1</v>
      </c>
      <c r="C37">
        <v>15</v>
      </c>
      <c r="E37" t="s">
        <v>45</v>
      </c>
      <c r="F37" t="s">
        <v>33</v>
      </c>
      <c r="G37" t="s">
        <v>46</v>
      </c>
      <c r="H37" t="s">
        <v>3</v>
      </c>
      <c r="I37">
        <f>I36*J37</f>
        <v>1</v>
      </c>
      <c r="J37">
        <v>1</v>
      </c>
      <c r="O37">
        <f t="shared" si="28"/>
        <v>728.14</v>
      </c>
      <c r="P37">
        <f t="shared" si="29"/>
        <v>728.14</v>
      </c>
      <c r="Q37">
        <f t="shared" si="30"/>
        <v>0</v>
      </c>
      <c r="R37">
        <f t="shared" si="31"/>
        <v>0</v>
      </c>
      <c r="S37">
        <f t="shared" si="32"/>
        <v>0</v>
      </c>
      <c r="T37">
        <f t="shared" si="33"/>
        <v>0</v>
      </c>
      <c r="U37">
        <f t="shared" si="34"/>
        <v>0</v>
      </c>
      <c r="V37">
        <f t="shared" si="35"/>
        <v>0</v>
      </c>
      <c r="W37">
        <f t="shared" si="36"/>
        <v>0</v>
      </c>
      <c r="X37">
        <f t="shared" si="37"/>
        <v>0</v>
      </c>
      <c r="Y37">
        <f t="shared" si="38"/>
        <v>0</v>
      </c>
      <c r="AA37">
        <v>36379259</v>
      </c>
      <c r="AB37">
        <f t="shared" si="39"/>
        <v>728.14</v>
      </c>
      <c r="AC37">
        <f t="shared" si="40"/>
        <v>728.14</v>
      </c>
      <c r="AD37">
        <f t="shared" si="41"/>
        <v>0</v>
      </c>
      <c r="AE37">
        <f t="shared" si="42"/>
        <v>0</v>
      </c>
      <c r="AF37">
        <f t="shared" si="43"/>
        <v>0</v>
      </c>
      <c r="AG37">
        <f t="shared" si="44"/>
        <v>0</v>
      </c>
      <c r="AH37">
        <f t="shared" si="45"/>
        <v>0</v>
      </c>
      <c r="AI37">
        <f t="shared" si="46"/>
        <v>0</v>
      </c>
      <c r="AJ37">
        <f t="shared" si="47"/>
        <v>0</v>
      </c>
      <c r="AK37">
        <v>728.14</v>
      </c>
      <c r="AL37">
        <v>728.14</v>
      </c>
      <c r="AM37">
        <v>0</v>
      </c>
      <c r="AN37">
        <v>0</v>
      </c>
      <c r="AO37">
        <v>0</v>
      </c>
      <c r="AP37">
        <v>0</v>
      </c>
      <c r="AQ37">
        <v>0</v>
      </c>
      <c r="AR37">
        <v>0</v>
      </c>
      <c r="AS37">
        <v>0</v>
      </c>
      <c r="AT37">
        <v>97</v>
      </c>
      <c r="AU37">
        <v>51</v>
      </c>
      <c r="AV37">
        <v>1</v>
      </c>
      <c r="AW37">
        <v>1</v>
      </c>
      <c r="AZ37">
        <v>1</v>
      </c>
      <c r="BA37">
        <v>1</v>
      </c>
      <c r="BB37">
        <v>1</v>
      </c>
      <c r="BC37">
        <v>1</v>
      </c>
      <c r="BD37" t="s">
        <v>3</v>
      </c>
      <c r="BE37" t="s">
        <v>3</v>
      </c>
      <c r="BF37" t="s">
        <v>3</v>
      </c>
      <c r="BG37" t="s">
        <v>3</v>
      </c>
      <c r="BH37">
        <v>3</v>
      </c>
      <c r="BI37">
        <v>2</v>
      </c>
      <c r="BJ37" t="s">
        <v>3</v>
      </c>
      <c r="BM37">
        <v>108001</v>
      </c>
      <c r="BN37">
        <v>0</v>
      </c>
      <c r="BO37" t="s">
        <v>3</v>
      </c>
      <c r="BP37">
        <v>0</v>
      </c>
      <c r="BQ37">
        <v>3</v>
      </c>
      <c r="BR37">
        <v>0</v>
      </c>
      <c r="BS37">
        <v>1</v>
      </c>
      <c r="BT37">
        <v>1</v>
      </c>
      <c r="BU37">
        <v>1</v>
      </c>
      <c r="BV37">
        <v>1</v>
      </c>
      <c r="BW37">
        <v>1</v>
      </c>
      <c r="BX37">
        <v>1</v>
      </c>
      <c r="BY37" t="s">
        <v>3</v>
      </c>
      <c r="BZ37">
        <v>97</v>
      </c>
      <c r="CA37">
        <v>51</v>
      </c>
      <c r="CE37">
        <v>0</v>
      </c>
      <c r="CF37">
        <v>0</v>
      </c>
      <c r="CG37">
        <v>0</v>
      </c>
      <c r="CM37">
        <v>0</v>
      </c>
      <c r="CN37" t="s">
        <v>3</v>
      </c>
      <c r="CO37">
        <v>0</v>
      </c>
      <c r="CP37">
        <f t="shared" si="48"/>
        <v>728.14</v>
      </c>
      <c r="CQ37">
        <f t="shared" si="49"/>
        <v>728.14</v>
      </c>
      <c r="CR37">
        <f t="shared" si="50"/>
        <v>0</v>
      </c>
      <c r="CS37">
        <f t="shared" si="51"/>
        <v>0</v>
      </c>
      <c r="CT37">
        <f t="shared" si="52"/>
        <v>0</v>
      </c>
      <c r="CU37">
        <f t="shared" si="53"/>
        <v>0</v>
      </c>
      <c r="CV37">
        <f t="shared" si="54"/>
        <v>0</v>
      </c>
      <c r="CW37">
        <f t="shared" si="55"/>
        <v>0</v>
      </c>
      <c r="CX37">
        <f t="shared" si="56"/>
        <v>0</v>
      </c>
      <c r="CY37">
        <f t="shared" si="57"/>
        <v>0</v>
      </c>
      <c r="CZ37">
        <f t="shared" si="58"/>
        <v>0</v>
      </c>
      <c r="DC37" t="s">
        <v>3</v>
      </c>
      <c r="DD37" t="s">
        <v>3</v>
      </c>
      <c r="DE37" t="s">
        <v>3</v>
      </c>
      <c r="DF37" t="s">
        <v>3</v>
      </c>
      <c r="DG37" t="s">
        <v>3</v>
      </c>
      <c r="DH37" t="s">
        <v>3</v>
      </c>
      <c r="DI37" t="s">
        <v>3</v>
      </c>
      <c r="DJ37" t="s">
        <v>3</v>
      </c>
      <c r="DK37" t="s">
        <v>3</v>
      </c>
      <c r="DL37" t="s">
        <v>3</v>
      </c>
      <c r="DM37" t="s">
        <v>3</v>
      </c>
      <c r="DN37">
        <v>0</v>
      </c>
      <c r="DO37">
        <v>0</v>
      </c>
      <c r="DP37">
        <v>1</v>
      </c>
      <c r="DQ37">
        <v>1</v>
      </c>
      <c r="DZ37" t="s">
        <v>3</v>
      </c>
      <c r="EA37" t="s">
        <v>3</v>
      </c>
      <c r="EB37" t="s">
        <v>3</v>
      </c>
      <c r="EC37" t="s">
        <v>3</v>
      </c>
      <c r="EE37">
        <v>36261553</v>
      </c>
      <c r="EF37">
        <v>3</v>
      </c>
      <c r="EG37" t="s">
        <v>29</v>
      </c>
      <c r="EH37">
        <v>0</v>
      </c>
      <c r="EI37" t="s">
        <v>3</v>
      </c>
      <c r="EJ37">
        <v>2</v>
      </c>
      <c r="EK37">
        <v>108001</v>
      </c>
      <c r="EL37" t="s">
        <v>43</v>
      </c>
      <c r="EM37" t="s">
        <v>44</v>
      </c>
      <c r="EO37" t="s">
        <v>3</v>
      </c>
      <c r="EQ37">
        <v>0</v>
      </c>
      <c r="ER37">
        <v>728.14</v>
      </c>
      <c r="ES37">
        <v>728.14</v>
      </c>
      <c r="ET37">
        <v>0</v>
      </c>
      <c r="EU37">
        <v>0</v>
      </c>
      <c r="EV37">
        <v>0</v>
      </c>
      <c r="EW37">
        <v>0</v>
      </c>
      <c r="EX37">
        <v>0</v>
      </c>
      <c r="FQ37">
        <v>0</v>
      </c>
      <c r="FR37">
        <f t="shared" si="59"/>
        <v>0</v>
      </c>
      <c r="FS37">
        <v>0</v>
      </c>
      <c r="FX37">
        <v>97</v>
      </c>
      <c r="FY37">
        <v>51</v>
      </c>
      <c r="GA37" t="s">
        <v>35</v>
      </c>
      <c r="GD37">
        <v>1</v>
      </c>
      <c r="GF37">
        <v>1933994388</v>
      </c>
      <c r="GG37">
        <v>2</v>
      </c>
      <c r="GH37">
        <v>0</v>
      </c>
      <c r="GI37">
        <v>-2</v>
      </c>
      <c r="GJ37">
        <v>0</v>
      </c>
      <c r="GK37">
        <v>0</v>
      </c>
      <c r="GL37">
        <f t="shared" si="60"/>
        <v>0</v>
      </c>
      <c r="GM37">
        <f t="shared" si="61"/>
        <v>728.14</v>
      </c>
      <c r="GN37">
        <f t="shared" si="62"/>
        <v>0</v>
      </c>
      <c r="GO37">
        <f t="shared" si="63"/>
        <v>728.14</v>
      </c>
      <c r="GP37">
        <f t="shared" si="64"/>
        <v>0</v>
      </c>
      <c r="GR37">
        <v>0</v>
      </c>
      <c r="GS37">
        <v>4</v>
      </c>
      <c r="GT37">
        <v>0</v>
      </c>
      <c r="GU37" t="s">
        <v>3</v>
      </c>
      <c r="GV37">
        <f t="shared" si="65"/>
        <v>0</v>
      </c>
      <c r="GW37">
        <v>1</v>
      </c>
      <c r="GX37">
        <f t="shared" si="66"/>
        <v>0</v>
      </c>
      <c r="HA37">
        <v>0</v>
      </c>
      <c r="HB37">
        <v>0</v>
      </c>
      <c r="HC37">
        <f t="shared" si="67"/>
        <v>0</v>
      </c>
      <c r="HE37" t="s">
        <v>3</v>
      </c>
      <c r="HF37" t="s">
        <v>3</v>
      </c>
      <c r="IK37">
        <v>0</v>
      </c>
    </row>
    <row r="38" spans="1:245">
      <c r="A38">
        <v>17</v>
      </c>
      <c r="B38">
        <v>1</v>
      </c>
      <c r="E38" t="s">
        <v>47</v>
      </c>
      <c r="F38" t="s">
        <v>48</v>
      </c>
      <c r="G38" t="s">
        <v>49</v>
      </c>
      <c r="H38" t="s">
        <v>27</v>
      </c>
      <c r="I38">
        <v>1</v>
      </c>
      <c r="J38">
        <v>0</v>
      </c>
      <c r="O38">
        <f t="shared" si="28"/>
        <v>54.1</v>
      </c>
      <c r="P38">
        <f t="shared" si="29"/>
        <v>54.1</v>
      </c>
      <c r="Q38">
        <f t="shared" si="30"/>
        <v>0</v>
      </c>
      <c r="R38">
        <f t="shared" si="31"/>
        <v>0</v>
      </c>
      <c r="S38">
        <f t="shared" si="32"/>
        <v>0</v>
      </c>
      <c r="T38">
        <f t="shared" si="33"/>
        <v>0</v>
      </c>
      <c r="U38">
        <f t="shared" si="34"/>
        <v>0</v>
      </c>
      <c r="V38">
        <f t="shared" si="35"/>
        <v>0</v>
      </c>
      <c r="W38">
        <f t="shared" si="36"/>
        <v>0.01</v>
      </c>
      <c r="X38">
        <f t="shared" si="37"/>
        <v>0</v>
      </c>
      <c r="Y38">
        <f t="shared" si="38"/>
        <v>0</v>
      </c>
      <c r="AA38">
        <v>36379259</v>
      </c>
      <c r="AB38">
        <f t="shared" si="39"/>
        <v>11.2</v>
      </c>
      <c r="AC38">
        <f t="shared" si="40"/>
        <v>11.2</v>
      </c>
      <c r="AD38">
        <f t="shared" si="41"/>
        <v>0</v>
      </c>
      <c r="AE38">
        <f t="shared" si="42"/>
        <v>0</v>
      </c>
      <c r="AF38">
        <f t="shared" si="43"/>
        <v>0</v>
      </c>
      <c r="AG38">
        <f t="shared" si="44"/>
        <v>0</v>
      </c>
      <c r="AH38">
        <f t="shared" si="45"/>
        <v>0</v>
      </c>
      <c r="AI38">
        <f t="shared" si="46"/>
        <v>0</v>
      </c>
      <c r="AJ38">
        <f t="shared" si="47"/>
        <v>0.01</v>
      </c>
      <c r="AK38">
        <v>11.2</v>
      </c>
      <c r="AL38">
        <v>11.2</v>
      </c>
      <c r="AM38">
        <v>0</v>
      </c>
      <c r="AN38">
        <v>0</v>
      </c>
      <c r="AO38">
        <v>0</v>
      </c>
      <c r="AP38">
        <v>0</v>
      </c>
      <c r="AQ38">
        <v>0</v>
      </c>
      <c r="AR38">
        <v>0</v>
      </c>
      <c r="AS38">
        <v>0.01</v>
      </c>
      <c r="AT38">
        <v>0</v>
      </c>
      <c r="AU38">
        <v>0</v>
      </c>
      <c r="AV38">
        <v>1</v>
      </c>
      <c r="AW38">
        <v>1</v>
      </c>
      <c r="AZ38">
        <v>1</v>
      </c>
      <c r="BA38">
        <v>1</v>
      </c>
      <c r="BB38">
        <v>1</v>
      </c>
      <c r="BC38">
        <v>4.83</v>
      </c>
      <c r="BD38" t="s">
        <v>3</v>
      </c>
      <c r="BE38" t="s">
        <v>3</v>
      </c>
      <c r="BF38" t="s">
        <v>3</v>
      </c>
      <c r="BG38" t="s">
        <v>3</v>
      </c>
      <c r="BH38">
        <v>3</v>
      </c>
      <c r="BI38">
        <v>2</v>
      </c>
      <c r="BJ38" t="s">
        <v>50</v>
      </c>
      <c r="BM38">
        <v>500002</v>
      </c>
      <c r="BN38">
        <v>0</v>
      </c>
      <c r="BO38" t="s">
        <v>48</v>
      </c>
      <c r="BP38">
        <v>1</v>
      </c>
      <c r="BQ38">
        <v>12</v>
      </c>
      <c r="BR38">
        <v>0</v>
      </c>
      <c r="BS38">
        <v>1</v>
      </c>
      <c r="BT38">
        <v>1</v>
      </c>
      <c r="BU38">
        <v>1</v>
      </c>
      <c r="BV38">
        <v>1</v>
      </c>
      <c r="BW38">
        <v>1</v>
      </c>
      <c r="BX38">
        <v>1</v>
      </c>
      <c r="BY38" t="s">
        <v>3</v>
      </c>
      <c r="BZ38">
        <v>0</v>
      </c>
      <c r="CA38">
        <v>0</v>
      </c>
      <c r="CE38">
        <v>0</v>
      </c>
      <c r="CF38">
        <v>0</v>
      </c>
      <c r="CG38">
        <v>0</v>
      </c>
      <c r="CM38">
        <v>0</v>
      </c>
      <c r="CN38" t="s">
        <v>3</v>
      </c>
      <c r="CO38">
        <v>0</v>
      </c>
      <c r="CP38">
        <f t="shared" si="48"/>
        <v>54.1</v>
      </c>
      <c r="CQ38">
        <f t="shared" si="49"/>
        <v>54.095999999999997</v>
      </c>
      <c r="CR38">
        <f t="shared" si="50"/>
        <v>0</v>
      </c>
      <c r="CS38">
        <f t="shared" si="51"/>
        <v>0</v>
      </c>
      <c r="CT38">
        <f t="shared" si="52"/>
        <v>0</v>
      </c>
      <c r="CU38">
        <f t="shared" si="53"/>
        <v>0</v>
      </c>
      <c r="CV38">
        <f t="shared" si="54"/>
        <v>0</v>
      </c>
      <c r="CW38">
        <f t="shared" si="55"/>
        <v>0</v>
      </c>
      <c r="CX38">
        <f t="shared" si="56"/>
        <v>0.01</v>
      </c>
      <c r="CY38">
        <f t="shared" si="57"/>
        <v>0</v>
      </c>
      <c r="CZ38">
        <f t="shared" si="58"/>
        <v>0</v>
      </c>
      <c r="DC38" t="s">
        <v>3</v>
      </c>
      <c r="DD38" t="s">
        <v>3</v>
      </c>
      <c r="DE38" t="s">
        <v>3</v>
      </c>
      <c r="DF38" t="s">
        <v>3</v>
      </c>
      <c r="DG38" t="s">
        <v>3</v>
      </c>
      <c r="DH38" t="s">
        <v>3</v>
      </c>
      <c r="DI38" t="s">
        <v>3</v>
      </c>
      <c r="DJ38" t="s">
        <v>3</v>
      </c>
      <c r="DK38" t="s">
        <v>3</v>
      </c>
      <c r="DL38" t="s">
        <v>3</v>
      </c>
      <c r="DM38" t="s">
        <v>3</v>
      </c>
      <c r="DN38">
        <v>0</v>
      </c>
      <c r="DO38">
        <v>0</v>
      </c>
      <c r="DP38">
        <v>1</v>
      </c>
      <c r="DQ38">
        <v>1</v>
      </c>
      <c r="DU38">
        <v>1010</v>
      </c>
      <c r="DV38" t="s">
        <v>27</v>
      </c>
      <c r="DW38" t="s">
        <v>27</v>
      </c>
      <c r="DX38">
        <v>1</v>
      </c>
      <c r="DZ38" t="s">
        <v>3</v>
      </c>
      <c r="EA38" t="s">
        <v>3</v>
      </c>
      <c r="EB38" t="s">
        <v>3</v>
      </c>
      <c r="EC38" t="s">
        <v>3</v>
      </c>
      <c r="EE38">
        <v>36261621</v>
      </c>
      <c r="EF38">
        <v>12</v>
      </c>
      <c r="EG38" t="s">
        <v>51</v>
      </c>
      <c r="EH38">
        <v>0</v>
      </c>
      <c r="EI38" t="s">
        <v>3</v>
      </c>
      <c r="EJ38">
        <v>2</v>
      </c>
      <c r="EK38">
        <v>500002</v>
      </c>
      <c r="EL38" t="s">
        <v>52</v>
      </c>
      <c r="EM38" t="s">
        <v>53</v>
      </c>
      <c r="EO38" t="s">
        <v>3</v>
      </c>
      <c r="EQ38">
        <v>0</v>
      </c>
      <c r="ER38">
        <v>11.2</v>
      </c>
      <c r="ES38">
        <v>11.2</v>
      </c>
      <c r="ET38">
        <v>0</v>
      </c>
      <c r="EU38">
        <v>0</v>
      </c>
      <c r="EV38">
        <v>0</v>
      </c>
      <c r="EW38">
        <v>0</v>
      </c>
      <c r="EX38">
        <v>0</v>
      </c>
      <c r="EY38">
        <v>0</v>
      </c>
      <c r="FQ38">
        <v>0</v>
      </c>
      <c r="FR38">
        <f t="shared" si="59"/>
        <v>0</v>
      </c>
      <c r="FS38">
        <v>0</v>
      </c>
      <c r="FX38">
        <v>0</v>
      </c>
      <c r="FY38">
        <v>0</v>
      </c>
      <c r="GA38" t="s">
        <v>3</v>
      </c>
      <c r="GD38">
        <v>1</v>
      </c>
      <c r="GF38">
        <v>-433205279</v>
      </c>
      <c r="GG38">
        <v>2</v>
      </c>
      <c r="GH38">
        <v>1</v>
      </c>
      <c r="GI38">
        <v>2</v>
      </c>
      <c r="GJ38">
        <v>0</v>
      </c>
      <c r="GK38">
        <v>0</v>
      </c>
      <c r="GL38">
        <f t="shared" si="60"/>
        <v>0</v>
      </c>
      <c r="GM38">
        <f t="shared" si="61"/>
        <v>54.1</v>
      </c>
      <c r="GN38">
        <f t="shared" si="62"/>
        <v>0</v>
      </c>
      <c r="GO38">
        <f t="shared" si="63"/>
        <v>54.1</v>
      </c>
      <c r="GP38">
        <f t="shared" si="64"/>
        <v>0</v>
      </c>
      <c r="GR38">
        <v>0</v>
      </c>
      <c r="GS38">
        <v>3</v>
      </c>
      <c r="GT38">
        <v>0</v>
      </c>
      <c r="GU38" t="s">
        <v>3</v>
      </c>
      <c r="GV38">
        <f t="shared" si="65"/>
        <v>0</v>
      </c>
      <c r="GW38">
        <v>1</v>
      </c>
      <c r="GX38">
        <f t="shared" si="66"/>
        <v>0</v>
      </c>
      <c r="HA38">
        <v>0</v>
      </c>
      <c r="HB38">
        <v>0</v>
      </c>
      <c r="HC38">
        <f t="shared" si="67"/>
        <v>0</v>
      </c>
      <c r="HE38" t="s">
        <v>3</v>
      </c>
      <c r="HF38" t="s">
        <v>3</v>
      </c>
      <c r="IK38">
        <v>0</v>
      </c>
    </row>
    <row r="39" spans="1:245">
      <c r="A39">
        <v>17</v>
      </c>
      <c r="B39">
        <v>1</v>
      </c>
      <c r="C39">
        <f>ROW(SmtRes!A18)</f>
        <v>18</v>
      </c>
      <c r="D39">
        <f>ROW(EtalonRes!A15)</f>
        <v>15</v>
      </c>
      <c r="E39" t="s">
        <v>54</v>
      </c>
      <c r="F39" t="s">
        <v>55</v>
      </c>
      <c r="G39" t="s">
        <v>56</v>
      </c>
      <c r="H39" t="s">
        <v>41</v>
      </c>
      <c r="I39">
        <v>1</v>
      </c>
      <c r="J39">
        <v>0</v>
      </c>
      <c r="O39">
        <f t="shared" si="28"/>
        <v>379.25</v>
      </c>
      <c r="P39">
        <f t="shared" si="29"/>
        <v>9.06</v>
      </c>
      <c r="Q39">
        <f t="shared" si="30"/>
        <v>0</v>
      </c>
      <c r="R39">
        <f t="shared" si="31"/>
        <v>0</v>
      </c>
      <c r="S39">
        <f t="shared" si="32"/>
        <v>370.19</v>
      </c>
      <c r="T39">
        <f t="shared" si="33"/>
        <v>0</v>
      </c>
      <c r="U39">
        <f t="shared" si="34"/>
        <v>1.1200000000000001</v>
      </c>
      <c r="V39">
        <f t="shared" si="35"/>
        <v>0</v>
      </c>
      <c r="W39">
        <f t="shared" si="36"/>
        <v>0</v>
      </c>
      <c r="X39">
        <f t="shared" si="37"/>
        <v>359.08</v>
      </c>
      <c r="Y39">
        <f t="shared" si="38"/>
        <v>188.8</v>
      </c>
      <c r="AA39">
        <v>36379259</v>
      </c>
      <c r="AB39">
        <f t="shared" si="39"/>
        <v>11.51</v>
      </c>
      <c r="AC39">
        <f t="shared" si="40"/>
        <v>0.4</v>
      </c>
      <c r="AD39">
        <f t="shared" si="41"/>
        <v>0</v>
      </c>
      <c r="AE39">
        <f t="shared" si="42"/>
        <v>0</v>
      </c>
      <c r="AF39">
        <f t="shared" si="43"/>
        <v>11.11</v>
      </c>
      <c r="AG39">
        <f t="shared" si="44"/>
        <v>0</v>
      </c>
      <c r="AH39">
        <f t="shared" si="45"/>
        <v>1.1200000000000001</v>
      </c>
      <c r="AI39">
        <f t="shared" si="46"/>
        <v>0</v>
      </c>
      <c r="AJ39">
        <f t="shared" si="47"/>
        <v>0</v>
      </c>
      <c r="AK39">
        <v>11.51</v>
      </c>
      <c r="AL39">
        <v>0.4</v>
      </c>
      <c r="AM39">
        <v>0</v>
      </c>
      <c r="AN39">
        <v>0</v>
      </c>
      <c r="AO39">
        <v>11.11</v>
      </c>
      <c r="AP39">
        <v>0</v>
      </c>
      <c r="AQ39">
        <v>1.1200000000000001</v>
      </c>
      <c r="AR39">
        <v>0</v>
      </c>
      <c r="AS39">
        <v>0</v>
      </c>
      <c r="AT39">
        <v>97</v>
      </c>
      <c r="AU39">
        <v>51</v>
      </c>
      <c r="AV39">
        <v>1</v>
      </c>
      <c r="AW39">
        <v>1</v>
      </c>
      <c r="AZ39">
        <v>1</v>
      </c>
      <c r="BA39">
        <v>33.32</v>
      </c>
      <c r="BB39">
        <v>1</v>
      </c>
      <c r="BC39">
        <v>22.65</v>
      </c>
      <c r="BD39" t="s">
        <v>3</v>
      </c>
      <c r="BE39" t="s">
        <v>3</v>
      </c>
      <c r="BF39" t="s">
        <v>3</v>
      </c>
      <c r="BG39" t="s">
        <v>3</v>
      </c>
      <c r="BH39">
        <v>0</v>
      </c>
      <c r="BI39">
        <v>2</v>
      </c>
      <c r="BJ39" t="s">
        <v>57</v>
      </c>
      <c r="BM39">
        <v>108001</v>
      </c>
      <c r="BN39">
        <v>0</v>
      </c>
      <c r="BO39" t="s">
        <v>55</v>
      </c>
      <c r="BP39">
        <v>1</v>
      </c>
      <c r="BQ39">
        <v>3</v>
      </c>
      <c r="BR39">
        <v>0</v>
      </c>
      <c r="BS39">
        <v>33.32</v>
      </c>
      <c r="BT39">
        <v>1</v>
      </c>
      <c r="BU39">
        <v>1</v>
      </c>
      <c r="BV39">
        <v>1</v>
      </c>
      <c r="BW39">
        <v>1</v>
      </c>
      <c r="BX39">
        <v>1</v>
      </c>
      <c r="BY39" t="s">
        <v>3</v>
      </c>
      <c r="BZ39">
        <v>97</v>
      </c>
      <c r="CA39">
        <v>51</v>
      </c>
      <c r="CE39">
        <v>0</v>
      </c>
      <c r="CF39">
        <v>0</v>
      </c>
      <c r="CG39">
        <v>0</v>
      </c>
      <c r="CM39">
        <v>0</v>
      </c>
      <c r="CN39" t="s">
        <v>3</v>
      </c>
      <c r="CO39">
        <v>0</v>
      </c>
      <c r="CP39">
        <f t="shared" si="48"/>
        <v>379.25</v>
      </c>
      <c r="CQ39">
        <f t="shared" si="49"/>
        <v>9.06</v>
      </c>
      <c r="CR39">
        <f t="shared" si="50"/>
        <v>0</v>
      </c>
      <c r="CS39">
        <f t="shared" si="51"/>
        <v>0</v>
      </c>
      <c r="CT39">
        <f t="shared" si="52"/>
        <v>370.18520000000001</v>
      </c>
      <c r="CU39">
        <f t="shared" si="53"/>
        <v>0</v>
      </c>
      <c r="CV39">
        <f t="shared" si="54"/>
        <v>1.1200000000000001</v>
      </c>
      <c r="CW39">
        <f t="shared" si="55"/>
        <v>0</v>
      </c>
      <c r="CX39">
        <f t="shared" si="56"/>
        <v>0</v>
      </c>
      <c r="CY39">
        <f t="shared" si="57"/>
        <v>359.08429999999998</v>
      </c>
      <c r="CZ39">
        <f t="shared" si="58"/>
        <v>188.79689999999999</v>
      </c>
      <c r="DC39" t="s">
        <v>3</v>
      </c>
      <c r="DD39" t="s">
        <v>3</v>
      </c>
      <c r="DE39" t="s">
        <v>3</v>
      </c>
      <c r="DF39" t="s">
        <v>3</v>
      </c>
      <c r="DG39" t="s">
        <v>3</v>
      </c>
      <c r="DH39" t="s">
        <v>3</v>
      </c>
      <c r="DI39" t="s">
        <v>3</v>
      </c>
      <c r="DJ39" t="s">
        <v>3</v>
      </c>
      <c r="DK39" t="s">
        <v>3</v>
      </c>
      <c r="DL39" t="s">
        <v>3</v>
      </c>
      <c r="DM39" t="s">
        <v>3</v>
      </c>
      <c r="DN39">
        <v>0</v>
      </c>
      <c r="DO39">
        <v>0</v>
      </c>
      <c r="DP39">
        <v>1</v>
      </c>
      <c r="DQ39">
        <v>1</v>
      </c>
      <c r="DU39">
        <v>1013</v>
      </c>
      <c r="DV39" t="s">
        <v>41</v>
      </c>
      <c r="DW39" t="s">
        <v>41</v>
      </c>
      <c r="DX39">
        <v>1</v>
      </c>
      <c r="DZ39" t="s">
        <v>3</v>
      </c>
      <c r="EA39" t="s">
        <v>3</v>
      </c>
      <c r="EB39" t="s">
        <v>3</v>
      </c>
      <c r="EC39" t="s">
        <v>3</v>
      </c>
      <c r="EE39">
        <v>36261553</v>
      </c>
      <c r="EF39">
        <v>3</v>
      </c>
      <c r="EG39" t="s">
        <v>29</v>
      </c>
      <c r="EH39">
        <v>0</v>
      </c>
      <c r="EI39" t="s">
        <v>3</v>
      </c>
      <c r="EJ39">
        <v>2</v>
      </c>
      <c r="EK39">
        <v>108001</v>
      </c>
      <c r="EL39" t="s">
        <v>43</v>
      </c>
      <c r="EM39" t="s">
        <v>44</v>
      </c>
      <c r="EO39" t="s">
        <v>3</v>
      </c>
      <c r="EQ39">
        <v>0</v>
      </c>
      <c r="ER39">
        <v>11.51</v>
      </c>
      <c r="ES39">
        <v>0.4</v>
      </c>
      <c r="ET39">
        <v>0</v>
      </c>
      <c r="EU39">
        <v>0</v>
      </c>
      <c r="EV39">
        <v>11.11</v>
      </c>
      <c r="EW39">
        <v>1.1200000000000001</v>
      </c>
      <c r="EX39">
        <v>0</v>
      </c>
      <c r="EY39">
        <v>0</v>
      </c>
      <c r="FQ39">
        <v>0</v>
      </c>
      <c r="FR39">
        <f t="shared" si="59"/>
        <v>0</v>
      </c>
      <c r="FS39">
        <v>0</v>
      </c>
      <c r="FX39">
        <v>97</v>
      </c>
      <c r="FY39">
        <v>51</v>
      </c>
      <c r="GA39" t="s">
        <v>3</v>
      </c>
      <c r="GD39">
        <v>1</v>
      </c>
      <c r="GF39">
        <v>-908086295</v>
      </c>
      <c r="GG39">
        <v>2</v>
      </c>
      <c r="GH39">
        <v>1</v>
      </c>
      <c r="GI39">
        <v>2</v>
      </c>
      <c r="GJ39">
        <v>0</v>
      </c>
      <c r="GK39">
        <v>0</v>
      </c>
      <c r="GL39">
        <f t="shared" si="60"/>
        <v>0</v>
      </c>
      <c r="GM39">
        <f t="shared" si="61"/>
        <v>927.13</v>
      </c>
      <c r="GN39">
        <f t="shared" si="62"/>
        <v>0</v>
      </c>
      <c r="GO39">
        <f t="shared" si="63"/>
        <v>927.13</v>
      </c>
      <c r="GP39">
        <f t="shared" si="64"/>
        <v>0</v>
      </c>
      <c r="GR39">
        <v>0</v>
      </c>
      <c r="GS39">
        <v>3</v>
      </c>
      <c r="GT39">
        <v>0</v>
      </c>
      <c r="GU39" t="s">
        <v>3</v>
      </c>
      <c r="GV39">
        <f t="shared" si="65"/>
        <v>0</v>
      </c>
      <c r="GW39">
        <v>1</v>
      </c>
      <c r="GX39">
        <f t="shared" si="66"/>
        <v>0</v>
      </c>
      <c r="HA39">
        <v>0</v>
      </c>
      <c r="HB39">
        <v>0</v>
      </c>
      <c r="HC39">
        <f t="shared" si="67"/>
        <v>0</v>
      </c>
      <c r="HE39" t="s">
        <v>3</v>
      </c>
      <c r="HF39" t="s">
        <v>3</v>
      </c>
      <c r="IK39">
        <v>0</v>
      </c>
    </row>
    <row r="40" spans="1:245">
      <c r="A40">
        <v>17</v>
      </c>
      <c r="B40">
        <v>1</v>
      </c>
      <c r="E40" t="s">
        <v>58</v>
      </c>
      <c r="F40" t="s">
        <v>59</v>
      </c>
      <c r="G40" t="s">
        <v>60</v>
      </c>
      <c r="H40" t="s">
        <v>27</v>
      </c>
      <c r="I40">
        <v>1</v>
      </c>
      <c r="J40">
        <v>0</v>
      </c>
      <c r="O40">
        <f t="shared" si="28"/>
        <v>586.74</v>
      </c>
      <c r="P40">
        <f t="shared" si="29"/>
        <v>586.74</v>
      </c>
      <c r="Q40">
        <f t="shared" si="30"/>
        <v>0</v>
      </c>
      <c r="R40">
        <f t="shared" si="31"/>
        <v>0</v>
      </c>
      <c r="S40">
        <f t="shared" si="32"/>
        <v>0</v>
      </c>
      <c r="T40">
        <f t="shared" si="33"/>
        <v>0</v>
      </c>
      <c r="U40">
        <f t="shared" si="34"/>
        <v>0</v>
      </c>
      <c r="V40">
        <f t="shared" si="35"/>
        <v>0</v>
      </c>
      <c r="W40">
        <f t="shared" si="36"/>
        <v>0.01</v>
      </c>
      <c r="X40">
        <f t="shared" si="37"/>
        <v>0</v>
      </c>
      <c r="Y40">
        <f t="shared" si="38"/>
        <v>0</v>
      </c>
      <c r="AA40">
        <v>36379259</v>
      </c>
      <c r="AB40">
        <f t="shared" si="39"/>
        <v>586.74</v>
      </c>
      <c r="AC40">
        <f t="shared" si="40"/>
        <v>586.74</v>
      </c>
      <c r="AD40">
        <f t="shared" si="41"/>
        <v>0</v>
      </c>
      <c r="AE40">
        <f t="shared" si="42"/>
        <v>0</v>
      </c>
      <c r="AF40">
        <f t="shared" si="43"/>
        <v>0</v>
      </c>
      <c r="AG40">
        <f t="shared" si="44"/>
        <v>0</v>
      </c>
      <c r="AH40">
        <f t="shared" si="45"/>
        <v>0</v>
      </c>
      <c r="AI40">
        <f t="shared" si="46"/>
        <v>0</v>
      </c>
      <c r="AJ40">
        <f t="shared" si="47"/>
        <v>0.01</v>
      </c>
      <c r="AK40">
        <v>586.74</v>
      </c>
      <c r="AL40">
        <v>586.74</v>
      </c>
      <c r="AM40">
        <v>0</v>
      </c>
      <c r="AN40">
        <v>0</v>
      </c>
      <c r="AO40">
        <v>0</v>
      </c>
      <c r="AP40">
        <v>0</v>
      </c>
      <c r="AQ40">
        <v>0</v>
      </c>
      <c r="AR40">
        <v>0</v>
      </c>
      <c r="AS40">
        <v>0.01</v>
      </c>
      <c r="AT40">
        <v>0</v>
      </c>
      <c r="AU40">
        <v>0</v>
      </c>
      <c r="AV40">
        <v>1</v>
      </c>
      <c r="AW40">
        <v>1</v>
      </c>
      <c r="AZ40">
        <v>1</v>
      </c>
      <c r="BA40">
        <v>1</v>
      </c>
      <c r="BB40">
        <v>1</v>
      </c>
      <c r="BC40">
        <v>1</v>
      </c>
      <c r="BD40" t="s">
        <v>3</v>
      </c>
      <c r="BE40" t="s">
        <v>3</v>
      </c>
      <c r="BF40" t="s">
        <v>3</v>
      </c>
      <c r="BG40" t="s">
        <v>3</v>
      </c>
      <c r="BH40">
        <v>3</v>
      </c>
      <c r="BI40">
        <v>2</v>
      </c>
      <c r="BJ40" t="s">
        <v>61</v>
      </c>
      <c r="BM40">
        <v>500002</v>
      </c>
      <c r="BN40">
        <v>0</v>
      </c>
      <c r="BO40" t="s">
        <v>3</v>
      </c>
      <c r="BP40">
        <v>0</v>
      </c>
      <c r="BQ40">
        <v>12</v>
      </c>
      <c r="BR40">
        <v>0</v>
      </c>
      <c r="BS40">
        <v>1</v>
      </c>
      <c r="BT40">
        <v>1</v>
      </c>
      <c r="BU40">
        <v>1</v>
      </c>
      <c r="BV40">
        <v>1</v>
      </c>
      <c r="BW40">
        <v>1</v>
      </c>
      <c r="BX40">
        <v>1</v>
      </c>
      <c r="BY40" t="s">
        <v>3</v>
      </c>
      <c r="BZ40">
        <v>0</v>
      </c>
      <c r="CA40">
        <v>0</v>
      </c>
      <c r="CE40">
        <v>0</v>
      </c>
      <c r="CF40">
        <v>0</v>
      </c>
      <c r="CG40">
        <v>0</v>
      </c>
      <c r="CM40">
        <v>0</v>
      </c>
      <c r="CN40" t="s">
        <v>3</v>
      </c>
      <c r="CO40">
        <v>0</v>
      </c>
      <c r="CP40">
        <f t="shared" si="48"/>
        <v>586.74</v>
      </c>
      <c r="CQ40">
        <f t="shared" si="49"/>
        <v>586.74</v>
      </c>
      <c r="CR40">
        <f t="shared" si="50"/>
        <v>0</v>
      </c>
      <c r="CS40">
        <f t="shared" si="51"/>
        <v>0</v>
      </c>
      <c r="CT40">
        <f t="shared" si="52"/>
        <v>0</v>
      </c>
      <c r="CU40">
        <f t="shared" si="53"/>
        <v>0</v>
      </c>
      <c r="CV40">
        <f t="shared" si="54"/>
        <v>0</v>
      </c>
      <c r="CW40">
        <f t="shared" si="55"/>
        <v>0</v>
      </c>
      <c r="CX40">
        <f t="shared" si="56"/>
        <v>0.01</v>
      </c>
      <c r="CY40">
        <f t="shared" si="57"/>
        <v>0</v>
      </c>
      <c r="CZ40">
        <f t="shared" si="58"/>
        <v>0</v>
      </c>
      <c r="DC40" t="s">
        <v>3</v>
      </c>
      <c r="DD40" t="s">
        <v>3</v>
      </c>
      <c r="DE40" t="s">
        <v>3</v>
      </c>
      <c r="DF40" t="s">
        <v>3</v>
      </c>
      <c r="DG40" t="s">
        <v>3</v>
      </c>
      <c r="DH40" t="s">
        <v>3</v>
      </c>
      <c r="DI40" t="s">
        <v>3</v>
      </c>
      <c r="DJ40" t="s">
        <v>3</v>
      </c>
      <c r="DK40" t="s">
        <v>3</v>
      </c>
      <c r="DL40" t="s">
        <v>3</v>
      </c>
      <c r="DM40" t="s">
        <v>3</v>
      </c>
      <c r="DN40">
        <v>0</v>
      </c>
      <c r="DO40">
        <v>0</v>
      </c>
      <c r="DP40">
        <v>1</v>
      </c>
      <c r="DQ40">
        <v>1</v>
      </c>
      <c r="DU40">
        <v>1010</v>
      </c>
      <c r="DV40" t="s">
        <v>27</v>
      </c>
      <c r="DW40" t="s">
        <v>27</v>
      </c>
      <c r="DX40">
        <v>1</v>
      </c>
      <c r="DZ40" t="s">
        <v>3</v>
      </c>
      <c r="EA40" t="s">
        <v>3</v>
      </c>
      <c r="EB40" t="s">
        <v>3</v>
      </c>
      <c r="EC40" t="s">
        <v>3</v>
      </c>
      <c r="EE40">
        <v>36261621</v>
      </c>
      <c r="EF40">
        <v>12</v>
      </c>
      <c r="EG40" t="s">
        <v>51</v>
      </c>
      <c r="EH40">
        <v>0</v>
      </c>
      <c r="EI40" t="s">
        <v>3</v>
      </c>
      <c r="EJ40">
        <v>2</v>
      </c>
      <c r="EK40">
        <v>500002</v>
      </c>
      <c r="EL40" t="s">
        <v>52</v>
      </c>
      <c r="EM40" t="s">
        <v>53</v>
      </c>
      <c r="EO40" t="s">
        <v>3</v>
      </c>
      <c r="EQ40">
        <v>0</v>
      </c>
      <c r="ER40">
        <v>586.74</v>
      </c>
      <c r="ES40">
        <v>586.74</v>
      </c>
      <c r="ET40">
        <v>0</v>
      </c>
      <c r="EU40">
        <v>0</v>
      </c>
      <c r="EV40">
        <v>0</v>
      </c>
      <c r="EW40">
        <v>0</v>
      </c>
      <c r="EX40">
        <v>0</v>
      </c>
      <c r="EY40">
        <v>0</v>
      </c>
      <c r="FQ40">
        <v>0</v>
      </c>
      <c r="FR40">
        <f t="shared" si="59"/>
        <v>0</v>
      </c>
      <c r="FS40">
        <v>0</v>
      </c>
      <c r="FX40">
        <v>0</v>
      </c>
      <c r="FY40">
        <v>0</v>
      </c>
      <c r="GA40" t="s">
        <v>3</v>
      </c>
      <c r="GD40">
        <v>1</v>
      </c>
      <c r="GF40">
        <v>-232504323</v>
      </c>
      <c r="GG40">
        <v>2</v>
      </c>
      <c r="GH40">
        <v>1</v>
      </c>
      <c r="GI40">
        <v>-2</v>
      </c>
      <c r="GJ40">
        <v>0</v>
      </c>
      <c r="GK40">
        <v>0</v>
      </c>
      <c r="GL40">
        <f t="shared" si="60"/>
        <v>0</v>
      </c>
      <c r="GM40">
        <f t="shared" si="61"/>
        <v>586.74</v>
      </c>
      <c r="GN40">
        <f t="shared" si="62"/>
        <v>0</v>
      </c>
      <c r="GO40">
        <f t="shared" si="63"/>
        <v>586.74</v>
      </c>
      <c r="GP40">
        <f t="shared" si="64"/>
        <v>0</v>
      </c>
      <c r="GR40">
        <v>0</v>
      </c>
      <c r="GS40">
        <v>3</v>
      </c>
      <c r="GT40">
        <v>0</v>
      </c>
      <c r="GU40" t="s">
        <v>3</v>
      </c>
      <c r="GV40">
        <f t="shared" si="65"/>
        <v>0</v>
      </c>
      <c r="GW40">
        <v>1</v>
      </c>
      <c r="GX40">
        <f t="shared" si="66"/>
        <v>0</v>
      </c>
      <c r="HA40">
        <v>0</v>
      </c>
      <c r="HB40">
        <v>0</v>
      </c>
      <c r="HC40">
        <f t="shared" si="67"/>
        <v>0</v>
      </c>
      <c r="HE40" t="s">
        <v>3</v>
      </c>
      <c r="HF40" t="s">
        <v>3</v>
      </c>
      <c r="IK40">
        <v>0</v>
      </c>
    </row>
    <row r="41" spans="1:245">
      <c r="A41">
        <v>17</v>
      </c>
      <c r="B41">
        <v>1</v>
      </c>
      <c r="C41">
        <f>ROW(SmtRes!A25)</f>
        <v>25</v>
      </c>
      <c r="D41">
        <f>ROW(EtalonRes!A21)</f>
        <v>21</v>
      </c>
      <c r="E41" t="s">
        <v>62</v>
      </c>
      <c r="F41" t="s">
        <v>39</v>
      </c>
      <c r="G41" t="s">
        <v>40</v>
      </c>
      <c r="H41" t="s">
        <v>41</v>
      </c>
      <c r="I41">
        <v>1</v>
      </c>
      <c r="J41">
        <v>0</v>
      </c>
      <c r="O41">
        <f t="shared" si="28"/>
        <v>456.29</v>
      </c>
      <c r="P41">
        <f t="shared" si="29"/>
        <v>12.23</v>
      </c>
      <c r="Q41">
        <f t="shared" si="30"/>
        <v>81.87</v>
      </c>
      <c r="R41">
        <f t="shared" si="31"/>
        <v>17.989999999999998</v>
      </c>
      <c r="S41">
        <f t="shared" si="32"/>
        <v>362.19</v>
      </c>
      <c r="T41">
        <f t="shared" si="33"/>
        <v>0</v>
      </c>
      <c r="U41">
        <f t="shared" si="34"/>
        <v>1.1299999999999999</v>
      </c>
      <c r="V41">
        <f t="shared" si="35"/>
        <v>0.04</v>
      </c>
      <c r="W41">
        <f t="shared" si="36"/>
        <v>0</v>
      </c>
      <c r="X41">
        <f t="shared" si="37"/>
        <v>368.77</v>
      </c>
      <c r="Y41">
        <f t="shared" si="38"/>
        <v>193.89</v>
      </c>
      <c r="AA41">
        <v>36379259</v>
      </c>
      <c r="AB41">
        <f t="shared" si="39"/>
        <v>20.5</v>
      </c>
      <c r="AC41">
        <f t="shared" si="40"/>
        <v>0.76</v>
      </c>
      <c r="AD41">
        <f t="shared" si="41"/>
        <v>8.8699999999999992</v>
      </c>
      <c r="AE41">
        <f t="shared" si="42"/>
        <v>0.54</v>
      </c>
      <c r="AF41">
        <f t="shared" si="43"/>
        <v>10.87</v>
      </c>
      <c r="AG41">
        <f t="shared" si="44"/>
        <v>0</v>
      </c>
      <c r="AH41">
        <f t="shared" si="45"/>
        <v>1.1299999999999999</v>
      </c>
      <c r="AI41">
        <f t="shared" si="46"/>
        <v>0.04</v>
      </c>
      <c r="AJ41">
        <f t="shared" si="47"/>
        <v>0</v>
      </c>
      <c r="AK41">
        <v>20.5</v>
      </c>
      <c r="AL41">
        <v>0.76</v>
      </c>
      <c r="AM41">
        <v>8.8699999999999992</v>
      </c>
      <c r="AN41">
        <v>0.54</v>
      </c>
      <c r="AO41">
        <v>10.87</v>
      </c>
      <c r="AP41">
        <v>0</v>
      </c>
      <c r="AQ41">
        <v>1.1299999999999999</v>
      </c>
      <c r="AR41">
        <v>0.04</v>
      </c>
      <c r="AS41">
        <v>0</v>
      </c>
      <c r="AT41">
        <v>97</v>
      </c>
      <c r="AU41">
        <v>51</v>
      </c>
      <c r="AV41">
        <v>1</v>
      </c>
      <c r="AW41">
        <v>1</v>
      </c>
      <c r="AZ41">
        <v>1</v>
      </c>
      <c r="BA41">
        <v>33.32</v>
      </c>
      <c r="BB41">
        <v>9.23</v>
      </c>
      <c r="BC41">
        <v>16.09</v>
      </c>
      <c r="BD41" t="s">
        <v>3</v>
      </c>
      <c r="BE41" t="s">
        <v>3</v>
      </c>
      <c r="BF41" t="s">
        <v>3</v>
      </c>
      <c r="BG41" t="s">
        <v>3</v>
      </c>
      <c r="BH41">
        <v>0</v>
      </c>
      <c r="BI41">
        <v>2</v>
      </c>
      <c r="BJ41" t="s">
        <v>42</v>
      </c>
      <c r="BM41">
        <v>108001</v>
      </c>
      <c r="BN41">
        <v>0</v>
      </c>
      <c r="BO41" t="s">
        <v>39</v>
      </c>
      <c r="BP41">
        <v>1</v>
      </c>
      <c r="BQ41">
        <v>3</v>
      </c>
      <c r="BR41">
        <v>0</v>
      </c>
      <c r="BS41">
        <v>33.32</v>
      </c>
      <c r="BT41">
        <v>1</v>
      </c>
      <c r="BU41">
        <v>1</v>
      </c>
      <c r="BV41">
        <v>1</v>
      </c>
      <c r="BW41">
        <v>1</v>
      </c>
      <c r="BX41">
        <v>1</v>
      </c>
      <c r="BY41" t="s">
        <v>3</v>
      </c>
      <c r="BZ41">
        <v>97</v>
      </c>
      <c r="CA41">
        <v>51</v>
      </c>
      <c r="CE41">
        <v>0</v>
      </c>
      <c r="CF41">
        <v>0</v>
      </c>
      <c r="CG41">
        <v>0</v>
      </c>
      <c r="CM41">
        <v>0</v>
      </c>
      <c r="CN41" t="s">
        <v>3</v>
      </c>
      <c r="CO41">
        <v>0</v>
      </c>
      <c r="CP41">
        <f t="shared" si="48"/>
        <v>456.29</v>
      </c>
      <c r="CQ41">
        <f t="shared" si="49"/>
        <v>12.228400000000001</v>
      </c>
      <c r="CR41">
        <f t="shared" si="50"/>
        <v>81.870099999999994</v>
      </c>
      <c r="CS41">
        <f t="shared" si="51"/>
        <v>17.992800000000003</v>
      </c>
      <c r="CT41">
        <f t="shared" si="52"/>
        <v>362.1884</v>
      </c>
      <c r="CU41">
        <f t="shared" si="53"/>
        <v>0</v>
      </c>
      <c r="CV41">
        <f t="shared" si="54"/>
        <v>1.1299999999999999</v>
      </c>
      <c r="CW41">
        <f t="shared" si="55"/>
        <v>0.04</v>
      </c>
      <c r="CX41">
        <f t="shared" si="56"/>
        <v>0</v>
      </c>
      <c r="CY41">
        <f t="shared" si="57"/>
        <v>368.77459999999996</v>
      </c>
      <c r="CZ41">
        <f t="shared" si="58"/>
        <v>193.89179999999999</v>
      </c>
      <c r="DC41" t="s">
        <v>3</v>
      </c>
      <c r="DD41" t="s">
        <v>3</v>
      </c>
      <c r="DE41" t="s">
        <v>3</v>
      </c>
      <c r="DF41" t="s">
        <v>3</v>
      </c>
      <c r="DG41" t="s">
        <v>3</v>
      </c>
      <c r="DH41" t="s">
        <v>3</v>
      </c>
      <c r="DI41" t="s">
        <v>3</v>
      </c>
      <c r="DJ41" t="s">
        <v>3</v>
      </c>
      <c r="DK41" t="s">
        <v>3</v>
      </c>
      <c r="DL41" t="s">
        <v>3</v>
      </c>
      <c r="DM41" t="s">
        <v>3</v>
      </c>
      <c r="DN41">
        <v>0</v>
      </c>
      <c r="DO41">
        <v>0</v>
      </c>
      <c r="DP41">
        <v>1</v>
      </c>
      <c r="DQ41">
        <v>1</v>
      </c>
      <c r="DU41">
        <v>1013</v>
      </c>
      <c r="DV41" t="s">
        <v>41</v>
      </c>
      <c r="DW41" t="s">
        <v>41</v>
      </c>
      <c r="DX41">
        <v>1</v>
      </c>
      <c r="DZ41" t="s">
        <v>3</v>
      </c>
      <c r="EA41" t="s">
        <v>3</v>
      </c>
      <c r="EB41" t="s">
        <v>3</v>
      </c>
      <c r="EC41" t="s">
        <v>3</v>
      </c>
      <c r="EE41">
        <v>36261553</v>
      </c>
      <c r="EF41">
        <v>3</v>
      </c>
      <c r="EG41" t="s">
        <v>29</v>
      </c>
      <c r="EH41">
        <v>0</v>
      </c>
      <c r="EI41" t="s">
        <v>3</v>
      </c>
      <c r="EJ41">
        <v>2</v>
      </c>
      <c r="EK41">
        <v>108001</v>
      </c>
      <c r="EL41" t="s">
        <v>43</v>
      </c>
      <c r="EM41" t="s">
        <v>44</v>
      </c>
      <c r="EO41" t="s">
        <v>3</v>
      </c>
      <c r="EQ41">
        <v>0</v>
      </c>
      <c r="ER41">
        <v>20.5</v>
      </c>
      <c r="ES41">
        <v>0.76</v>
      </c>
      <c r="ET41">
        <v>8.8699999999999992</v>
      </c>
      <c r="EU41">
        <v>0.54</v>
      </c>
      <c r="EV41">
        <v>10.87</v>
      </c>
      <c r="EW41">
        <v>1.1299999999999999</v>
      </c>
      <c r="EX41">
        <v>0.04</v>
      </c>
      <c r="EY41">
        <v>0</v>
      </c>
      <c r="FQ41">
        <v>0</v>
      </c>
      <c r="FR41">
        <f t="shared" si="59"/>
        <v>0</v>
      </c>
      <c r="FS41">
        <v>0</v>
      </c>
      <c r="FX41">
        <v>97</v>
      </c>
      <c r="FY41">
        <v>51</v>
      </c>
      <c r="GA41" t="s">
        <v>3</v>
      </c>
      <c r="GD41">
        <v>1</v>
      </c>
      <c r="GF41">
        <v>-444098187</v>
      </c>
      <c r="GG41">
        <v>2</v>
      </c>
      <c r="GH41">
        <v>1</v>
      </c>
      <c r="GI41">
        <v>2</v>
      </c>
      <c r="GJ41">
        <v>0</v>
      </c>
      <c r="GK41">
        <v>0</v>
      </c>
      <c r="GL41">
        <f t="shared" si="60"/>
        <v>0</v>
      </c>
      <c r="GM41">
        <f t="shared" si="61"/>
        <v>1018.95</v>
      </c>
      <c r="GN41">
        <f t="shared" si="62"/>
        <v>0</v>
      </c>
      <c r="GO41">
        <f t="shared" si="63"/>
        <v>1018.95</v>
      </c>
      <c r="GP41">
        <f t="shared" si="64"/>
        <v>0</v>
      </c>
      <c r="GR41">
        <v>0</v>
      </c>
      <c r="GS41">
        <v>3</v>
      </c>
      <c r="GT41">
        <v>0</v>
      </c>
      <c r="GU41" t="s">
        <v>3</v>
      </c>
      <c r="GV41">
        <f t="shared" si="65"/>
        <v>0</v>
      </c>
      <c r="GW41">
        <v>1</v>
      </c>
      <c r="GX41">
        <f t="shared" si="66"/>
        <v>0</v>
      </c>
      <c r="HA41">
        <v>0</v>
      </c>
      <c r="HB41">
        <v>0</v>
      </c>
      <c r="HC41">
        <f t="shared" si="67"/>
        <v>0</v>
      </c>
      <c r="HE41" t="s">
        <v>3</v>
      </c>
      <c r="HF41" t="s">
        <v>3</v>
      </c>
      <c r="IK41">
        <v>0</v>
      </c>
    </row>
    <row r="42" spans="1:245">
      <c r="A42">
        <v>18</v>
      </c>
      <c r="B42">
        <v>1</v>
      </c>
      <c r="C42">
        <v>25</v>
      </c>
      <c r="E42" t="s">
        <v>63</v>
      </c>
      <c r="F42" t="s">
        <v>33</v>
      </c>
      <c r="G42" t="s">
        <v>64</v>
      </c>
      <c r="H42" t="s">
        <v>3</v>
      </c>
      <c r="I42">
        <f>I41*J42</f>
        <v>1</v>
      </c>
      <c r="J42">
        <v>1</v>
      </c>
      <c r="O42">
        <f t="shared" si="28"/>
        <v>1876.49</v>
      </c>
      <c r="P42">
        <f t="shared" si="29"/>
        <v>1876.49</v>
      </c>
      <c r="Q42">
        <f t="shared" si="30"/>
        <v>0</v>
      </c>
      <c r="R42">
        <f t="shared" si="31"/>
        <v>0</v>
      </c>
      <c r="S42">
        <f t="shared" si="32"/>
        <v>0</v>
      </c>
      <c r="T42">
        <f t="shared" si="33"/>
        <v>0</v>
      </c>
      <c r="U42">
        <f t="shared" si="34"/>
        <v>0</v>
      </c>
      <c r="V42">
        <f t="shared" si="35"/>
        <v>0</v>
      </c>
      <c r="W42">
        <f t="shared" si="36"/>
        <v>0</v>
      </c>
      <c r="X42">
        <f t="shared" si="37"/>
        <v>0</v>
      </c>
      <c r="Y42">
        <f t="shared" si="38"/>
        <v>0</v>
      </c>
      <c r="AA42">
        <v>36379259</v>
      </c>
      <c r="AB42">
        <f t="shared" si="39"/>
        <v>1876.49</v>
      </c>
      <c r="AC42">
        <f t="shared" si="40"/>
        <v>1876.49</v>
      </c>
      <c r="AD42">
        <f t="shared" si="41"/>
        <v>0</v>
      </c>
      <c r="AE42">
        <f t="shared" si="42"/>
        <v>0</v>
      </c>
      <c r="AF42">
        <f t="shared" si="43"/>
        <v>0</v>
      </c>
      <c r="AG42">
        <f t="shared" si="44"/>
        <v>0</v>
      </c>
      <c r="AH42">
        <f t="shared" si="45"/>
        <v>0</v>
      </c>
      <c r="AI42">
        <f t="shared" si="46"/>
        <v>0</v>
      </c>
      <c r="AJ42">
        <f t="shared" si="47"/>
        <v>0</v>
      </c>
      <c r="AK42">
        <v>1876.49</v>
      </c>
      <c r="AL42">
        <v>1876.49</v>
      </c>
      <c r="AM42">
        <v>0</v>
      </c>
      <c r="AN42">
        <v>0</v>
      </c>
      <c r="AO42">
        <v>0</v>
      </c>
      <c r="AP42">
        <v>0</v>
      </c>
      <c r="AQ42">
        <v>0</v>
      </c>
      <c r="AR42">
        <v>0</v>
      </c>
      <c r="AS42">
        <v>0</v>
      </c>
      <c r="AT42">
        <v>97</v>
      </c>
      <c r="AU42">
        <v>51</v>
      </c>
      <c r="AV42">
        <v>1</v>
      </c>
      <c r="AW42">
        <v>1</v>
      </c>
      <c r="AZ42">
        <v>1</v>
      </c>
      <c r="BA42">
        <v>1</v>
      </c>
      <c r="BB42">
        <v>1</v>
      </c>
      <c r="BC42">
        <v>1</v>
      </c>
      <c r="BD42" t="s">
        <v>3</v>
      </c>
      <c r="BE42" t="s">
        <v>3</v>
      </c>
      <c r="BF42" t="s">
        <v>3</v>
      </c>
      <c r="BG42" t="s">
        <v>3</v>
      </c>
      <c r="BH42">
        <v>3</v>
      </c>
      <c r="BI42">
        <v>2</v>
      </c>
      <c r="BJ42" t="s">
        <v>3</v>
      </c>
      <c r="BM42">
        <v>108001</v>
      </c>
      <c r="BN42">
        <v>0</v>
      </c>
      <c r="BO42" t="s">
        <v>3</v>
      </c>
      <c r="BP42">
        <v>0</v>
      </c>
      <c r="BQ42">
        <v>3</v>
      </c>
      <c r="BR42">
        <v>0</v>
      </c>
      <c r="BS42">
        <v>1</v>
      </c>
      <c r="BT42">
        <v>1</v>
      </c>
      <c r="BU42">
        <v>1</v>
      </c>
      <c r="BV42">
        <v>1</v>
      </c>
      <c r="BW42">
        <v>1</v>
      </c>
      <c r="BX42">
        <v>1</v>
      </c>
      <c r="BY42" t="s">
        <v>3</v>
      </c>
      <c r="BZ42">
        <v>97</v>
      </c>
      <c r="CA42">
        <v>51</v>
      </c>
      <c r="CE42">
        <v>0</v>
      </c>
      <c r="CF42">
        <v>0</v>
      </c>
      <c r="CG42">
        <v>0</v>
      </c>
      <c r="CM42">
        <v>0</v>
      </c>
      <c r="CN42" t="s">
        <v>3</v>
      </c>
      <c r="CO42">
        <v>0</v>
      </c>
      <c r="CP42">
        <f t="shared" si="48"/>
        <v>1876.49</v>
      </c>
      <c r="CQ42">
        <f t="shared" si="49"/>
        <v>1876.49</v>
      </c>
      <c r="CR42">
        <f t="shared" si="50"/>
        <v>0</v>
      </c>
      <c r="CS42">
        <f t="shared" si="51"/>
        <v>0</v>
      </c>
      <c r="CT42">
        <f t="shared" si="52"/>
        <v>0</v>
      </c>
      <c r="CU42">
        <f t="shared" si="53"/>
        <v>0</v>
      </c>
      <c r="CV42">
        <f t="shared" si="54"/>
        <v>0</v>
      </c>
      <c r="CW42">
        <f t="shared" si="55"/>
        <v>0</v>
      </c>
      <c r="CX42">
        <f t="shared" si="56"/>
        <v>0</v>
      </c>
      <c r="CY42">
        <f t="shared" si="57"/>
        <v>0</v>
      </c>
      <c r="CZ42">
        <f t="shared" si="58"/>
        <v>0</v>
      </c>
      <c r="DC42" t="s">
        <v>3</v>
      </c>
      <c r="DD42" t="s">
        <v>3</v>
      </c>
      <c r="DE42" t="s">
        <v>3</v>
      </c>
      <c r="DF42" t="s">
        <v>3</v>
      </c>
      <c r="DG42" t="s">
        <v>3</v>
      </c>
      <c r="DH42" t="s">
        <v>3</v>
      </c>
      <c r="DI42" t="s">
        <v>3</v>
      </c>
      <c r="DJ42" t="s">
        <v>3</v>
      </c>
      <c r="DK42" t="s">
        <v>3</v>
      </c>
      <c r="DL42" t="s">
        <v>3</v>
      </c>
      <c r="DM42" t="s">
        <v>3</v>
      </c>
      <c r="DN42">
        <v>0</v>
      </c>
      <c r="DO42">
        <v>0</v>
      </c>
      <c r="DP42">
        <v>1</v>
      </c>
      <c r="DQ42">
        <v>1</v>
      </c>
      <c r="DZ42" t="s">
        <v>3</v>
      </c>
      <c r="EA42" t="s">
        <v>3</v>
      </c>
      <c r="EB42" t="s">
        <v>3</v>
      </c>
      <c r="EC42" t="s">
        <v>3</v>
      </c>
      <c r="EE42">
        <v>36261553</v>
      </c>
      <c r="EF42">
        <v>3</v>
      </c>
      <c r="EG42" t="s">
        <v>29</v>
      </c>
      <c r="EH42">
        <v>0</v>
      </c>
      <c r="EI42" t="s">
        <v>3</v>
      </c>
      <c r="EJ42">
        <v>2</v>
      </c>
      <c r="EK42">
        <v>108001</v>
      </c>
      <c r="EL42" t="s">
        <v>43</v>
      </c>
      <c r="EM42" t="s">
        <v>44</v>
      </c>
      <c r="EO42" t="s">
        <v>3</v>
      </c>
      <c r="EQ42">
        <v>0</v>
      </c>
      <c r="ER42">
        <v>1876.49</v>
      </c>
      <c r="ES42">
        <v>1876.49</v>
      </c>
      <c r="ET42">
        <v>0</v>
      </c>
      <c r="EU42">
        <v>0</v>
      </c>
      <c r="EV42">
        <v>0</v>
      </c>
      <c r="EW42">
        <v>0</v>
      </c>
      <c r="EX42">
        <v>0</v>
      </c>
      <c r="FQ42">
        <v>0</v>
      </c>
      <c r="FR42">
        <f t="shared" si="59"/>
        <v>0</v>
      </c>
      <c r="FS42">
        <v>0</v>
      </c>
      <c r="FX42">
        <v>97</v>
      </c>
      <c r="FY42">
        <v>51</v>
      </c>
      <c r="GA42" t="s">
        <v>35</v>
      </c>
      <c r="GD42">
        <v>1</v>
      </c>
      <c r="GF42">
        <v>-1917994759</v>
      </c>
      <c r="GG42">
        <v>2</v>
      </c>
      <c r="GH42">
        <v>0</v>
      </c>
      <c r="GI42">
        <v>-2</v>
      </c>
      <c r="GJ42">
        <v>0</v>
      </c>
      <c r="GK42">
        <v>0</v>
      </c>
      <c r="GL42">
        <f t="shared" si="60"/>
        <v>0</v>
      </c>
      <c r="GM42">
        <f t="shared" si="61"/>
        <v>1876.49</v>
      </c>
      <c r="GN42">
        <f t="shared" si="62"/>
        <v>0</v>
      </c>
      <c r="GO42">
        <f t="shared" si="63"/>
        <v>1876.49</v>
      </c>
      <c r="GP42">
        <f t="shared" si="64"/>
        <v>0</v>
      </c>
      <c r="GR42">
        <v>0</v>
      </c>
      <c r="GS42">
        <v>4</v>
      </c>
      <c r="GT42">
        <v>0</v>
      </c>
      <c r="GU42" t="s">
        <v>3</v>
      </c>
      <c r="GV42">
        <f t="shared" si="65"/>
        <v>0</v>
      </c>
      <c r="GW42">
        <v>1</v>
      </c>
      <c r="GX42">
        <f t="shared" si="66"/>
        <v>0</v>
      </c>
      <c r="HA42">
        <v>0</v>
      </c>
      <c r="HB42">
        <v>0</v>
      </c>
      <c r="HC42">
        <f t="shared" si="67"/>
        <v>0</v>
      </c>
      <c r="HE42" t="s">
        <v>3</v>
      </c>
      <c r="HF42" t="s">
        <v>3</v>
      </c>
      <c r="IK42">
        <v>0</v>
      </c>
    </row>
    <row r="43" spans="1:245">
      <c r="A43">
        <v>17</v>
      </c>
      <c r="B43">
        <v>1</v>
      </c>
      <c r="C43">
        <f>ROW(SmtRes!A32)</f>
        <v>32</v>
      </c>
      <c r="D43">
        <f>ROW(EtalonRes!A28)</f>
        <v>28</v>
      </c>
      <c r="E43" t="s">
        <v>65</v>
      </c>
      <c r="F43" t="s">
        <v>66</v>
      </c>
      <c r="G43" t="s">
        <v>67</v>
      </c>
      <c r="H43" t="s">
        <v>41</v>
      </c>
      <c r="I43">
        <v>1</v>
      </c>
      <c r="J43">
        <v>0</v>
      </c>
      <c r="O43">
        <f t="shared" si="28"/>
        <v>431.36</v>
      </c>
      <c r="P43">
        <f t="shared" si="29"/>
        <v>22.24</v>
      </c>
      <c r="Q43">
        <f t="shared" si="30"/>
        <v>0.95</v>
      </c>
      <c r="R43">
        <f t="shared" si="31"/>
        <v>0</v>
      </c>
      <c r="S43">
        <f t="shared" si="32"/>
        <v>408.17</v>
      </c>
      <c r="T43">
        <f t="shared" si="33"/>
        <v>0</v>
      </c>
      <c r="U43">
        <f t="shared" si="34"/>
        <v>1.2</v>
      </c>
      <c r="V43">
        <f t="shared" si="35"/>
        <v>0</v>
      </c>
      <c r="W43">
        <f t="shared" si="36"/>
        <v>0</v>
      </c>
      <c r="X43">
        <f t="shared" si="37"/>
        <v>367.35</v>
      </c>
      <c r="Y43">
        <f t="shared" si="38"/>
        <v>187.76</v>
      </c>
      <c r="AA43">
        <v>36379259</v>
      </c>
      <c r="AB43">
        <f t="shared" si="39"/>
        <v>15.79</v>
      </c>
      <c r="AC43">
        <f t="shared" si="40"/>
        <v>3.29</v>
      </c>
      <c r="AD43">
        <f t="shared" si="41"/>
        <v>0.25</v>
      </c>
      <c r="AE43">
        <f t="shared" si="42"/>
        <v>0</v>
      </c>
      <c r="AF43">
        <f t="shared" si="43"/>
        <v>12.25</v>
      </c>
      <c r="AG43">
        <f t="shared" si="44"/>
        <v>0</v>
      </c>
      <c r="AH43">
        <f t="shared" si="45"/>
        <v>1.2</v>
      </c>
      <c r="AI43">
        <f t="shared" si="46"/>
        <v>0</v>
      </c>
      <c r="AJ43">
        <f t="shared" si="47"/>
        <v>0</v>
      </c>
      <c r="AK43">
        <v>15.79</v>
      </c>
      <c r="AL43">
        <v>3.29</v>
      </c>
      <c r="AM43">
        <v>0.25</v>
      </c>
      <c r="AN43">
        <v>0</v>
      </c>
      <c r="AO43">
        <v>12.25</v>
      </c>
      <c r="AP43">
        <v>0</v>
      </c>
      <c r="AQ43">
        <v>1.2</v>
      </c>
      <c r="AR43">
        <v>0</v>
      </c>
      <c r="AS43">
        <v>0</v>
      </c>
      <c r="AT43">
        <v>90</v>
      </c>
      <c r="AU43">
        <v>46</v>
      </c>
      <c r="AV43">
        <v>1</v>
      </c>
      <c r="AW43">
        <v>1</v>
      </c>
      <c r="AZ43">
        <v>1</v>
      </c>
      <c r="BA43">
        <v>33.32</v>
      </c>
      <c r="BB43">
        <v>3.8</v>
      </c>
      <c r="BC43">
        <v>6.76</v>
      </c>
      <c r="BD43" t="s">
        <v>3</v>
      </c>
      <c r="BE43" t="s">
        <v>3</v>
      </c>
      <c r="BF43" t="s">
        <v>3</v>
      </c>
      <c r="BG43" t="s">
        <v>3</v>
      </c>
      <c r="BH43">
        <v>0</v>
      </c>
      <c r="BI43">
        <v>2</v>
      </c>
      <c r="BJ43" t="s">
        <v>68</v>
      </c>
      <c r="BM43">
        <v>110011</v>
      </c>
      <c r="BN43">
        <v>0</v>
      </c>
      <c r="BO43" t="s">
        <v>66</v>
      </c>
      <c r="BP43">
        <v>1</v>
      </c>
      <c r="BQ43">
        <v>3</v>
      </c>
      <c r="BR43">
        <v>0</v>
      </c>
      <c r="BS43">
        <v>33.32</v>
      </c>
      <c r="BT43">
        <v>1</v>
      </c>
      <c r="BU43">
        <v>1</v>
      </c>
      <c r="BV43">
        <v>1</v>
      </c>
      <c r="BW43">
        <v>1</v>
      </c>
      <c r="BX43">
        <v>1</v>
      </c>
      <c r="BY43" t="s">
        <v>3</v>
      </c>
      <c r="BZ43">
        <v>90</v>
      </c>
      <c r="CA43">
        <v>46</v>
      </c>
      <c r="CE43">
        <v>0</v>
      </c>
      <c r="CF43">
        <v>0</v>
      </c>
      <c r="CG43">
        <v>0</v>
      </c>
      <c r="CM43">
        <v>0</v>
      </c>
      <c r="CN43" t="s">
        <v>3</v>
      </c>
      <c r="CO43">
        <v>0</v>
      </c>
      <c r="CP43">
        <f t="shared" si="48"/>
        <v>431.36</v>
      </c>
      <c r="CQ43">
        <f t="shared" si="49"/>
        <v>22.240400000000001</v>
      </c>
      <c r="CR43">
        <f t="shared" si="50"/>
        <v>0.95</v>
      </c>
      <c r="CS43">
        <f t="shared" si="51"/>
        <v>0</v>
      </c>
      <c r="CT43">
        <f t="shared" si="52"/>
        <v>408.17</v>
      </c>
      <c r="CU43">
        <f t="shared" si="53"/>
        <v>0</v>
      </c>
      <c r="CV43">
        <f t="shared" si="54"/>
        <v>1.2</v>
      </c>
      <c r="CW43">
        <f t="shared" si="55"/>
        <v>0</v>
      </c>
      <c r="CX43">
        <f t="shared" si="56"/>
        <v>0</v>
      </c>
      <c r="CY43">
        <f t="shared" si="57"/>
        <v>367.35300000000001</v>
      </c>
      <c r="CZ43">
        <f t="shared" si="58"/>
        <v>187.75819999999999</v>
      </c>
      <c r="DC43" t="s">
        <v>3</v>
      </c>
      <c r="DD43" t="s">
        <v>3</v>
      </c>
      <c r="DE43" t="s">
        <v>3</v>
      </c>
      <c r="DF43" t="s">
        <v>3</v>
      </c>
      <c r="DG43" t="s">
        <v>3</v>
      </c>
      <c r="DH43" t="s">
        <v>3</v>
      </c>
      <c r="DI43" t="s">
        <v>3</v>
      </c>
      <c r="DJ43" t="s">
        <v>3</v>
      </c>
      <c r="DK43" t="s">
        <v>3</v>
      </c>
      <c r="DL43" t="s">
        <v>3</v>
      </c>
      <c r="DM43" t="s">
        <v>3</v>
      </c>
      <c r="DN43">
        <v>0</v>
      </c>
      <c r="DO43">
        <v>0</v>
      </c>
      <c r="DP43">
        <v>1</v>
      </c>
      <c r="DQ43">
        <v>1</v>
      </c>
      <c r="DU43">
        <v>1013</v>
      </c>
      <c r="DV43" t="s">
        <v>41</v>
      </c>
      <c r="DW43" t="s">
        <v>41</v>
      </c>
      <c r="DX43">
        <v>1</v>
      </c>
      <c r="DZ43" t="s">
        <v>3</v>
      </c>
      <c r="EA43" t="s">
        <v>3</v>
      </c>
      <c r="EB43" t="s">
        <v>3</v>
      </c>
      <c r="EC43" t="s">
        <v>3</v>
      </c>
      <c r="EE43">
        <v>36261616</v>
      </c>
      <c r="EF43">
        <v>3</v>
      </c>
      <c r="EG43" t="s">
        <v>29</v>
      </c>
      <c r="EH43">
        <v>0</v>
      </c>
      <c r="EI43" t="s">
        <v>3</v>
      </c>
      <c r="EJ43">
        <v>2</v>
      </c>
      <c r="EK43">
        <v>110011</v>
      </c>
      <c r="EL43" t="s">
        <v>30</v>
      </c>
      <c r="EM43" t="s">
        <v>31</v>
      </c>
      <c r="EO43" t="s">
        <v>3</v>
      </c>
      <c r="EQ43">
        <v>0</v>
      </c>
      <c r="ER43">
        <v>15.79</v>
      </c>
      <c r="ES43">
        <v>3.29</v>
      </c>
      <c r="ET43">
        <v>0.25</v>
      </c>
      <c r="EU43">
        <v>0</v>
      </c>
      <c r="EV43">
        <v>12.25</v>
      </c>
      <c r="EW43">
        <v>1.2</v>
      </c>
      <c r="EX43">
        <v>0</v>
      </c>
      <c r="EY43">
        <v>0</v>
      </c>
      <c r="FQ43">
        <v>0</v>
      </c>
      <c r="FR43">
        <f t="shared" si="59"/>
        <v>0</v>
      </c>
      <c r="FS43">
        <v>0</v>
      </c>
      <c r="FX43">
        <v>90</v>
      </c>
      <c r="FY43">
        <v>46</v>
      </c>
      <c r="GA43" t="s">
        <v>3</v>
      </c>
      <c r="GD43">
        <v>1</v>
      </c>
      <c r="GF43">
        <v>1122689742</v>
      </c>
      <c r="GG43">
        <v>2</v>
      </c>
      <c r="GH43">
        <v>1</v>
      </c>
      <c r="GI43">
        <v>2</v>
      </c>
      <c r="GJ43">
        <v>0</v>
      </c>
      <c r="GK43">
        <v>0</v>
      </c>
      <c r="GL43">
        <f t="shared" si="60"/>
        <v>0</v>
      </c>
      <c r="GM43">
        <f t="shared" si="61"/>
        <v>986.47</v>
      </c>
      <c r="GN43">
        <f t="shared" si="62"/>
        <v>0</v>
      </c>
      <c r="GO43">
        <f t="shared" si="63"/>
        <v>986.47</v>
      </c>
      <c r="GP43">
        <f t="shared" si="64"/>
        <v>0</v>
      </c>
      <c r="GR43">
        <v>0</v>
      </c>
      <c r="GS43">
        <v>3</v>
      </c>
      <c r="GT43">
        <v>0</v>
      </c>
      <c r="GU43" t="s">
        <v>3</v>
      </c>
      <c r="GV43">
        <f t="shared" si="65"/>
        <v>0</v>
      </c>
      <c r="GW43">
        <v>1</v>
      </c>
      <c r="GX43">
        <f t="shared" si="66"/>
        <v>0</v>
      </c>
      <c r="HA43">
        <v>0</v>
      </c>
      <c r="HB43">
        <v>0</v>
      </c>
      <c r="HC43">
        <f t="shared" si="67"/>
        <v>0</v>
      </c>
      <c r="HE43" t="s">
        <v>3</v>
      </c>
      <c r="HF43" t="s">
        <v>3</v>
      </c>
      <c r="IK43">
        <v>0</v>
      </c>
    </row>
    <row r="44" spans="1:245">
      <c r="A44">
        <v>17</v>
      </c>
      <c r="B44">
        <v>1</v>
      </c>
      <c r="E44" t="s">
        <v>69</v>
      </c>
      <c r="F44" t="s">
        <v>70</v>
      </c>
      <c r="G44" t="s">
        <v>71</v>
      </c>
      <c r="H44" t="s">
        <v>27</v>
      </c>
      <c r="I44">
        <v>1</v>
      </c>
      <c r="J44">
        <v>0</v>
      </c>
      <c r="O44">
        <f t="shared" si="28"/>
        <v>1899.86</v>
      </c>
      <c r="P44">
        <f t="shared" si="29"/>
        <v>1899.86</v>
      </c>
      <c r="Q44">
        <f t="shared" si="30"/>
        <v>0</v>
      </c>
      <c r="R44">
        <f t="shared" si="31"/>
        <v>0</v>
      </c>
      <c r="S44">
        <f t="shared" si="32"/>
        <v>0</v>
      </c>
      <c r="T44">
        <f t="shared" si="33"/>
        <v>0</v>
      </c>
      <c r="U44">
        <f t="shared" si="34"/>
        <v>0</v>
      </c>
      <c r="V44">
        <f t="shared" si="35"/>
        <v>0</v>
      </c>
      <c r="W44">
        <f t="shared" si="36"/>
        <v>0.1</v>
      </c>
      <c r="X44">
        <f t="shared" si="37"/>
        <v>0</v>
      </c>
      <c r="Y44">
        <f t="shared" si="38"/>
        <v>0</v>
      </c>
      <c r="AA44">
        <v>36379259</v>
      </c>
      <c r="AB44">
        <f t="shared" si="39"/>
        <v>1899.86</v>
      </c>
      <c r="AC44">
        <f t="shared" si="40"/>
        <v>1899.86</v>
      </c>
      <c r="AD44">
        <f t="shared" si="41"/>
        <v>0</v>
      </c>
      <c r="AE44">
        <f t="shared" si="42"/>
        <v>0</v>
      </c>
      <c r="AF44">
        <f t="shared" si="43"/>
        <v>0</v>
      </c>
      <c r="AG44">
        <f t="shared" si="44"/>
        <v>0</v>
      </c>
      <c r="AH44">
        <f t="shared" si="45"/>
        <v>0</v>
      </c>
      <c r="AI44">
        <f t="shared" si="46"/>
        <v>0</v>
      </c>
      <c r="AJ44">
        <f t="shared" si="47"/>
        <v>0.1</v>
      </c>
      <c r="AK44">
        <v>1899.86</v>
      </c>
      <c r="AL44">
        <v>1899.86</v>
      </c>
      <c r="AM44">
        <v>0</v>
      </c>
      <c r="AN44">
        <v>0</v>
      </c>
      <c r="AO44">
        <v>0</v>
      </c>
      <c r="AP44">
        <v>0</v>
      </c>
      <c r="AQ44">
        <v>0</v>
      </c>
      <c r="AR44">
        <v>0</v>
      </c>
      <c r="AS44">
        <v>0.1</v>
      </c>
      <c r="AT44">
        <v>0</v>
      </c>
      <c r="AU44">
        <v>0</v>
      </c>
      <c r="AV44">
        <v>1</v>
      </c>
      <c r="AW44">
        <v>1</v>
      </c>
      <c r="AZ44">
        <v>1</v>
      </c>
      <c r="BA44">
        <v>1</v>
      </c>
      <c r="BB44">
        <v>1</v>
      </c>
      <c r="BC44">
        <v>1</v>
      </c>
      <c r="BD44" t="s">
        <v>3</v>
      </c>
      <c r="BE44" t="s">
        <v>3</v>
      </c>
      <c r="BF44" t="s">
        <v>3</v>
      </c>
      <c r="BG44" t="s">
        <v>3</v>
      </c>
      <c r="BH44">
        <v>3</v>
      </c>
      <c r="BI44">
        <v>2</v>
      </c>
      <c r="BJ44" t="s">
        <v>72</v>
      </c>
      <c r="BM44">
        <v>500002</v>
      </c>
      <c r="BN44">
        <v>0</v>
      </c>
      <c r="BO44" t="s">
        <v>3</v>
      </c>
      <c r="BP44">
        <v>0</v>
      </c>
      <c r="BQ44">
        <v>12</v>
      </c>
      <c r="BR44">
        <v>0</v>
      </c>
      <c r="BS44">
        <v>1</v>
      </c>
      <c r="BT44">
        <v>1</v>
      </c>
      <c r="BU44">
        <v>1</v>
      </c>
      <c r="BV44">
        <v>1</v>
      </c>
      <c r="BW44">
        <v>1</v>
      </c>
      <c r="BX44">
        <v>1</v>
      </c>
      <c r="BY44" t="s">
        <v>3</v>
      </c>
      <c r="BZ44">
        <v>0</v>
      </c>
      <c r="CA44">
        <v>0</v>
      </c>
      <c r="CE44">
        <v>0</v>
      </c>
      <c r="CF44">
        <v>0</v>
      </c>
      <c r="CG44">
        <v>0</v>
      </c>
      <c r="CM44">
        <v>0</v>
      </c>
      <c r="CN44" t="s">
        <v>3</v>
      </c>
      <c r="CO44">
        <v>0</v>
      </c>
      <c r="CP44">
        <f t="shared" si="48"/>
        <v>1899.86</v>
      </c>
      <c r="CQ44">
        <f t="shared" si="49"/>
        <v>1899.86</v>
      </c>
      <c r="CR44">
        <f t="shared" si="50"/>
        <v>0</v>
      </c>
      <c r="CS44">
        <f t="shared" si="51"/>
        <v>0</v>
      </c>
      <c r="CT44">
        <f t="shared" si="52"/>
        <v>0</v>
      </c>
      <c r="CU44">
        <f t="shared" si="53"/>
        <v>0</v>
      </c>
      <c r="CV44">
        <f t="shared" si="54"/>
        <v>0</v>
      </c>
      <c r="CW44">
        <f t="shared" si="55"/>
        <v>0</v>
      </c>
      <c r="CX44">
        <f t="shared" si="56"/>
        <v>0.1</v>
      </c>
      <c r="CY44">
        <f t="shared" si="57"/>
        <v>0</v>
      </c>
      <c r="CZ44">
        <f t="shared" si="58"/>
        <v>0</v>
      </c>
      <c r="DC44" t="s">
        <v>3</v>
      </c>
      <c r="DD44" t="s">
        <v>3</v>
      </c>
      <c r="DE44" t="s">
        <v>3</v>
      </c>
      <c r="DF44" t="s">
        <v>3</v>
      </c>
      <c r="DG44" t="s">
        <v>3</v>
      </c>
      <c r="DH44" t="s">
        <v>3</v>
      </c>
      <c r="DI44" t="s">
        <v>3</v>
      </c>
      <c r="DJ44" t="s">
        <v>3</v>
      </c>
      <c r="DK44" t="s">
        <v>3</v>
      </c>
      <c r="DL44" t="s">
        <v>3</v>
      </c>
      <c r="DM44" t="s">
        <v>3</v>
      </c>
      <c r="DN44">
        <v>0</v>
      </c>
      <c r="DO44">
        <v>0</v>
      </c>
      <c r="DP44">
        <v>1</v>
      </c>
      <c r="DQ44">
        <v>1</v>
      </c>
      <c r="DU44">
        <v>1010</v>
      </c>
      <c r="DV44" t="s">
        <v>27</v>
      </c>
      <c r="DW44" t="s">
        <v>27</v>
      </c>
      <c r="DX44">
        <v>1</v>
      </c>
      <c r="DZ44" t="s">
        <v>3</v>
      </c>
      <c r="EA44" t="s">
        <v>3</v>
      </c>
      <c r="EB44" t="s">
        <v>3</v>
      </c>
      <c r="EC44" t="s">
        <v>3</v>
      </c>
      <c r="EE44">
        <v>36261621</v>
      </c>
      <c r="EF44">
        <v>12</v>
      </c>
      <c r="EG44" t="s">
        <v>51</v>
      </c>
      <c r="EH44">
        <v>0</v>
      </c>
      <c r="EI44" t="s">
        <v>3</v>
      </c>
      <c r="EJ44">
        <v>2</v>
      </c>
      <c r="EK44">
        <v>500002</v>
      </c>
      <c r="EL44" t="s">
        <v>52</v>
      </c>
      <c r="EM44" t="s">
        <v>53</v>
      </c>
      <c r="EO44" t="s">
        <v>3</v>
      </c>
      <c r="EQ44">
        <v>0</v>
      </c>
      <c r="ER44">
        <v>1899.86</v>
      </c>
      <c r="ES44">
        <v>1899.86</v>
      </c>
      <c r="ET44">
        <v>0</v>
      </c>
      <c r="EU44">
        <v>0</v>
      </c>
      <c r="EV44">
        <v>0</v>
      </c>
      <c r="EW44">
        <v>0</v>
      </c>
      <c r="EX44">
        <v>0</v>
      </c>
      <c r="EY44">
        <v>0</v>
      </c>
      <c r="FQ44">
        <v>0</v>
      </c>
      <c r="FR44">
        <f t="shared" si="59"/>
        <v>0</v>
      </c>
      <c r="FS44">
        <v>0</v>
      </c>
      <c r="FX44">
        <v>0</v>
      </c>
      <c r="FY44">
        <v>0</v>
      </c>
      <c r="GA44" t="s">
        <v>3</v>
      </c>
      <c r="GD44">
        <v>1</v>
      </c>
      <c r="GF44">
        <v>-524976025</v>
      </c>
      <c r="GG44">
        <v>2</v>
      </c>
      <c r="GH44">
        <v>1</v>
      </c>
      <c r="GI44">
        <v>-2</v>
      </c>
      <c r="GJ44">
        <v>0</v>
      </c>
      <c r="GK44">
        <v>0</v>
      </c>
      <c r="GL44">
        <f t="shared" si="60"/>
        <v>0</v>
      </c>
      <c r="GM44">
        <f t="shared" si="61"/>
        <v>1899.86</v>
      </c>
      <c r="GN44">
        <f t="shared" si="62"/>
        <v>0</v>
      </c>
      <c r="GO44">
        <f t="shared" si="63"/>
        <v>1899.86</v>
      </c>
      <c r="GP44">
        <f t="shared" si="64"/>
        <v>0</v>
      </c>
      <c r="GR44">
        <v>0</v>
      </c>
      <c r="GS44">
        <v>3</v>
      </c>
      <c r="GT44">
        <v>0</v>
      </c>
      <c r="GU44" t="s">
        <v>3</v>
      </c>
      <c r="GV44">
        <f t="shared" si="65"/>
        <v>0</v>
      </c>
      <c r="GW44">
        <v>1</v>
      </c>
      <c r="GX44">
        <f t="shared" si="66"/>
        <v>0</v>
      </c>
      <c r="HA44">
        <v>0</v>
      </c>
      <c r="HB44">
        <v>0</v>
      </c>
      <c r="HC44">
        <f t="shared" si="67"/>
        <v>0</v>
      </c>
      <c r="HE44" t="s">
        <v>3</v>
      </c>
      <c r="HF44" t="s">
        <v>3</v>
      </c>
      <c r="IK44">
        <v>0</v>
      </c>
    </row>
    <row r="46" spans="1:245">
      <c r="A46" s="2">
        <v>51</v>
      </c>
      <c r="B46" s="2">
        <f>B28</f>
        <v>1</v>
      </c>
      <c r="C46" s="2">
        <f>A28</f>
        <v>5</v>
      </c>
      <c r="D46" s="2">
        <f>ROW(A28)</f>
        <v>28</v>
      </c>
      <c r="E46" s="2"/>
      <c r="F46" s="2" t="str">
        <f>IF(F28&lt;&gt;"",F28,"")</f>
        <v>Новый подраздел</v>
      </c>
      <c r="G46" s="2" t="str">
        <f>IF(G28&lt;&gt;"",G28,"")</f>
        <v>Ремонт видеодомофона</v>
      </c>
      <c r="H46" s="2">
        <v>0</v>
      </c>
      <c r="I46" s="2"/>
      <c r="J46" s="2"/>
      <c r="K46" s="2"/>
      <c r="L46" s="2"/>
      <c r="M46" s="2"/>
      <c r="N46" s="2"/>
      <c r="O46" s="2">
        <f t="shared" ref="O46:T46" si="68">ROUND(AB46,2)</f>
        <v>35468.99</v>
      </c>
      <c r="P46" s="2">
        <f t="shared" si="68"/>
        <v>32171.1</v>
      </c>
      <c r="Q46" s="2">
        <f t="shared" si="68"/>
        <v>253.77</v>
      </c>
      <c r="R46" s="2">
        <f t="shared" si="68"/>
        <v>69.5</v>
      </c>
      <c r="S46" s="2">
        <f t="shared" si="68"/>
        <v>3044.12</v>
      </c>
      <c r="T46" s="2">
        <f t="shared" si="68"/>
        <v>0</v>
      </c>
      <c r="U46" s="2">
        <f>AH46</f>
        <v>9.3562999999999992</v>
      </c>
      <c r="V46" s="2">
        <f>AI46</f>
        <v>0.18000000000000002</v>
      </c>
      <c r="W46" s="2">
        <f>ROUND(AJ46,2)</f>
        <v>0.12</v>
      </c>
      <c r="X46" s="2">
        <f>ROUND(AK46,2)</f>
        <v>2914.44</v>
      </c>
      <c r="Y46" s="2">
        <f>ROUND(AL46,2)</f>
        <v>1533.79</v>
      </c>
      <c r="Z46" s="2"/>
      <c r="AA46" s="2"/>
      <c r="AB46" s="2">
        <f>ROUND(SUMIF(AA32:AA44,"=36379259",O32:O44),2)</f>
        <v>35468.99</v>
      </c>
      <c r="AC46" s="2">
        <f>ROUND(SUMIF(AA32:AA44,"=36379259",P32:P44),2)</f>
        <v>32171.1</v>
      </c>
      <c r="AD46" s="2">
        <f>ROUND(SUMIF(AA32:AA44,"=36379259",Q32:Q44),2)</f>
        <v>253.77</v>
      </c>
      <c r="AE46" s="2">
        <f>ROUND(SUMIF(AA32:AA44,"=36379259",R32:R44),2)</f>
        <v>69.5</v>
      </c>
      <c r="AF46" s="2">
        <f>ROUND(SUMIF(AA32:AA44,"=36379259",S32:S44),2)</f>
        <v>3044.12</v>
      </c>
      <c r="AG46" s="2">
        <f>ROUND(SUMIF(AA32:AA44,"=36379259",T32:T44),2)</f>
        <v>0</v>
      </c>
      <c r="AH46" s="2">
        <f>SUMIF(AA32:AA44,"=36379259",U32:U44)</f>
        <v>9.3562999999999992</v>
      </c>
      <c r="AI46" s="2">
        <f>SUMIF(AA32:AA44,"=36379259",V32:V44)</f>
        <v>0.18000000000000002</v>
      </c>
      <c r="AJ46" s="2">
        <f>ROUND(SUMIF(AA32:AA44,"=36379259",W32:W44),2)</f>
        <v>0.12</v>
      </c>
      <c r="AK46" s="2">
        <f>ROUND(SUMIF(AA32:AA44,"=36379259",X32:X44),2)</f>
        <v>2914.44</v>
      </c>
      <c r="AL46" s="2">
        <f>ROUND(SUMIF(AA32:AA44,"=36379259",Y32:Y44),2)</f>
        <v>1533.79</v>
      </c>
      <c r="AM46" s="2"/>
      <c r="AN46" s="2"/>
      <c r="AO46" s="2">
        <f t="shared" ref="AO46:BD46" si="69">ROUND(BX46,2)</f>
        <v>0</v>
      </c>
      <c r="AP46" s="2">
        <f t="shared" si="69"/>
        <v>0</v>
      </c>
      <c r="AQ46" s="2">
        <f t="shared" si="69"/>
        <v>0</v>
      </c>
      <c r="AR46" s="2">
        <f t="shared" si="69"/>
        <v>39917.22</v>
      </c>
      <c r="AS46" s="2">
        <f t="shared" si="69"/>
        <v>350.34</v>
      </c>
      <c r="AT46" s="2">
        <f t="shared" si="69"/>
        <v>39566.879999999997</v>
      </c>
      <c r="AU46" s="2">
        <f t="shared" si="69"/>
        <v>0</v>
      </c>
      <c r="AV46" s="2">
        <f t="shared" si="69"/>
        <v>32171.1</v>
      </c>
      <c r="AW46" s="2">
        <f t="shared" si="69"/>
        <v>32171.1</v>
      </c>
      <c r="AX46" s="2">
        <f t="shared" si="69"/>
        <v>0</v>
      </c>
      <c r="AY46" s="2">
        <f t="shared" si="69"/>
        <v>32171.1</v>
      </c>
      <c r="AZ46" s="2">
        <f t="shared" si="69"/>
        <v>0</v>
      </c>
      <c r="BA46" s="2">
        <f t="shared" si="69"/>
        <v>0</v>
      </c>
      <c r="BB46" s="2">
        <f t="shared" si="69"/>
        <v>0</v>
      </c>
      <c r="BC46" s="2">
        <f t="shared" si="69"/>
        <v>0</v>
      </c>
      <c r="BD46" s="2">
        <f t="shared" si="69"/>
        <v>0</v>
      </c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>
        <f>ROUND(SUMIF(AA32:AA44,"=36379259",FQ32:FQ44),2)</f>
        <v>0</v>
      </c>
      <c r="BY46" s="2">
        <f>ROUND(SUMIF(AA32:AA44,"=36379259",FR32:FR44),2)</f>
        <v>0</v>
      </c>
      <c r="BZ46" s="2">
        <f>ROUND(SUMIF(AA32:AA44,"=36379259",GL32:GL44),2)</f>
        <v>0</v>
      </c>
      <c r="CA46" s="2">
        <f>ROUND(SUMIF(AA32:AA44,"=36379259",GM32:GM44),2)</f>
        <v>39917.22</v>
      </c>
      <c r="CB46" s="2">
        <f>ROUND(SUMIF(AA32:AA44,"=36379259",GN32:GN44),2)</f>
        <v>350.34</v>
      </c>
      <c r="CC46" s="2">
        <f>ROUND(SUMIF(AA32:AA44,"=36379259",GO32:GO44),2)</f>
        <v>39566.879999999997</v>
      </c>
      <c r="CD46" s="2">
        <f>ROUND(SUMIF(AA32:AA44,"=36379259",GP32:GP44),2)</f>
        <v>0</v>
      </c>
      <c r="CE46" s="2">
        <f>AC46-BX46</f>
        <v>32171.1</v>
      </c>
      <c r="CF46" s="2">
        <f>AC46-BY46</f>
        <v>32171.1</v>
      </c>
      <c r="CG46" s="2">
        <f>BX46-BZ46</f>
        <v>0</v>
      </c>
      <c r="CH46" s="2">
        <f>AC46-BX46-BY46+BZ46</f>
        <v>32171.1</v>
      </c>
      <c r="CI46" s="2">
        <f>BY46-BZ46</f>
        <v>0</v>
      </c>
      <c r="CJ46" s="2">
        <f>ROUND(SUMIF(AA32:AA44,"=36379259",GX32:GX44),2)</f>
        <v>0</v>
      </c>
      <c r="CK46" s="2">
        <f>ROUND(SUMIF(AA32:AA44,"=36379259",GY32:GY44),2)</f>
        <v>0</v>
      </c>
      <c r="CL46" s="2">
        <f>ROUND(SUMIF(AA32:AA44,"=36379259",GZ32:GZ44),2)</f>
        <v>0</v>
      </c>
      <c r="CM46" s="2">
        <f>ROUND(SUMIF(AA32:AA44,"=36379259",HD32:HD44),2)</f>
        <v>0</v>
      </c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3"/>
      <c r="DH46" s="3"/>
      <c r="DI46" s="3"/>
      <c r="DJ46" s="3"/>
      <c r="DK46" s="3"/>
      <c r="DL46" s="3"/>
      <c r="DM46" s="3"/>
      <c r="DN46" s="3"/>
      <c r="DO46" s="3"/>
      <c r="DP46" s="3"/>
      <c r="DQ46" s="3"/>
      <c r="DR46" s="3"/>
      <c r="DS46" s="3"/>
      <c r="DT46" s="3"/>
      <c r="DU46" s="3"/>
      <c r="DV46" s="3"/>
      <c r="DW46" s="3"/>
      <c r="DX46" s="3"/>
      <c r="DY46" s="3"/>
      <c r="DZ46" s="3"/>
      <c r="EA46" s="3"/>
      <c r="EB46" s="3"/>
      <c r="EC46" s="3"/>
      <c r="ED46" s="3"/>
      <c r="EE46" s="3"/>
      <c r="EF46" s="3"/>
      <c r="EG46" s="3"/>
      <c r="EH46" s="3"/>
      <c r="EI46" s="3"/>
      <c r="EJ46" s="3"/>
      <c r="EK46" s="3"/>
      <c r="EL46" s="3"/>
      <c r="EM46" s="3"/>
      <c r="EN46" s="3"/>
      <c r="EO46" s="3"/>
      <c r="EP46" s="3"/>
      <c r="EQ46" s="3"/>
      <c r="ER46" s="3"/>
      <c r="ES46" s="3"/>
      <c r="ET46" s="3"/>
      <c r="EU46" s="3"/>
      <c r="EV46" s="3"/>
      <c r="EW46" s="3"/>
      <c r="EX46" s="3"/>
      <c r="EY46" s="3"/>
      <c r="EZ46" s="3"/>
      <c r="FA46" s="3"/>
      <c r="FB46" s="3"/>
      <c r="FC46" s="3"/>
      <c r="FD46" s="3"/>
      <c r="FE46" s="3"/>
      <c r="FF46" s="3"/>
      <c r="FG46" s="3"/>
      <c r="FH46" s="3"/>
      <c r="FI46" s="3"/>
      <c r="FJ46" s="3"/>
      <c r="FK46" s="3"/>
      <c r="FL46" s="3"/>
      <c r="FM46" s="3"/>
      <c r="FN46" s="3"/>
      <c r="FO46" s="3"/>
      <c r="FP46" s="3"/>
      <c r="FQ46" s="3"/>
      <c r="FR46" s="3"/>
      <c r="FS46" s="3"/>
      <c r="FT46" s="3"/>
      <c r="FU46" s="3"/>
      <c r="FV46" s="3"/>
      <c r="FW46" s="3"/>
      <c r="FX46" s="3"/>
      <c r="FY46" s="3"/>
      <c r="FZ46" s="3"/>
      <c r="GA46" s="3"/>
      <c r="GB46" s="3"/>
      <c r="GC46" s="3"/>
      <c r="GD46" s="3"/>
      <c r="GE46" s="3"/>
      <c r="GF46" s="3"/>
      <c r="GG46" s="3"/>
      <c r="GH46" s="3"/>
      <c r="GI46" s="3"/>
      <c r="GJ46" s="3"/>
      <c r="GK46" s="3"/>
      <c r="GL46" s="3"/>
      <c r="GM46" s="3"/>
      <c r="GN46" s="3"/>
      <c r="GO46" s="3"/>
      <c r="GP46" s="3"/>
      <c r="GQ46" s="3"/>
      <c r="GR46" s="3"/>
      <c r="GS46" s="3"/>
      <c r="GT46" s="3"/>
      <c r="GU46" s="3"/>
      <c r="GV46" s="3"/>
      <c r="GW46" s="3"/>
      <c r="GX46" s="3">
        <v>0</v>
      </c>
    </row>
    <row r="48" spans="1:245">
      <c r="A48" s="4">
        <v>50</v>
      </c>
      <c r="B48" s="4">
        <v>0</v>
      </c>
      <c r="C48" s="4">
        <v>0</v>
      </c>
      <c r="D48" s="4">
        <v>1</v>
      </c>
      <c r="E48" s="4">
        <v>201</v>
      </c>
      <c r="F48" s="4">
        <f>ROUND(Source!O46,O48)</f>
        <v>35468.99</v>
      </c>
      <c r="G48" s="4" t="s">
        <v>73</v>
      </c>
      <c r="H48" s="4" t="s">
        <v>74</v>
      </c>
      <c r="I48" s="4"/>
      <c r="J48" s="4"/>
      <c r="K48" s="4">
        <v>201</v>
      </c>
      <c r="L48" s="4">
        <v>1</v>
      </c>
      <c r="M48" s="4">
        <v>3</v>
      </c>
      <c r="N48" s="4" t="s">
        <v>3</v>
      </c>
      <c r="O48" s="4">
        <v>2</v>
      </c>
      <c r="P48" s="4"/>
      <c r="Q48" s="4"/>
      <c r="R48" s="4"/>
      <c r="S48" s="4"/>
      <c r="T48" s="4"/>
      <c r="U48" s="4"/>
      <c r="V48" s="4"/>
      <c r="W48" s="4"/>
    </row>
    <row r="49" spans="1:23">
      <c r="A49" s="4">
        <v>50</v>
      </c>
      <c r="B49" s="4">
        <v>0</v>
      </c>
      <c r="C49" s="4">
        <v>0</v>
      </c>
      <c r="D49" s="4">
        <v>1</v>
      </c>
      <c r="E49" s="4">
        <v>202</v>
      </c>
      <c r="F49" s="4">
        <f>ROUND(Source!P46,O49)</f>
        <v>32171.1</v>
      </c>
      <c r="G49" s="4" t="s">
        <v>75</v>
      </c>
      <c r="H49" s="4" t="s">
        <v>76</v>
      </c>
      <c r="I49" s="4"/>
      <c r="J49" s="4"/>
      <c r="K49" s="4">
        <v>202</v>
      </c>
      <c r="L49" s="4">
        <v>2</v>
      </c>
      <c r="M49" s="4">
        <v>3</v>
      </c>
      <c r="N49" s="4" t="s">
        <v>3</v>
      </c>
      <c r="O49" s="4">
        <v>2</v>
      </c>
      <c r="P49" s="4"/>
      <c r="Q49" s="4"/>
      <c r="R49" s="4"/>
      <c r="S49" s="4"/>
      <c r="T49" s="4"/>
      <c r="U49" s="4"/>
      <c r="V49" s="4"/>
      <c r="W49" s="4"/>
    </row>
    <row r="50" spans="1:23">
      <c r="A50" s="4">
        <v>50</v>
      </c>
      <c r="B50" s="4">
        <v>0</v>
      </c>
      <c r="C50" s="4">
        <v>0</v>
      </c>
      <c r="D50" s="4">
        <v>1</v>
      </c>
      <c r="E50" s="4">
        <v>222</v>
      </c>
      <c r="F50" s="4">
        <f>ROUND(Source!AO46,O50)</f>
        <v>0</v>
      </c>
      <c r="G50" s="4" t="s">
        <v>77</v>
      </c>
      <c r="H50" s="4" t="s">
        <v>78</v>
      </c>
      <c r="I50" s="4"/>
      <c r="J50" s="4"/>
      <c r="K50" s="4">
        <v>222</v>
      </c>
      <c r="L50" s="4">
        <v>3</v>
      </c>
      <c r="M50" s="4">
        <v>3</v>
      </c>
      <c r="N50" s="4" t="s">
        <v>3</v>
      </c>
      <c r="O50" s="4">
        <v>2</v>
      </c>
      <c r="P50" s="4"/>
      <c r="Q50" s="4"/>
      <c r="R50" s="4"/>
      <c r="S50" s="4"/>
      <c r="T50" s="4"/>
      <c r="U50" s="4"/>
      <c r="V50" s="4"/>
      <c r="W50" s="4"/>
    </row>
    <row r="51" spans="1:23">
      <c r="A51" s="4">
        <v>50</v>
      </c>
      <c r="B51" s="4">
        <v>0</v>
      </c>
      <c r="C51" s="4">
        <v>0</v>
      </c>
      <c r="D51" s="4">
        <v>1</v>
      </c>
      <c r="E51" s="4">
        <v>225</v>
      </c>
      <c r="F51" s="4">
        <f>ROUND(Source!AV46,O51)</f>
        <v>32171.1</v>
      </c>
      <c r="G51" s="4" t="s">
        <v>79</v>
      </c>
      <c r="H51" s="4" t="s">
        <v>80</v>
      </c>
      <c r="I51" s="4"/>
      <c r="J51" s="4"/>
      <c r="K51" s="4">
        <v>225</v>
      </c>
      <c r="L51" s="4">
        <v>4</v>
      </c>
      <c r="M51" s="4">
        <v>3</v>
      </c>
      <c r="N51" s="4" t="s">
        <v>3</v>
      </c>
      <c r="O51" s="4">
        <v>2</v>
      </c>
      <c r="P51" s="4"/>
      <c r="Q51" s="4"/>
      <c r="R51" s="4"/>
      <c r="S51" s="4"/>
      <c r="T51" s="4"/>
      <c r="U51" s="4"/>
      <c r="V51" s="4"/>
      <c r="W51" s="4"/>
    </row>
    <row r="52" spans="1:23">
      <c r="A52" s="4">
        <v>50</v>
      </c>
      <c r="B52" s="4">
        <v>0</v>
      </c>
      <c r="C52" s="4">
        <v>0</v>
      </c>
      <c r="D52" s="4">
        <v>1</v>
      </c>
      <c r="E52" s="4">
        <v>226</v>
      </c>
      <c r="F52" s="4">
        <f>ROUND(Source!AW46,O52)</f>
        <v>32171.1</v>
      </c>
      <c r="G52" s="4" t="s">
        <v>81</v>
      </c>
      <c r="H52" s="4" t="s">
        <v>82</v>
      </c>
      <c r="I52" s="4"/>
      <c r="J52" s="4"/>
      <c r="K52" s="4">
        <v>226</v>
      </c>
      <c r="L52" s="4">
        <v>5</v>
      </c>
      <c r="M52" s="4">
        <v>3</v>
      </c>
      <c r="N52" s="4" t="s">
        <v>3</v>
      </c>
      <c r="O52" s="4">
        <v>2</v>
      </c>
      <c r="P52" s="4"/>
      <c r="Q52" s="4"/>
      <c r="R52" s="4"/>
      <c r="S52" s="4"/>
      <c r="T52" s="4"/>
      <c r="U52" s="4"/>
      <c r="V52" s="4"/>
      <c r="W52" s="4"/>
    </row>
    <row r="53" spans="1:23">
      <c r="A53" s="4">
        <v>50</v>
      </c>
      <c r="B53" s="4">
        <v>0</v>
      </c>
      <c r="C53" s="4">
        <v>0</v>
      </c>
      <c r="D53" s="4">
        <v>1</v>
      </c>
      <c r="E53" s="4">
        <v>227</v>
      </c>
      <c r="F53" s="4">
        <f>ROUND(Source!AX46,O53)</f>
        <v>0</v>
      </c>
      <c r="G53" s="4" t="s">
        <v>83</v>
      </c>
      <c r="H53" s="4" t="s">
        <v>84</v>
      </c>
      <c r="I53" s="4"/>
      <c r="J53" s="4"/>
      <c r="K53" s="4">
        <v>227</v>
      </c>
      <c r="L53" s="4">
        <v>6</v>
      </c>
      <c r="M53" s="4">
        <v>3</v>
      </c>
      <c r="N53" s="4" t="s">
        <v>3</v>
      </c>
      <c r="O53" s="4">
        <v>2</v>
      </c>
      <c r="P53" s="4"/>
      <c r="Q53" s="4"/>
      <c r="R53" s="4"/>
      <c r="S53" s="4"/>
      <c r="T53" s="4"/>
      <c r="U53" s="4"/>
      <c r="V53" s="4"/>
      <c r="W53" s="4"/>
    </row>
    <row r="54" spans="1:23">
      <c r="A54" s="4">
        <v>50</v>
      </c>
      <c r="B54" s="4">
        <v>0</v>
      </c>
      <c r="C54" s="4">
        <v>0</v>
      </c>
      <c r="D54" s="4">
        <v>1</v>
      </c>
      <c r="E54" s="4">
        <v>228</v>
      </c>
      <c r="F54" s="4">
        <f>ROUND(Source!AY46,O54)</f>
        <v>32171.1</v>
      </c>
      <c r="G54" s="4" t="s">
        <v>85</v>
      </c>
      <c r="H54" s="4" t="s">
        <v>86</v>
      </c>
      <c r="I54" s="4"/>
      <c r="J54" s="4"/>
      <c r="K54" s="4">
        <v>228</v>
      </c>
      <c r="L54" s="4">
        <v>7</v>
      </c>
      <c r="M54" s="4">
        <v>3</v>
      </c>
      <c r="N54" s="4" t="s">
        <v>3</v>
      </c>
      <c r="O54" s="4">
        <v>2</v>
      </c>
      <c r="P54" s="4"/>
      <c r="Q54" s="4"/>
      <c r="R54" s="4"/>
      <c r="S54" s="4"/>
      <c r="T54" s="4"/>
      <c r="U54" s="4"/>
      <c r="V54" s="4"/>
      <c r="W54" s="4"/>
    </row>
    <row r="55" spans="1:23">
      <c r="A55" s="4">
        <v>50</v>
      </c>
      <c r="B55" s="4">
        <v>0</v>
      </c>
      <c r="C55" s="4">
        <v>0</v>
      </c>
      <c r="D55" s="4">
        <v>1</v>
      </c>
      <c r="E55" s="4">
        <v>216</v>
      </c>
      <c r="F55" s="4">
        <f>ROUND(Source!AP46,O55)</f>
        <v>0</v>
      </c>
      <c r="G55" s="4" t="s">
        <v>87</v>
      </c>
      <c r="H55" s="4" t="s">
        <v>88</v>
      </c>
      <c r="I55" s="4"/>
      <c r="J55" s="4"/>
      <c r="K55" s="4">
        <v>216</v>
      </c>
      <c r="L55" s="4">
        <v>8</v>
      </c>
      <c r="M55" s="4">
        <v>3</v>
      </c>
      <c r="N55" s="4" t="s">
        <v>3</v>
      </c>
      <c r="O55" s="4">
        <v>2</v>
      </c>
      <c r="P55" s="4"/>
      <c r="Q55" s="4"/>
      <c r="R55" s="4"/>
      <c r="S55" s="4"/>
      <c r="T55" s="4"/>
      <c r="U55" s="4"/>
      <c r="V55" s="4"/>
      <c r="W55" s="4"/>
    </row>
    <row r="56" spans="1:23">
      <c r="A56" s="4">
        <v>50</v>
      </c>
      <c r="B56" s="4">
        <v>0</v>
      </c>
      <c r="C56" s="4">
        <v>0</v>
      </c>
      <c r="D56" s="4">
        <v>1</v>
      </c>
      <c r="E56" s="4">
        <v>223</v>
      </c>
      <c r="F56" s="4">
        <f>ROUND(Source!AQ46,O56)</f>
        <v>0</v>
      </c>
      <c r="G56" s="4" t="s">
        <v>89</v>
      </c>
      <c r="H56" s="4" t="s">
        <v>90</v>
      </c>
      <c r="I56" s="4"/>
      <c r="J56" s="4"/>
      <c r="K56" s="4">
        <v>223</v>
      </c>
      <c r="L56" s="4">
        <v>9</v>
      </c>
      <c r="M56" s="4">
        <v>3</v>
      </c>
      <c r="N56" s="4" t="s">
        <v>3</v>
      </c>
      <c r="O56" s="4">
        <v>2</v>
      </c>
      <c r="P56" s="4"/>
      <c r="Q56" s="4"/>
      <c r="R56" s="4"/>
      <c r="S56" s="4"/>
      <c r="T56" s="4"/>
      <c r="U56" s="4"/>
      <c r="V56" s="4"/>
      <c r="W56" s="4"/>
    </row>
    <row r="57" spans="1:23">
      <c r="A57" s="4">
        <v>50</v>
      </c>
      <c r="B57" s="4">
        <v>0</v>
      </c>
      <c r="C57" s="4">
        <v>0</v>
      </c>
      <c r="D57" s="4">
        <v>1</v>
      </c>
      <c r="E57" s="4">
        <v>229</v>
      </c>
      <c r="F57" s="4">
        <f>ROUND(Source!AZ46,O57)</f>
        <v>0</v>
      </c>
      <c r="G57" s="4" t="s">
        <v>91</v>
      </c>
      <c r="H57" s="4" t="s">
        <v>92</v>
      </c>
      <c r="I57" s="4"/>
      <c r="J57" s="4"/>
      <c r="K57" s="4">
        <v>229</v>
      </c>
      <c r="L57" s="4">
        <v>10</v>
      </c>
      <c r="M57" s="4">
        <v>3</v>
      </c>
      <c r="N57" s="4" t="s">
        <v>3</v>
      </c>
      <c r="O57" s="4">
        <v>2</v>
      </c>
      <c r="P57" s="4"/>
      <c r="Q57" s="4"/>
      <c r="R57" s="4"/>
      <c r="S57" s="4"/>
      <c r="T57" s="4"/>
      <c r="U57" s="4"/>
      <c r="V57" s="4"/>
      <c r="W57" s="4"/>
    </row>
    <row r="58" spans="1:23">
      <c r="A58" s="4">
        <v>50</v>
      </c>
      <c r="B58" s="4">
        <v>0</v>
      </c>
      <c r="C58" s="4">
        <v>0</v>
      </c>
      <c r="D58" s="4">
        <v>1</v>
      </c>
      <c r="E58" s="4">
        <v>203</v>
      </c>
      <c r="F58" s="4">
        <f>ROUND(Source!Q46,O58)</f>
        <v>253.77</v>
      </c>
      <c r="G58" s="4" t="s">
        <v>93</v>
      </c>
      <c r="H58" s="4" t="s">
        <v>94</v>
      </c>
      <c r="I58" s="4"/>
      <c r="J58" s="4"/>
      <c r="K58" s="4">
        <v>203</v>
      </c>
      <c r="L58" s="4">
        <v>11</v>
      </c>
      <c r="M58" s="4">
        <v>3</v>
      </c>
      <c r="N58" s="4" t="s">
        <v>3</v>
      </c>
      <c r="O58" s="4">
        <v>2</v>
      </c>
      <c r="P58" s="4"/>
      <c r="Q58" s="4"/>
      <c r="R58" s="4"/>
      <c r="S58" s="4"/>
      <c r="T58" s="4"/>
      <c r="U58" s="4"/>
      <c r="V58" s="4"/>
      <c r="W58" s="4"/>
    </row>
    <row r="59" spans="1:23">
      <c r="A59" s="4">
        <v>50</v>
      </c>
      <c r="B59" s="4">
        <v>0</v>
      </c>
      <c r="C59" s="4">
        <v>0</v>
      </c>
      <c r="D59" s="4">
        <v>1</v>
      </c>
      <c r="E59" s="4">
        <v>231</v>
      </c>
      <c r="F59" s="4">
        <f>ROUND(Source!BB46,O59)</f>
        <v>0</v>
      </c>
      <c r="G59" s="4" t="s">
        <v>95</v>
      </c>
      <c r="H59" s="4" t="s">
        <v>96</v>
      </c>
      <c r="I59" s="4"/>
      <c r="J59" s="4"/>
      <c r="K59" s="4">
        <v>231</v>
      </c>
      <c r="L59" s="4">
        <v>12</v>
      </c>
      <c r="M59" s="4">
        <v>3</v>
      </c>
      <c r="N59" s="4" t="s">
        <v>3</v>
      </c>
      <c r="O59" s="4">
        <v>2</v>
      </c>
      <c r="P59" s="4"/>
      <c r="Q59" s="4"/>
      <c r="R59" s="4"/>
      <c r="S59" s="4"/>
      <c r="T59" s="4"/>
      <c r="U59" s="4"/>
      <c r="V59" s="4"/>
      <c r="W59" s="4"/>
    </row>
    <row r="60" spans="1:23">
      <c r="A60" s="4">
        <v>50</v>
      </c>
      <c r="B60" s="4">
        <v>0</v>
      </c>
      <c r="C60" s="4">
        <v>0</v>
      </c>
      <c r="D60" s="4">
        <v>1</v>
      </c>
      <c r="E60" s="4">
        <v>204</v>
      </c>
      <c r="F60" s="4">
        <f>ROUND(Source!R46,O60)</f>
        <v>69.5</v>
      </c>
      <c r="G60" s="4" t="s">
        <v>97</v>
      </c>
      <c r="H60" s="4" t="s">
        <v>98</v>
      </c>
      <c r="I60" s="4"/>
      <c r="J60" s="4"/>
      <c r="K60" s="4">
        <v>204</v>
      </c>
      <c r="L60" s="4">
        <v>13</v>
      </c>
      <c r="M60" s="4">
        <v>3</v>
      </c>
      <c r="N60" s="4" t="s">
        <v>3</v>
      </c>
      <c r="O60" s="4">
        <v>2</v>
      </c>
      <c r="P60" s="4"/>
      <c r="Q60" s="4"/>
      <c r="R60" s="4"/>
      <c r="S60" s="4"/>
      <c r="T60" s="4"/>
      <c r="U60" s="4"/>
      <c r="V60" s="4"/>
      <c r="W60" s="4"/>
    </row>
    <row r="61" spans="1:23">
      <c r="A61" s="4">
        <v>50</v>
      </c>
      <c r="B61" s="4">
        <v>0</v>
      </c>
      <c r="C61" s="4">
        <v>0</v>
      </c>
      <c r="D61" s="4">
        <v>1</v>
      </c>
      <c r="E61" s="4">
        <v>205</v>
      </c>
      <c r="F61" s="4">
        <f>ROUND(Source!S46,O61)</f>
        <v>3044.12</v>
      </c>
      <c r="G61" s="4" t="s">
        <v>99</v>
      </c>
      <c r="H61" s="4" t="s">
        <v>100</v>
      </c>
      <c r="I61" s="4"/>
      <c r="J61" s="4"/>
      <c r="K61" s="4">
        <v>205</v>
      </c>
      <c r="L61" s="4">
        <v>14</v>
      </c>
      <c r="M61" s="4">
        <v>3</v>
      </c>
      <c r="N61" s="4" t="s">
        <v>3</v>
      </c>
      <c r="O61" s="4">
        <v>2</v>
      </c>
      <c r="P61" s="4"/>
      <c r="Q61" s="4"/>
      <c r="R61" s="4"/>
      <c r="S61" s="4"/>
      <c r="T61" s="4"/>
      <c r="U61" s="4"/>
      <c r="V61" s="4"/>
      <c r="W61" s="4"/>
    </row>
    <row r="62" spans="1:23">
      <c r="A62" s="4">
        <v>50</v>
      </c>
      <c r="B62" s="4">
        <v>0</v>
      </c>
      <c r="C62" s="4">
        <v>0</v>
      </c>
      <c r="D62" s="4">
        <v>1</v>
      </c>
      <c r="E62" s="4">
        <v>232</v>
      </c>
      <c r="F62" s="4">
        <f>ROUND(Source!BC46,O62)</f>
        <v>0</v>
      </c>
      <c r="G62" s="4" t="s">
        <v>101</v>
      </c>
      <c r="H62" s="4" t="s">
        <v>102</v>
      </c>
      <c r="I62" s="4"/>
      <c r="J62" s="4"/>
      <c r="K62" s="4">
        <v>232</v>
      </c>
      <c r="L62" s="4">
        <v>15</v>
      </c>
      <c r="M62" s="4">
        <v>3</v>
      </c>
      <c r="N62" s="4" t="s">
        <v>3</v>
      </c>
      <c r="O62" s="4">
        <v>2</v>
      </c>
      <c r="P62" s="4"/>
      <c r="Q62" s="4"/>
      <c r="R62" s="4"/>
      <c r="S62" s="4"/>
      <c r="T62" s="4"/>
      <c r="U62" s="4"/>
      <c r="V62" s="4"/>
      <c r="W62" s="4"/>
    </row>
    <row r="63" spans="1:23">
      <c r="A63" s="4">
        <v>50</v>
      </c>
      <c r="B63" s="4">
        <v>0</v>
      </c>
      <c r="C63" s="4">
        <v>0</v>
      </c>
      <c r="D63" s="4">
        <v>1</v>
      </c>
      <c r="E63" s="4">
        <v>214</v>
      </c>
      <c r="F63" s="4">
        <f>ROUND(Source!AS46,O63)</f>
        <v>350.34</v>
      </c>
      <c r="G63" s="4" t="s">
        <v>103</v>
      </c>
      <c r="H63" s="4" t="s">
        <v>104</v>
      </c>
      <c r="I63" s="4"/>
      <c r="J63" s="4"/>
      <c r="K63" s="4">
        <v>214</v>
      </c>
      <c r="L63" s="4">
        <v>16</v>
      </c>
      <c r="M63" s="4">
        <v>3</v>
      </c>
      <c r="N63" s="4" t="s">
        <v>3</v>
      </c>
      <c r="O63" s="4">
        <v>2</v>
      </c>
      <c r="P63" s="4"/>
      <c r="Q63" s="4"/>
      <c r="R63" s="4"/>
      <c r="S63" s="4"/>
      <c r="T63" s="4"/>
      <c r="U63" s="4"/>
      <c r="V63" s="4"/>
      <c r="W63" s="4"/>
    </row>
    <row r="64" spans="1:23">
      <c r="A64" s="4">
        <v>50</v>
      </c>
      <c r="B64" s="4">
        <v>0</v>
      </c>
      <c r="C64" s="4">
        <v>0</v>
      </c>
      <c r="D64" s="4">
        <v>1</v>
      </c>
      <c r="E64" s="4">
        <v>215</v>
      </c>
      <c r="F64" s="4">
        <f>ROUND(Source!AT46,O64)</f>
        <v>39566.879999999997</v>
      </c>
      <c r="G64" s="4" t="s">
        <v>105</v>
      </c>
      <c r="H64" s="4" t="s">
        <v>106</v>
      </c>
      <c r="I64" s="4"/>
      <c r="J64" s="4"/>
      <c r="K64" s="4">
        <v>215</v>
      </c>
      <c r="L64" s="4">
        <v>17</v>
      </c>
      <c r="M64" s="4">
        <v>3</v>
      </c>
      <c r="N64" s="4" t="s">
        <v>3</v>
      </c>
      <c r="O64" s="4">
        <v>2</v>
      </c>
      <c r="P64" s="4"/>
      <c r="Q64" s="4"/>
      <c r="R64" s="4"/>
      <c r="S64" s="4"/>
      <c r="T64" s="4"/>
      <c r="U64" s="4"/>
      <c r="V64" s="4"/>
      <c r="W64" s="4"/>
    </row>
    <row r="65" spans="1:206">
      <c r="A65" s="4">
        <v>50</v>
      </c>
      <c r="B65" s="4">
        <v>0</v>
      </c>
      <c r="C65" s="4">
        <v>0</v>
      </c>
      <c r="D65" s="4">
        <v>1</v>
      </c>
      <c r="E65" s="4">
        <v>217</v>
      </c>
      <c r="F65" s="4">
        <f>ROUND(Source!AU46,O65)</f>
        <v>0</v>
      </c>
      <c r="G65" s="4" t="s">
        <v>107</v>
      </c>
      <c r="H65" s="4" t="s">
        <v>108</v>
      </c>
      <c r="I65" s="4"/>
      <c r="J65" s="4"/>
      <c r="K65" s="4">
        <v>217</v>
      </c>
      <c r="L65" s="4">
        <v>18</v>
      </c>
      <c r="M65" s="4">
        <v>3</v>
      </c>
      <c r="N65" s="4" t="s">
        <v>3</v>
      </c>
      <c r="O65" s="4">
        <v>2</v>
      </c>
      <c r="P65" s="4"/>
      <c r="Q65" s="4"/>
      <c r="R65" s="4"/>
      <c r="S65" s="4"/>
      <c r="T65" s="4"/>
      <c r="U65" s="4"/>
      <c r="V65" s="4"/>
      <c r="W65" s="4"/>
    </row>
    <row r="66" spans="1:206">
      <c r="A66" s="4">
        <v>50</v>
      </c>
      <c r="B66" s="4">
        <v>0</v>
      </c>
      <c r="C66" s="4">
        <v>0</v>
      </c>
      <c r="D66" s="4">
        <v>1</v>
      </c>
      <c r="E66" s="4">
        <v>230</v>
      </c>
      <c r="F66" s="4">
        <f>ROUND(Source!BA46,O66)</f>
        <v>0</v>
      </c>
      <c r="G66" s="4" t="s">
        <v>109</v>
      </c>
      <c r="H66" s="4" t="s">
        <v>110</v>
      </c>
      <c r="I66" s="4"/>
      <c r="J66" s="4"/>
      <c r="K66" s="4">
        <v>230</v>
      </c>
      <c r="L66" s="4">
        <v>19</v>
      </c>
      <c r="M66" s="4">
        <v>3</v>
      </c>
      <c r="N66" s="4" t="s">
        <v>3</v>
      </c>
      <c r="O66" s="4">
        <v>2</v>
      </c>
      <c r="P66" s="4"/>
      <c r="Q66" s="4"/>
      <c r="R66" s="4"/>
      <c r="S66" s="4"/>
      <c r="T66" s="4"/>
      <c r="U66" s="4"/>
      <c r="V66" s="4"/>
      <c r="W66" s="4"/>
    </row>
    <row r="67" spans="1:206">
      <c r="A67" s="4">
        <v>50</v>
      </c>
      <c r="B67" s="4">
        <v>0</v>
      </c>
      <c r="C67" s="4">
        <v>0</v>
      </c>
      <c r="D67" s="4">
        <v>1</v>
      </c>
      <c r="E67" s="4">
        <v>206</v>
      </c>
      <c r="F67" s="4">
        <f>ROUND(Source!T46,O67)</f>
        <v>0</v>
      </c>
      <c r="G67" s="4" t="s">
        <v>111</v>
      </c>
      <c r="H67" s="4" t="s">
        <v>112</v>
      </c>
      <c r="I67" s="4"/>
      <c r="J67" s="4"/>
      <c r="K67" s="4">
        <v>206</v>
      </c>
      <c r="L67" s="4">
        <v>20</v>
      </c>
      <c r="M67" s="4">
        <v>3</v>
      </c>
      <c r="N67" s="4" t="s">
        <v>3</v>
      </c>
      <c r="O67" s="4">
        <v>2</v>
      </c>
      <c r="P67" s="4"/>
      <c r="Q67" s="4"/>
      <c r="R67" s="4"/>
      <c r="S67" s="4"/>
      <c r="T67" s="4"/>
      <c r="U67" s="4"/>
      <c r="V67" s="4"/>
      <c r="W67" s="4"/>
    </row>
    <row r="68" spans="1:206">
      <c r="A68" s="4">
        <v>50</v>
      </c>
      <c r="B68" s="4">
        <v>0</v>
      </c>
      <c r="C68" s="4">
        <v>0</v>
      </c>
      <c r="D68" s="4">
        <v>1</v>
      </c>
      <c r="E68" s="4">
        <v>207</v>
      </c>
      <c r="F68" s="4">
        <f>Source!U46</f>
        <v>9.3562999999999992</v>
      </c>
      <c r="G68" s="4" t="s">
        <v>113</v>
      </c>
      <c r="H68" s="4" t="s">
        <v>114</v>
      </c>
      <c r="I68" s="4"/>
      <c r="J68" s="4"/>
      <c r="K68" s="4">
        <v>207</v>
      </c>
      <c r="L68" s="4">
        <v>21</v>
      </c>
      <c r="M68" s="4">
        <v>3</v>
      </c>
      <c r="N68" s="4" t="s">
        <v>3</v>
      </c>
      <c r="O68" s="4">
        <v>-1</v>
      </c>
      <c r="P68" s="4"/>
      <c r="Q68" s="4"/>
      <c r="R68" s="4"/>
      <c r="S68" s="4"/>
      <c r="T68" s="4"/>
      <c r="U68" s="4"/>
      <c r="V68" s="4"/>
      <c r="W68" s="4"/>
    </row>
    <row r="69" spans="1:206">
      <c r="A69" s="4">
        <v>50</v>
      </c>
      <c r="B69" s="4">
        <v>0</v>
      </c>
      <c r="C69" s="4">
        <v>0</v>
      </c>
      <c r="D69" s="4">
        <v>1</v>
      </c>
      <c r="E69" s="4">
        <v>208</v>
      </c>
      <c r="F69" s="4">
        <f>Source!V46</f>
        <v>0.18000000000000002</v>
      </c>
      <c r="G69" s="4" t="s">
        <v>115</v>
      </c>
      <c r="H69" s="4" t="s">
        <v>116</v>
      </c>
      <c r="I69" s="4"/>
      <c r="J69" s="4"/>
      <c r="K69" s="4">
        <v>208</v>
      </c>
      <c r="L69" s="4">
        <v>22</v>
      </c>
      <c r="M69" s="4">
        <v>3</v>
      </c>
      <c r="N69" s="4" t="s">
        <v>3</v>
      </c>
      <c r="O69" s="4">
        <v>-1</v>
      </c>
      <c r="P69" s="4"/>
      <c r="Q69" s="4"/>
      <c r="R69" s="4"/>
      <c r="S69" s="4"/>
      <c r="T69" s="4"/>
      <c r="U69" s="4"/>
      <c r="V69" s="4"/>
      <c r="W69" s="4"/>
    </row>
    <row r="70" spans="1:206">
      <c r="A70" s="4">
        <v>50</v>
      </c>
      <c r="B70" s="4">
        <v>0</v>
      </c>
      <c r="C70" s="4">
        <v>0</v>
      </c>
      <c r="D70" s="4">
        <v>1</v>
      </c>
      <c r="E70" s="4">
        <v>209</v>
      </c>
      <c r="F70" s="4">
        <f>ROUND(Source!W46,O70)</f>
        <v>0.12</v>
      </c>
      <c r="G70" s="4" t="s">
        <v>117</v>
      </c>
      <c r="H70" s="4" t="s">
        <v>118</v>
      </c>
      <c r="I70" s="4"/>
      <c r="J70" s="4"/>
      <c r="K70" s="4">
        <v>209</v>
      </c>
      <c r="L70" s="4">
        <v>23</v>
      </c>
      <c r="M70" s="4">
        <v>3</v>
      </c>
      <c r="N70" s="4" t="s">
        <v>3</v>
      </c>
      <c r="O70" s="4">
        <v>2</v>
      </c>
      <c r="P70" s="4"/>
      <c r="Q70" s="4"/>
      <c r="R70" s="4"/>
      <c r="S70" s="4"/>
      <c r="T70" s="4"/>
      <c r="U70" s="4"/>
      <c r="V70" s="4"/>
      <c r="W70" s="4"/>
    </row>
    <row r="71" spans="1:206">
      <c r="A71" s="4">
        <v>50</v>
      </c>
      <c r="B71" s="4">
        <v>0</v>
      </c>
      <c r="C71" s="4">
        <v>0</v>
      </c>
      <c r="D71" s="4">
        <v>1</v>
      </c>
      <c r="E71" s="4">
        <v>233</v>
      </c>
      <c r="F71" s="4">
        <f>ROUND(Source!BD46,O71)</f>
        <v>0</v>
      </c>
      <c r="G71" s="4" t="s">
        <v>119</v>
      </c>
      <c r="H71" s="4" t="s">
        <v>120</v>
      </c>
      <c r="I71" s="4"/>
      <c r="J71" s="4"/>
      <c r="K71" s="4">
        <v>233</v>
      </c>
      <c r="L71" s="4">
        <v>24</v>
      </c>
      <c r="M71" s="4">
        <v>3</v>
      </c>
      <c r="N71" s="4" t="s">
        <v>3</v>
      </c>
      <c r="O71" s="4">
        <v>2</v>
      </c>
      <c r="P71" s="4"/>
      <c r="Q71" s="4"/>
      <c r="R71" s="4"/>
      <c r="S71" s="4"/>
      <c r="T71" s="4"/>
      <c r="U71" s="4"/>
      <c r="V71" s="4"/>
      <c r="W71" s="4"/>
    </row>
    <row r="72" spans="1:206">
      <c r="A72" s="4">
        <v>50</v>
      </c>
      <c r="B72" s="4">
        <v>0</v>
      </c>
      <c r="C72" s="4">
        <v>0</v>
      </c>
      <c r="D72" s="4">
        <v>1</v>
      </c>
      <c r="E72" s="4">
        <v>210</v>
      </c>
      <c r="F72" s="4">
        <f>ROUND(Source!X46,O72)</f>
        <v>2914.44</v>
      </c>
      <c r="G72" s="4" t="s">
        <v>121</v>
      </c>
      <c r="H72" s="4" t="s">
        <v>122</v>
      </c>
      <c r="I72" s="4"/>
      <c r="J72" s="4"/>
      <c r="K72" s="4">
        <v>210</v>
      </c>
      <c r="L72" s="4">
        <v>25</v>
      </c>
      <c r="M72" s="4">
        <v>3</v>
      </c>
      <c r="N72" s="4" t="s">
        <v>3</v>
      </c>
      <c r="O72" s="4">
        <v>2</v>
      </c>
      <c r="P72" s="4"/>
      <c r="Q72" s="4"/>
      <c r="R72" s="4"/>
      <c r="S72" s="4"/>
      <c r="T72" s="4"/>
      <c r="U72" s="4"/>
      <c r="V72" s="4"/>
      <c r="W72" s="4"/>
    </row>
    <row r="73" spans="1:206">
      <c r="A73" s="4">
        <v>50</v>
      </c>
      <c r="B73" s="4">
        <v>0</v>
      </c>
      <c r="C73" s="4">
        <v>0</v>
      </c>
      <c r="D73" s="4">
        <v>1</v>
      </c>
      <c r="E73" s="4">
        <v>211</v>
      </c>
      <c r="F73" s="4">
        <f>ROUND(Source!Y46,O73)</f>
        <v>1533.79</v>
      </c>
      <c r="G73" s="4" t="s">
        <v>123</v>
      </c>
      <c r="H73" s="4" t="s">
        <v>124</v>
      </c>
      <c r="I73" s="4"/>
      <c r="J73" s="4"/>
      <c r="K73" s="4">
        <v>211</v>
      </c>
      <c r="L73" s="4">
        <v>26</v>
      </c>
      <c r="M73" s="4">
        <v>3</v>
      </c>
      <c r="N73" s="4" t="s">
        <v>3</v>
      </c>
      <c r="O73" s="4">
        <v>2</v>
      </c>
      <c r="P73" s="4"/>
      <c r="Q73" s="4"/>
      <c r="R73" s="4"/>
      <c r="S73" s="4"/>
      <c r="T73" s="4"/>
      <c r="U73" s="4"/>
      <c r="V73" s="4"/>
      <c r="W73" s="4"/>
    </row>
    <row r="74" spans="1:206">
      <c r="A74" s="4">
        <v>50</v>
      </c>
      <c r="B74" s="4">
        <v>0</v>
      </c>
      <c r="C74" s="4">
        <v>0</v>
      </c>
      <c r="D74" s="4">
        <v>1</v>
      </c>
      <c r="E74" s="4">
        <v>224</v>
      </c>
      <c r="F74" s="4">
        <f>ROUND(Source!AR46,O74)</f>
        <v>39917.22</v>
      </c>
      <c r="G74" s="4" t="s">
        <v>125</v>
      </c>
      <c r="H74" s="4" t="s">
        <v>126</v>
      </c>
      <c r="I74" s="4"/>
      <c r="J74" s="4"/>
      <c r="K74" s="4">
        <v>224</v>
      </c>
      <c r="L74" s="4">
        <v>27</v>
      </c>
      <c r="M74" s="4">
        <v>3</v>
      </c>
      <c r="N74" s="4" t="s">
        <v>3</v>
      </c>
      <c r="O74" s="4">
        <v>2</v>
      </c>
      <c r="P74" s="4"/>
      <c r="Q74" s="4"/>
      <c r="R74" s="4"/>
      <c r="S74" s="4"/>
      <c r="T74" s="4"/>
      <c r="U74" s="4"/>
      <c r="V74" s="4"/>
      <c r="W74" s="4"/>
    </row>
    <row r="76" spans="1:206">
      <c r="A76" s="2">
        <v>51</v>
      </c>
      <c r="B76" s="2">
        <f>B24</f>
        <v>1</v>
      </c>
      <c r="C76" s="2">
        <f>A24</f>
        <v>4</v>
      </c>
      <c r="D76" s="2">
        <f>ROW(A24)</f>
        <v>24</v>
      </c>
      <c r="E76" s="2"/>
      <c r="F76" s="2" t="str">
        <f>IF(F24&lt;&gt;"",F24,"")</f>
        <v>Новый раздел</v>
      </c>
      <c r="G76" s="2" t="str">
        <f>IF(G24&lt;&gt;"",G24,"")</f>
        <v>Новый раздел</v>
      </c>
      <c r="H76" s="2">
        <v>0</v>
      </c>
      <c r="I76" s="2"/>
      <c r="J76" s="2"/>
      <c r="K76" s="2"/>
      <c r="L76" s="2"/>
      <c r="M76" s="2"/>
      <c r="N76" s="2"/>
      <c r="O76" s="2">
        <f t="shared" ref="O76:T76" si="70">ROUND(O46+AB76,2)</f>
        <v>35468.99</v>
      </c>
      <c r="P76" s="2">
        <f t="shared" si="70"/>
        <v>32171.1</v>
      </c>
      <c r="Q76" s="2">
        <f t="shared" si="70"/>
        <v>253.77</v>
      </c>
      <c r="R76" s="2">
        <f t="shared" si="70"/>
        <v>69.5</v>
      </c>
      <c r="S76" s="2">
        <f t="shared" si="70"/>
        <v>3044.12</v>
      </c>
      <c r="T76" s="2">
        <f t="shared" si="70"/>
        <v>0</v>
      </c>
      <c r="U76" s="2">
        <f>U46+AH76</f>
        <v>9.3562999999999992</v>
      </c>
      <c r="V76" s="2">
        <f>V46+AI76</f>
        <v>0.18000000000000002</v>
      </c>
      <c r="W76" s="2">
        <f>ROUND(W46+AJ76,2)</f>
        <v>0.12</v>
      </c>
      <c r="X76" s="2">
        <f>ROUND(X46+AK76,2)</f>
        <v>2914.44</v>
      </c>
      <c r="Y76" s="2">
        <f>ROUND(Y46+AL76,2)</f>
        <v>1533.79</v>
      </c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>
        <f t="shared" ref="AO76:BD76" si="71">ROUND(AO46+BX76,2)</f>
        <v>0</v>
      </c>
      <c r="AP76" s="2">
        <f t="shared" si="71"/>
        <v>0</v>
      </c>
      <c r="AQ76" s="2">
        <f t="shared" si="71"/>
        <v>0</v>
      </c>
      <c r="AR76" s="2">
        <f t="shared" si="71"/>
        <v>39917.22</v>
      </c>
      <c r="AS76" s="2">
        <f t="shared" si="71"/>
        <v>350.34</v>
      </c>
      <c r="AT76" s="2">
        <f t="shared" si="71"/>
        <v>39566.879999999997</v>
      </c>
      <c r="AU76" s="2">
        <f t="shared" si="71"/>
        <v>0</v>
      </c>
      <c r="AV76" s="2">
        <f t="shared" si="71"/>
        <v>32171.1</v>
      </c>
      <c r="AW76" s="2">
        <f t="shared" si="71"/>
        <v>32171.1</v>
      </c>
      <c r="AX76" s="2">
        <f t="shared" si="71"/>
        <v>0</v>
      </c>
      <c r="AY76" s="2">
        <f t="shared" si="71"/>
        <v>32171.1</v>
      </c>
      <c r="AZ76" s="2">
        <f t="shared" si="71"/>
        <v>0</v>
      </c>
      <c r="BA76" s="2">
        <f t="shared" si="71"/>
        <v>0</v>
      </c>
      <c r="BB76" s="2">
        <f t="shared" si="71"/>
        <v>0</v>
      </c>
      <c r="BC76" s="2">
        <f t="shared" si="71"/>
        <v>0</v>
      </c>
      <c r="BD76" s="2">
        <f t="shared" si="71"/>
        <v>0</v>
      </c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3"/>
      <c r="DH76" s="3"/>
      <c r="DI76" s="3"/>
      <c r="DJ76" s="3"/>
      <c r="DK76" s="3"/>
      <c r="DL76" s="3"/>
      <c r="DM76" s="3"/>
      <c r="DN76" s="3"/>
      <c r="DO76" s="3"/>
      <c r="DP76" s="3"/>
      <c r="DQ76" s="3"/>
      <c r="DR76" s="3"/>
      <c r="DS76" s="3"/>
      <c r="DT76" s="3"/>
      <c r="DU76" s="3"/>
      <c r="DV76" s="3"/>
      <c r="DW76" s="3"/>
      <c r="DX76" s="3"/>
      <c r="DY76" s="3"/>
      <c r="DZ76" s="3"/>
      <c r="EA76" s="3"/>
      <c r="EB76" s="3"/>
      <c r="EC76" s="3"/>
      <c r="ED76" s="3"/>
      <c r="EE76" s="3"/>
      <c r="EF76" s="3"/>
      <c r="EG76" s="3"/>
      <c r="EH76" s="3"/>
      <c r="EI76" s="3"/>
      <c r="EJ76" s="3"/>
      <c r="EK76" s="3"/>
      <c r="EL76" s="3"/>
      <c r="EM76" s="3"/>
      <c r="EN76" s="3"/>
      <c r="EO76" s="3"/>
      <c r="EP76" s="3"/>
      <c r="EQ76" s="3"/>
      <c r="ER76" s="3"/>
      <c r="ES76" s="3"/>
      <c r="ET76" s="3"/>
      <c r="EU76" s="3"/>
      <c r="EV76" s="3"/>
      <c r="EW76" s="3"/>
      <c r="EX76" s="3"/>
      <c r="EY76" s="3"/>
      <c r="EZ76" s="3"/>
      <c r="FA76" s="3"/>
      <c r="FB76" s="3"/>
      <c r="FC76" s="3"/>
      <c r="FD76" s="3"/>
      <c r="FE76" s="3"/>
      <c r="FF76" s="3"/>
      <c r="FG76" s="3"/>
      <c r="FH76" s="3"/>
      <c r="FI76" s="3"/>
      <c r="FJ76" s="3"/>
      <c r="FK76" s="3"/>
      <c r="FL76" s="3"/>
      <c r="FM76" s="3"/>
      <c r="FN76" s="3"/>
      <c r="FO76" s="3"/>
      <c r="FP76" s="3"/>
      <c r="FQ76" s="3"/>
      <c r="FR76" s="3"/>
      <c r="FS76" s="3"/>
      <c r="FT76" s="3"/>
      <c r="FU76" s="3"/>
      <c r="FV76" s="3"/>
      <c r="FW76" s="3"/>
      <c r="FX76" s="3"/>
      <c r="FY76" s="3"/>
      <c r="FZ76" s="3"/>
      <c r="GA76" s="3"/>
      <c r="GB76" s="3"/>
      <c r="GC76" s="3"/>
      <c r="GD76" s="3"/>
      <c r="GE76" s="3"/>
      <c r="GF76" s="3"/>
      <c r="GG76" s="3"/>
      <c r="GH76" s="3"/>
      <c r="GI76" s="3"/>
      <c r="GJ76" s="3"/>
      <c r="GK76" s="3"/>
      <c r="GL76" s="3"/>
      <c r="GM76" s="3"/>
      <c r="GN76" s="3"/>
      <c r="GO76" s="3"/>
      <c r="GP76" s="3"/>
      <c r="GQ76" s="3"/>
      <c r="GR76" s="3"/>
      <c r="GS76" s="3"/>
      <c r="GT76" s="3"/>
      <c r="GU76" s="3"/>
      <c r="GV76" s="3"/>
      <c r="GW76" s="3"/>
      <c r="GX76" s="3">
        <v>0</v>
      </c>
    </row>
    <row r="78" spans="1:206">
      <c r="A78" s="4">
        <v>50</v>
      </c>
      <c r="B78" s="4">
        <v>0</v>
      </c>
      <c r="C78" s="4">
        <v>0</v>
      </c>
      <c r="D78" s="4">
        <v>1</v>
      </c>
      <c r="E78" s="4">
        <v>201</v>
      </c>
      <c r="F78" s="4">
        <f>ROUND(Source!O76,O78)</f>
        <v>35468.99</v>
      </c>
      <c r="G78" s="4" t="s">
        <v>73</v>
      </c>
      <c r="H78" s="4" t="s">
        <v>74</v>
      </c>
      <c r="I78" s="4"/>
      <c r="J78" s="4"/>
      <c r="K78" s="4">
        <v>201</v>
      </c>
      <c r="L78" s="4">
        <v>1</v>
      </c>
      <c r="M78" s="4">
        <v>3</v>
      </c>
      <c r="N78" s="4" t="s">
        <v>3</v>
      </c>
      <c r="O78" s="4">
        <v>2</v>
      </c>
      <c r="P78" s="4"/>
      <c r="Q78" s="4"/>
      <c r="R78" s="4"/>
      <c r="S78" s="4"/>
      <c r="T78" s="4"/>
      <c r="U78" s="4"/>
      <c r="V78" s="4"/>
      <c r="W78" s="4"/>
    </row>
    <row r="79" spans="1:206">
      <c r="A79" s="4">
        <v>50</v>
      </c>
      <c r="B79" s="4">
        <v>0</v>
      </c>
      <c r="C79" s="4">
        <v>0</v>
      </c>
      <c r="D79" s="4">
        <v>1</v>
      </c>
      <c r="E79" s="4">
        <v>202</v>
      </c>
      <c r="F79" s="4">
        <f>ROUND(Source!P76,O79)</f>
        <v>32171.1</v>
      </c>
      <c r="G79" s="4" t="s">
        <v>75</v>
      </c>
      <c r="H79" s="4" t="s">
        <v>76</v>
      </c>
      <c r="I79" s="4"/>
      <c r="J79" s="4"/>
      <c r="K79" s="4">
        <v>202</v>
      </c>
      <c r="L79" s="4">
        <v>2</v>
      </c>
      <c r="M79" s="4">
        <v>3</v>
      </c>
      <c r="N79" s="4" t="s">
        <v>3</v>
      </c>
      <c r="O79" s="4">
        <v>2</v>
      </c>
      <c r="P79" s="4"/>
      <c r="Q79" s="4"/>
      <c r="R79" s="4"/>
      <c r="S79" s="4"/>
      <c r="T79" s="4"/>
      <c r="U79" s="4"/>
      <c r="V79" s="4"/>
      <c r="W79" s="4"/>
    </row>
    <row r="80" spans="1:206">
      <c r="A80" s="4">
        <v>50</v>
      </c>
      <c r="B80" s="4">
        <v>0</v>
      </c>
      <c r="C80" s="4">
        <v>0</v>
      </c>
      <c r="D80" s="4">
        <v>1</v>
      </c>
      <c r="E80" s="4">
        <v>222</v>
      </c>
      <c r="F80" s="4">
        <f>ROUND(Source!AO76,O80)</f>
        <v>0</v>
      </c>
      <c r="G80" s="4" t="s">
        <v>77</v>
      </c>
      <c r="H80" s="4" t="s">
        <v>78</v>
      </c>
      <c r="I80" s="4"/>
      <c r="J80" s="4"/>
      <c r="K80" s="4">
        <v>222</v>
      </c>
      <c r="L80" s="4">
        <v>3</v>
      </c>
      <c r="M80" s="4">
        <v>3</v>
      </c>
      <c r="N80" s="4" t="s">
        <v>3</v>
      </c>
      <c r="O80" s="4">
        <v>2</v>
      </c>
      <c r="P80" s="4"/>
      <c r="Q80" s="4"/>
      <c r="R80" s="4"/>
      <c r="S80" s="4"/>
      <c r="T80" s="4"/>
      <c r="U80" s="4"/>
      <c r="V80" s="4"/>
      <c r="W80" s="4"/>
    </row>
    <row r="81" spans="1:23">
      <c r="A81" s="4">
        <v>50</v>
      </c>
      <c r="B81" s="4">
        <v>0</v>
      </c>
      <c r="C81" s="4">
        <v>0</v>
      </c>
      <c r="D81" s="4">
        <v>1</v>
      </c>
      <c r="E81" s="4">
        <v>225</v>
      </c>
      <c r="F81" s="4">
        <f>ROUND(Source!AV76,O81)</f>
        <v>32171.1</v>
      </c>
      <c r="G81" s="4" t="s">
        <v>79</v>
      </c>
      <c r="H81" s="4" t="s">
        <v>80</v>
      </c>
      <c r="I81" s="4"/>
      <c r="J81" s="4"/>
      <c r="K81" s="4">
        <v>225</v>
      </c>
      <c r="L81" s="4">
        <v>4</v>
      </c>
      <c r="M81" s="4">
        <v>3</v>
      </c>
      <c r="N81" s="4" t="s">
        <v>3</v>
      </c>
      <c r="O81" s="4">
        <v>2</v>
      </c>
      <c r="P81" s="4"/>
      <c r="Q81" s="4"/>
      <c r="R81" s="4"/>
      <c r="S81" s="4"/>
      <c r="T81" s="4"/>
      <c r="U81" s="4"/>
      <c r="V81" s="4"/>
      <c r="W81" s="4"/>
    </row>
    <row r="82" spans="1:23">
      <c r="A82" s="4">
        <v>50</v>
      </c>
      <c r="B82" s="4">
        <v>0</v>
      </c>
      <c r="C82" s="4">
        <v>0</v>
      </c>
      <c r="D82" s="4">
        <v>1</v>
      </c>
      <c r="E82" s="4">
        <v>226</v>
      </c>
      <c r="F82" s="4">
        <f>ROUND(Source!AW76,O82)</f>
        <v>32171.1</v>
      </c>
      <c r="G82" s="4" t="s">
        <v>81</v>
      </c>
      <c r="H82" s="4" t="s">
        <v>82</v>
      </c>
      <c r="I82" s="4"/>
      <c r="J82" s="4"/>
      <c r="K82" s="4">
        <v>226</v>
      </c>
      <c r="L82" s="4">
        <v>5</v>
      </c>
      <c r="M82" s="4">
        <v>3</v>
      </c>
      <c r="N82" s="4" t="s">
        <v>3</v>
      </c>
      <c r="O82" s="4">
        <v>2</v>
      </c>
      <c r="P82" s="4"/>
      <c r="Q82" s="4"/>
      <c r="R82" s="4"/>
      <c r="S82" s="4"/>
      <c r="T82" s="4"/>
      <c r="U82" s="4"/>
      <c r="V82" s="4"/>
      <c r="W82" s="4"/>
    </row>
    <row r="83" spans="1:23">
      <c r="A83" s="4">
        <v>50</v>
      </c>
      <c r="B83" s="4">
        <v>0</v>
      </c>
      <c r="C83" s="4">
        <v>0</v>
      </c>
      <c r="D83" s="4">
        <v>1</v>
      </c>
      <c r="E83" s="4">
        <v>227</v>
      </c>
      <c r="F83" s="4">
        <f>ROUND(Source!AX76,O83)</f>
        <v>0</v>
      </c>
      <c r="G83" s="4" t="s">
        <v>83</v>
      </c>
      <c r="H83" s="4" t="s">
        <v>84</v>
      </c>
      <c r="I83" s="4"/>
      <c r="J83" s="4"/>
      <c r="K83" s="4">
        <v>227</v>
      </c>
      <c r="L83" s="4">
        <v>6</v>
      </c>
      <c r="M83" s="4">
        <v>3</v>
      </c>
      <c r="N83" s="4" t="s">
        <v>3</v>
      </c>
      <c r="O83" s="4">
        <v>2</v>
      </c>
      <c r="P83" s="4"/>
      <c r="Q83" s="4"/>
      <c r="R83" s="4"/>
      <c r="S83" s="4"/>
      <c r="T83" s="4"/>
      <c r="U83" s="4"/>
      <c r="V83" s="4"/>
      <c r="W83" s="4"/>
    </row>
    <row r="84" spans="1:23">
      <c r="A84" s="4">
        <v>50</v>
      </c>
      <c r="B84" s="4">
        <v>0</v>
      </c>
      <c r="C84" s="4">
        <v>0</v>
      </c>
      <c r="D84" s="4">
        <v>1</v>
      </c>
      <c r="E84" s="4">
        <v>228</v>
      </c>
      <c r="F84" s="4">
        <f>ROUND(Source!AY76,O84)</f>
        <v>32171.1</v>
      </c>
      <c r="G84" s="4" t="s">
        <v>85</v>
      </c>
      <c r="H84" s="4" t="s">
        <v>86</v>
      </c>
      <c r="I84" s="4"/>
      <c r="J84" s="4"/>
      <c r="K84" s="4">
        <v>228</v>
      </c>
      <c r="L84" s="4">
        <v>7</v>
      </c>
      <c r="M84" s="4">
        <v>3</v>
      </c>
      <c r="N84" s="4" t="s">
        <v>3</v>
      </c>
      <c r="O84" s="4">
        <v>2</v>
      </c>
      <c r="P84" s="4"/>
      <c r="Q84" s="4"/>
      <c r="R84" s="4"/>
      <c r="S84" s="4"/>
      <c r="T84" s="4"/>
      <c r="U84" s="4"/>
      <c r="V84" s="4"/>
      <c r="W84" s="4"/>
    </row>
    <row r="85" spans="1:23">
      <c r="A85" s="4">
        <v>50</v>
      </c>
      <c r="B85" s="4">
        <v>0</v>
      </c>
      <c r="C85" s="4">
        <v>0</v>
      </c>
      <c r="D85" s="4">
        <v>1</v>
      </c>
      <c r="E85" s="4">
        <v>216</v>
      </c>
      <c r="F85" s="4">
        <f>ROUND(Source!AP76,O85)</f>
        <v>0</v>
      </c>
      <c r="G85" s="4" t="s">
        <v>87</v>
      </c>
      <c r="H85" s="4" t="s">
        <v>88</v>
      </c>
      <c r="I85" s="4"/>
      <c r="J85" s="4"/>
      <c r="K85" s="4">
        <v>216</v>
      </c>
      <c r="L85" s="4">
        <v>8</v>
      </c>
      <c r="M85" s="4">
        <v>3</v>
      </c>
      <c r="N85" s="4" t="s">
        <v>3</v>
      </c>
      <c r="O85" s="4">
        <v>2</v>
      </c>
      <c r="P85" s="4"/>
      <c r="Q85" s="4"/>
      <c r="R85" s="4"/>
      <c r="S85" s="4"/>
      <c r="T85" s="4"/>
      <c r="U85" s="4"/>
      <c r="V85" s="4"/>
      <c r="W85" s="4"/>
    </row>
    <row r="86" spans="1:23">
      <c r="A86" s="4">
        <v>50</v>
      </c>
      <c r="B86" s="4">
        <v>0</v>
      </c>
      <c r="C86" s="4">
        <v>0</v>
      </c>
      <c r="D86" s="4">
        <v>1</v>
      </c>
      <c r="E86" s="4">
        <v>223</v>
      </c>
      <c r="F86" s="4">
        <f>ROUND(Source!AQ76,O86)</f>
        <v>0</v>
      </c>
      <c r="G86" s="4" t="s">
        <v>89</v>
      </c>
      <c r="H86" s="4" t="s">
        <v>90</v>
      </c>
      <c r="I86" s="4"/>
      <c r="J86" s="4"/>
      <c r="K86" s="4">
        <v>223</v>
      </c>
      <c r="L86" s="4">
        <v>9</v>
      </c>
      <c r="M86" s="4">
        <v>3</v>
      </c>
      <c r="N86" s="4" t="s">
        <v>3</v>
      </c>
      <c r="O86" s="4">
        <v>2</v>
      </c>
      <c r="P86" s="4"/>
      <c r="Q86" s="4"/>
      <c r="R86" s="4"/>
      <c r="S86" s="4"/>
      <c r="T86" s="4"/>
      <c r="U86" s="4"/>
      <c r="V86" s="4"/>
      <c r="W86" s="4"/>
    </row>
    <row r="87" spans="1:23">
      <c r="A87" s="4">
        <v>50</v>
      </c>
      <c r="B87" s="4">
        <v>0</v>
      </c>
      <c r="C87" s="4">
        <v>0</v>
      </c>
      <c r="D87" s="4">
        <v>1</v>
      </c>
      <c r="E87" s="4">
        <v>229</v>
      </c>
      <c r="F87" s="4">
        <f>ROUND(Source!AZ76,O87)</f>
        <v>0</v>
      </c>
      <c r="G87" s="4" t="s">
        <v>91</v>
      </c>
      <c r="H87" s="4" t="s">
        <v>92</v>
      </c>
      <c r="I87" s="4"/>
      <c r="J87" s="4"/>
      <c r="K87" s="4">
        <v>229</v>
      </c>
      <c r="L87" s="4">
        <v>10</v>
      </c>
      <c r="M87" s="4">
        <v>3</v>
      </c>
      <c r="N87" s="4" t="s">
        <v>3</v>
      </c>
      <c r="O87" s="4">
        <v>2</v>
      </c>
      <c r="P87" s="4"/>
      <c r="Q87" s="4"/>
      <c r="R87" s="4"/>
      <c r="S87" s="4"/>
      <c r="T87" s="4"/>
      <c r="U87" s="4"/>
      <c r="V87" s="4"/>
      <c r="W87" s="4"/>
    </row>
    <row r="88" spans="1:23">
      <c r="A88" s="4">
        <v>50</v>
      </c>
      <c r="B88" s="4">
        <v>0</v>
      </c>
      <c r="C88" s="4">
        <v>0</v>
      </c>
      <c r="D88" s="4">
        <v>1</v>
      </c>
      <c r="E88" s="4">
        <v>203</v>
      </c>
      <c r="F88" s="4">
        <f>ROUND(Source!Q76,O88)</f>
        <v>253.77</v>
      </c>
      <c r="G88" s="4" t="s">
        <v>93</v>
      </c>
      <c r="H88" s="4" t="s">
        <v>94</v>
      </c>
      <c r="I88" s="4"/>
      <c r="J88" s="4"/>
      <c r="K88" s="4">
        <v>203</v>
      </c>
      <c r="L88" s="4">
        <v>11</v>
      </c>
      <c r="M88" s="4">
        <v>3</v>
      </c>
      <c r="N88" s="4" t="s">
        <v>3</v>
      </c>
      <c r="O88" s="4">
        <v>2</v>
      </c>
      <c r="P88" s="4"/>
      <c r="Q88" s="4"/>
      <c r="R88" s="4"/>
      <c r="S88" s="4"/>
      <c r="T88" s="4"/>
      <c r="U88" s="4"/>
      <c r="V88" s="4"/>
      <c r="W88" s="4"/>
    </row>
    <row r="89" spans="1:23">
      <c r="A89" s="4">
        <v>50</v>
      </c>
      <c r="B89" s="4">
        <v>0</v>
      </c>
      <c r="C89" s="4">
        <v>0</v>
      </c>
      <c r="D89" s="4">
        <v>1</v>
      </c>
      <c r="E89" s="4">
        <v>231</v>
      </c>
      <c r="F89" s="4">
        <f>ROUND(Source!BB76,O89)</f>
        <v>0</v>
      </c>
      <c r="G89" s="4" t="s">
        <v>95</v>
      </c>
      <c r="H89" s="4" t="s">
        <v>96</v>
      </c>
      <c r="I89" s="4"/>
      <c r="J89" s="4"/>
      <c r="K89" s="4">
        <v>231</v>
      </c>
      <c r="L89" s="4">
        <v>12</v>
      </c>
      <c r="M89" s="4">
        <v>3</v>
      </c>
      <c r="N89" s="4" t="s">
        <v>3</v>
      </c>
      <c r="O89" s="4">
        <v>2</v>
      </c>
      <c r="P89" s="4"/>
      <c r="Q89" s="4"/>
      <c r="R89" s="4"/>
      <c r="S89" s="4"/>
      <c r="T89" s="4"/>
      <c r="U89" s="4"/>
      <c r="V89" s="4"/>
      <c r="W89" s="4"/>
    </row>
    <row r="90" spans="1:23">
      <c r="A90" s="4">
        <v>50</v>
      </c>
      <c r="B90" s="4">
        <v>0</v>
      </c>
      <c r="C90" s="4">
        <v>0</v>
      </c>
      <c r="D90" s="4">
        <v>1</v>
      </c>
      <c r="E90" s="4">
        <v>204</v>
      </c>
      <c r="F90" s="4">
        <f>ROUND(Source!R76,O90)</f>
        <v>69.5</v>
      </c>
      <c r="G90" s="4" t="s">
        <v>97</v>
      </c>
      <c r="H90" s="4" t="s">
        <v>98</v>
      </c>
      <c r="I90" s="4"/>
      <c r="J90" s="4"/>
      <c r="K90" s="4">
        <v>204</v>
      </c>
      <c r="L90" s="4">
        <v>13</v>
      </c>
      <c r="M90" s="4">
        <v>3</v>
      </c>
      <c r="N90" s="4" t="s">
        <v>3</v>
      </c>
      <c r="O90" s="4">
        <v>2</v>
      </c>
      <c r="P90" s="4"/>
      <c r="Q90" s="4"/>
      <c r="R90" s="4"/>
      <c r="S90" s="4"/>
      <c r="T90" s="4"/>
      <c r="U90" s="4"/>
      <c r="V90" s="4"/>
      <c r="W90" s="4"/>
    </row>
    <row r="91" spans="1:23">
      <c r="A91" s="4">
        <v>50</v>
      </c>
      <c r="B91" s="4">
        <v>0</v>
      </c>
      <c r="C91" s="4">
        <v>0</v>
      </c>
      <c r="D91" s="4">
        <v>1</v>
      </c>
      <c r="E91" s="4">
        <v>205</v>
      </c>
      <c r="F91" s="4">
        <f>ROUND(Source!S76,O91)</f>
        <v>3044.12</v>
      </c>
      <c r="G91" s="4" t="s">
        <v>99</v>
      </c>
      <c r="H91" s="4" t="s">
        <v>100</v>
      </c>
      <c r="I91" s="4"/>
      <c r="J91" s="4"/>
      <c r="K91" s="4">
        <v>205</v>
      </c>
      <c r="L91" s="4">
        <v>14</v>
      </c>
      <c r="M91" s="4">
        <v>3</v>
      </c>
      <c r="N91" s="4" t="s">
        <v>3</v>
      </c>
      <c r="O91" s="4">
        <v>2</v>
      </c>
      <c r="P91" s="4"/>
      <c r="Q91" s="4"/>
      <c r="R91" s="4"/>
      <c r="S91" s="4"/>
      <c r="T91" s="4"/>
      <c r="U91" s="4"/>
      <c r="V91" s="4"/>
      <c r="W91" s="4"/>
    </row>
    <row r="92" spans="1:23">
      <c r="A92" s="4">
        <v>50</v>
      </c>
      <c r="B92" s="4">
        <v>0</v>
      </c>
      <c r="C92" s="4">
        <v>0</v>
      </c>
      <c r="D92" s="4">
        <v>1</v>
      </c>
      <c r="E92" s="4">
        <v>232</v>
      </c>
      <c r="F92" s="4">
        <f>ROUND(Source!BC76,O92)</f>
        <v>0</v>
      </c>
      <c r="G92" s="4" t="s">
        <v>101</v>
      </c>
      <c r="H92" s="4" t="s">
        <v>102</v>
      </c>
      <c r="I92" s="4"/>
      <c r="J92" s="4"/>
      <c r="K92" s="4">
        <v>232</v>
      </c>
      <c r="L92" s="4">
        <v>15</v>
      </c>
      <c r="M92" s="4">
        <v>3</v>
      </c>
      <c r="N92" s="4" t="s">
        <v>3</v>
      </c>
      <c r="O92" s="4">
        <v>2</v>
      </c>
      <c r="P92" s="4"/>
      <c r="Q92" s="4"/>
      <c r="R92" s="4"/>
      <c r="S92" s="4"/>
      <c r="T92" s="4"/>
      <c r="U92" s="4"/>
      <c r="V92" s="4"/>
      <c r="W92" s="4"/>
    </row>
    <row r="93" spans="1:23">
      <c r="A93" s="4">
        <v>50</v>
      </c>
      <c r="B93" s="4">
        <v>0</v>
      </c>
      <c r="C93" s="4">
        <v>0</v>
      </c>
      <c r="D93" s="4">
        <v>1</v>
      </c>
      <c r="E93" s="4">
        <v>214</v>
      </c>
      <c r="F93" s="4">
        <f>ROUND(Source!AS76,O93)</f>
        <v>350.34</v>
      </c>
      <c r="G93" s="4" t="s">
        <v>103</v>
      </c>
      <c r="H93" s="4" t="s">
        <v>104</v>
      </c>
      <c r="I93" s="4"/>
      <c r="J93" s="4"/>
      <c r="K93" s="4">
        <v>214</v>
      </c>
      <c r="L93" s="4">
        <v>16</v>
      </c>
      <c r="M93" s="4">
        <v>3</v>
      </c>
      <c r="N93" s="4" t="s">
        <v>3</v>
      </c>
      <c r="O93" s="4">
        <v>2</v>
      </c>
      <c r="P93" s="4"/>
      <c r="Q93" s="4"/>
      <c r="R93" s="4"/>
      <c r="S93" s="4"/>
      <c r="T93" s="4"/>
      <c r="U93" s="4"/>
      <c r="V93" s="4"/>
      <c r="W93" s="4"/>
    </row>
    <row r="94" spans="1:23">
      <c r="A94" s="4">
        <v>50</v>
      </c>
      <c r="B94" s="4">
        <v>0</v>
      </c>
      <c r="C94" s="4">
        <v>0</v>
      </c>
      <c r="D94" s="4">
        <v>1</v>
      </c>
      <c r="E94" s="4">
        <v>215</v>
      </c>
      <c r="F94" s="4">
        <f>ROUND(Source!AT76,O94)</f>
        <v>39566.879999999997</v>
      </c>
      <c r="G94" s="4" t="s">
        <v>105</v>
      </c>
      <c r="H94" s="4" t="s">
        <v>106</v>
      </c>
      <c r="I94" s="4"/>
      <c r="J94" s="4"/>
      <c r="K94" s="4">
        <v>215</v>
      </c>
      <c r="L94" s="4">
        <v>17</v>
      </c>
      <c r="M94" s="4">
        <v>3</v>
      </c>
      <c r="N94" s="4" t="s">
        <v>3</v>
      </c>
      <c r="O94" s="4">
        <v>2</v>
      </c>
      <c r="P94" s="4"/>
      <c r="Q94" s="4"/>
      <c r="R94" s="4"/>
      <c r="S94" s="4"/>
      <c r="T94" s="4"/>
      <c r="U94" s="4"/>
      <c r="V94" s="4"/>
      <c r="W94" s="4"/>
    </row>
    <row r="95" spans="1:23">
      <c r="A95" s="4">
        <v>50</v>
      </c>
      <c r="B95" s="4">
        <v>0</v>
      </c>
      <c r="C95" s="4">
        <v>0</v>
      </c>
      <c r="D95" s="4">
        <v>1</v>
      </c>
      <c r="E95" s="4">
        <v>217</v>
      </c>
      <c r="F95" s="4">
        <f>ROUND(Source!AU76,O95)</f>
        <v>0</v>
      </c>
      <c r="G95" s="4" t="s">
        <v>107</v>
      </c>
      <c r="H95" s="4" t="s">
        <v>108</v>
      </c>
      <c r="I95" s="4"/>
      <c r="J95" s="4"/>
      <c r="K95" s="4">
        <v>217</v>
      </c>
      <c r="L95" s="4">
        <v>18</v>
      </c>
      <c r="M95" s="4">
        <v>3</v>
      </c>
      <c r="N95" s="4" t="s">
        <v>3</v>
      </c>
      <c r="O95" s="4">
        <v>2</v>
      </c>
      <c r="P95" s="4"/>
      <c r="Q95" s="4"/>
      <c r="R95" s="4"/>
      <c r="S95" s="4"/>
      <c r="T95" s="4"/>
      <c r="U95" s="4"/>
      <c r="V95" s="4"/>
      <c r="W95" s="4"/>
    </row>
    <row r="96" spans="1:23">
      <c r="A96" s="4">
        <v>50</v>
      </c>
      <c r="B96" s="4">
        <v>0</v>
      </c>
      <c r="C96" s="4">
        <v>0</v>
      </c>
      <c r="D96" s="4">
        <v>1</v>
      </c>
      <c r="E96" s="4">
        <v>230</v>
      </c>
      <c r="F96" s="4">
        <f>ROUND(Source!BA76,O96)</f>
        <v>0</v>
      </c>
      <c r="G96" s="4" t="s">
        <v>109</v>
      </c>
      <c r="H96" s="4" t="s">
        <v>110</v>
      </c>
      <c r="I96" s="4"/>
      <c r="J96" s="4"/>
      <c r="K96" s="4">
        <v>230</v>
      </c>
      <c r="L96" s="4">
        <v>19</v>
      </c>
      <c r="M96" s="4">
        <v>3</v>
      </c>
      <c r="N96" s="4" t="s">
        <v>3</v>
      </c>
      <c r="O96" s="4">
        <v>2</v>
      </c>
      <c r="P96" s="4"/>
      <c r="Q96" s="4"/>
      <c r="R96" s="4"/>
      <c r="S96" s="4"/>
      <c r="T96" s="4"/>
      <c r="U96" s="4"/>
      <c r="V96" s="4"/>
      <c r="W96" s="4"/>
    </row>
    <row r="97" spans="1:206">
      <c r="A97" s="4">
        <v>50</v>
      </c>
      <c r="B97" s="4">
        <v>0</v>
      </c>
      <c r="C97" s="4">
        <v>0</v>
      </c>
      <c r="D97" s="4">
        <v>1</v>
      </c>
      <c r="E97" s="4">
        <v>206</v>
      </c>
      <c r="F97" s="4">
        <f>ROUND(Source!T76,O97)</f>
        <v>0</v>
      </c>
      <c r="G97" s="4" t="s">
        <v>111</v>
      </c>
      <c r="H97" s="4" t="s">
        <v>112</v>
      </c>
      <c r="I97" s="4"/>
      <c r="J97" s="4"/>
      <c r="K97" s="4">
        <v>206</v>
      </c>
      <c r="L97" s="4">
        <v>20</v>
      </c>
      <c r="M97" s="4">
        <v>3</v>
      </c>
      <c r="N97" s="4" t="s">
        <v>3</v>
      </c>
      <c r="O97" s="4">
        <v>2</v>
      </c>
      <c r="P97" s="4"/>
      <c r="Q97" s="4"/>
      <c r="R97" s="4"/>
      <c r="S97" s="4"/>
      <c r="T97" s="4"/>
      <c r="U97" s="4"/>
      <c r="V97" s="4"/>
      <c r="W97" s="4"/>
    </row>
    <row r="98" spans="1:206">
      <c r="A98" s="4">
        <v>50</v>
      </c>
      <c r="B98" s="4">
        <v>0</v>
      </c>
      <c r="C98" s="4">
        <v>0</v>
      </c>
      <c r="D98" s="4">
        <v>1</v>
      </c>
      <c r="E98" s="4">
        <v>207</v>
      </c>
      <c r="F98" s="4">
        <f>Source!U76</f>
        <v>9.3562999999999992</v>
      </c>
      <c r="G98" s="4" t="s">
        <v>113</v>
      </c>
      <c r="H98" s="4" t="s">
        <v>114</v>
      </c>
      <c r="I98" s="4"/>
      <c r="J98" s="4"/>
      <c r="K98" s="4">
        <v>207</v>
      </c>
      <c r="L98" s="4">
        <v>21</v>
      </c>
      <c r="M98" s="4">
        <v>3</v>
      </c>
      <c r="N98" s="4" t="s">
        <v>3</v>
      </c>
      <c r="O98" s="4">
        <v>-1</v>
      </c>
      <c r="P98" s="4"/>
      <c r="Q98" s="4"/>
      <c r="R98" s="4"/>
      <c r="S98" s="4"/>
      <c r="T98" s="4"/>
      <c r="U98" s="4"/>
      <c r="V98" s="4"/>
      <c r="W98" s="4"/>
    </row>
    <row r="99" spans="1:206">
      <c r="A99" s="4">
        <v>50</v>
      </c>
      <c r="B99" s="4">
        <v>0</v>
      </c>
      <c r="C99" s="4">
        <v>0</v>
      </c>
      <c r="D99" s="4">
        <v>1</v>
      </c>
      <c r="E99" s="4">
        <v>208</v>
      </c>
      <c r="F99" s="4">
        <f>Source!V76</f>
        <v>0.18000000000000002</v>
      </c>
      <c r="G99" s="4" t="s">
        <v>115</v>
      </c>
      <c r="H99" s="4" t="s">
        <v>116</v>
      </c>
      <c r="I99" s="4"/>
      <c r="J99" s="4"/>
      <c r="K99" s="4">
        <v>208</v>
      </c>
      <c r="L99" s="4">
        <v>22</v>
      </c>
      <c r="M99" s="4">
        <v>3</v>
      </c>
      <c r="N99" s="4" t="s">
        <v>3</v>
      </c>
      <c r="O99" s="4">
        <v>-1</v>
      </c>
      <c r="P99" s="4"/>
      <c r="Q99" s="4"/>
      <c r="R99" s="4"/>
      <c r="S99" s="4"/>
      <c r="T99" s="4"/>
      <c r="U99" s="4"/>
      <c r="V99" s="4"/>
      <c r="W99" s="4"/>
    </row>
    <row r="100" spans="1:206">
      <c r="A100" s="4">
        <v>50</v>
      </c>
      <c r="B100" s="4">
        <v>0</v>
      </c>
      <c r="C100" s="4">
        <v>0</v>
      </c>
      <c r="D100" s="4">
        <v>1</v>
      </c>
      <c r="E100" s="4">
        <v>209</v>
      </c>
      <c r="F100" s="4">
        <f>ROUND(Source!W76,O100)</f>
        <v>0.12</v>
      </c>
      <c r="G100" s="4" t="s">
        <v>117</v>
      </c>
      <c r="H100" s="4" t="s">
        <v>118</v>
      </c>
      <c r="I100" s="4"/>
      <c r="J100" s="4"/>
      <c r="K100" s="4">
        <v>209</v>
      </c>
      <c r="L100" s="4">
        <v>23</v>
      </c>
      <c r="M100" s="4">
        <v>3</v>
      </c>
      <c r="N100" s="4" t="s">
        <v>3</v>
      </c>
      <c r="O100" s="4">
        <v>2</v>
      </c>
      <c r="P100" s="4"/>
      <c r="Q100" s="4"/>
      <c r="R100" s="4"/>
      <c r="S100" s="4"/>
      <c r="T100" s="4"/>
      <c r="U100" s="4"/>
      <c r="V100" s="4"/>
      <c r="W100" s="4"/>
    </row>
    <row r="101" spans="1:206">
      <c r="A101" s="4">
        <v>50</v>
      </c>
      <c r="B101" s="4">
        <v>0</v>
      </c>
      <c r="C101" s="4">
        <v>0</v>
      </c>
      <c r="D101" s="4">
        <v>1</v>
      </c>
      <c r="E101" s="4">
        <v>233</v>
      </c>
      <c r="F101" s="4">
        <f>ROUND(Source!BD76,O101)</f>
        <v>0</v>
      </c>
      <c r="G101" s="4" t="s">
        <v>119</v>
      </c>
      <c r="H101" s="4" t="s">
        <v>120</v>
      </c>
      <c r="I101" s="4"/>
      <c r="J101" s="4"/>
      <c r="K101" s="4">
        <v>233</v>
      </c>
      <c r="L101" s="4">
        <v>24</v>
      </c>
      <c r="M101" s="4">
        <v>3</v>
      </c>
      <c r="N101" s="4" t="s">
        <v>3</v>
      </c>
      <c r="O101" s="4">
        <v>2</v>
      </c>
      <c r="P101" s="4"/>
      <c r="Q101" s="4"/>
      <c r="R101" s="4"/>
      <c r="S101" s="4"/>
      <c r="T101" s="4"/>
      <c r="U101" s="4"/>
      <c r="V101" s="4"/>
      <c r="W101" s="4"/>
    </row>
    <row r="102" spans="1:206">
      <c r="A102" s="4">
        <v>50</v>
      </c>
      <c r="B102" s="4">
        <v>0</v>
      </c>
      <c r="C102" s="4">
        <v>0</v>
      </c>
      <c r="D102" s="4">
        <v>1</v>
      </c>
      <c r="E102" s="4">
        <v>210</v>
      </c>
      <c r="F102" s="4">
        <f>ROUND(Source!X76,O102)</f>
        <v>2914.44</v>
      </c>
      <c r="G102" s="4" t="s">
        <v>121</v>
      </c>
      <c r="H102" s="4" t="s">
        <v>122</v>
      </c>
      <c r="I102" s="4"/>
      <c r="J102" s="4"/>
      <c r="K102" s="4">
        <v>210</v>
      </c>
      <c r="L102" s="4">
        <v>25</v>
      </c>
      <c r="M102" s="4">
        <v>3</v>
      </c>
      <c r="N102" s="4" t="s">
        <v>3</v>
      </c>
      <c r="O102" s="4">
        <v>2</v>
      </c>
      <c r="P102" s="4"/>
      <c r="Q102" s="4"/>
      <c r="R102" s="4"/>
      <c r="S102" s="4"/>
      <c r="T102" s="4"/>
      <c r="U102" s="4"/>
      <c r="V102" s="4"/>
      <c r="W102" s="4"/>
    </row>
    <row r="103" spans="1:206">
      <c r="A103" s="4">
        <v>50</v>
      </c>
      <c r="B103" s="4">
        <v>0</v>
      </c>
      <c r="C103" s="4">
        <v>0</v>
      </c>
      <c r="D103" s="4">
        <v>1</v>
      </c>
      <c r="E103" s="4">
        <v>211</v>
      </c>
      <c r="F103" s="4">
        <f>ROUND(Source!Y76,O103)</f>
        <v>1533.79</v>
      </c>
      <c r="G103" s="4" t="s">
        <v>123</v>
      </c>
      <c r="H103" s="4" t="s">
        <v>124</v>
      </c>
      <c r="I103" s="4"/>
      <c r="J103" s="4"/>
      <c r="K103" s="4">
        <v>211</v>
      </c>
      <c r="L103" s="4">
        <v>26</v>
      </c>
      <c r="M103" s="4">
        <v>3</v>
      </c>
      <c r="N103" s="4" t="s">
        <v>3</v>
      </c>
      <c r="O103" s="4">
        <v>2</v>
      </c>
      <c r="P103" s="4"/>
      <c r="Q103" s="4"/>
      <c r="R103" s="4"/>
      <c r="S103" s="4"/>
      <c r="T103" s="4"/>
      <c r="U103" s="4"/>
      <c r="V103" s="4"/>
      <c r="W103" s="4"/>
    </row>
    <row r="104" spans="1:206">
      <c r="A104" s="4">
        <v>50</v>
      </c>
      <c r="B104" s="4">
        <v>0</v>
      </c>
      <c r="C104" s="4">
        <v>0</v>
      </c>
      <c r="D104" s="4">
        <v>1</v>
      </c>
      <c r="E104" s="4">
        <v>224</v>
      </c>
      <c r="F104" s="4">
        <f>ROUND(Source!AR76,O104)</f>
        <v>39917.22</v>
      </c>
      <c r="G104" s="4" t="s">
        <v>125</v>
      </c>
      <c r="H104" s="4" t="s">
        <v>126</v>
      </c>
      <c r="I104" s="4"/>
      <c r="J104" s="4"/>
      <c r="K104" s="4">
        <v>224</v>
      </c>
      <c r="L104" s="4">
        <v>27</v>
      </c>
      <c r="M104" s="4">
        <v>3</v>
      </c>
      <c r="N104" s="4" t="s">
        <v>3</v>
      </c>
      <c r="O104" s="4">
        <v>2</v>
      </c>
      <c r="P104" s="4"/>
      <c r="Q104" s="4"/>
      <c r="R104" s="4"/>
      <c r="S104" s="4"/>
      <c r="T104" s="4"/>
      <c r="U104" s="4"/>
      <c r="V104" s="4"/>
      <c r="W104" s="4"/>
    </row>
    <row r="106" spans="1:206">
      <c r="A106" s="1">
        <v>4</v>
      </c>
      <c r="B106" s="1">
        <v>1</v>
      </c>
      <c r="C106" s="1"/>
      <c r="D106" s="1">
        <f>ROW(A147)</f>
        <v>147</v>
      </c>
      <c r="E106" s="1"/>
      <c r="F106" s="1" t="s">
        <v>13</v>
      </c>
      <c r="G106" s="1" t="s">
        <v>13</v>
      </c>
      <c r="H106" s="1" t="s">
        <v>3</v>
      </c>
      <c r="I106" s="1">
        <v>0</v>
      </c>
      <c r="J106" s="1"/>
      <c r="K106" s="1">
        <v>0</v>
      </c>
      <c r="L106" s="1"/>
      <c r="M106" s="1" t="s">
        <v>3</v>
      </c>
      <c r="N106" s="1"/>
      <c r="O106" s="1"/>
      <c r="P106" s="1"/>
      <c r="Q106" s="1"/>
      <c r="R106" s="1"/>
      <c r="S106" s="1">
        <v>0</v>
      </c>
      <c r="T106" s="1"/>
      <c r="U106" s="1" t="s">
        <v>3</v>
      </c>
      <c r="V106" s="1">
        <v>0</v>
      </c>
      <c r="W106" s="1"/>
      <c r="X106" s="1"/>
      <c r="Y106" s="1"/>
      <c r="Z106" s="1"/>
      <c r="AA106" s="1"/>
      <c r="AB106" s="1" t="s">
        <v>3</v>
      </c>
      <c r="AC106" s="1" t="s">
        <v>3</v>
      </c>
      <c r="AD106" s="1" t="s">
        <v>3</v>
      </c>
      <c r="AE106" s="1" t="s">
        <v>3</v>
      </c>
      <c r="AF106" s="1" t="s">
        <v>3</v>
      </c>
      <c r="AG106" s="1" t="s">
        <v>3</v>
      </c>
      <c r="AH106" s="1"/>
      <c r="AI106" s="1"/>
      <c r="AJ106" s="1"/>
      <c r="AK106" s="1"/>
      <c r="AL106" s="1"/>
      <c r="AM106" s="1"/>
      <c r="AN106" s="1"/>
      <c r="AO106" s="1"/>
      <c r="AP106" s="1" t="s">
        <v>3</v>
      </c>
      <c r="AQ106" s="1" t="s">
        <v>3</v>
      </c>
      <c r="AR106" s="1" t="s">
        <v>3</v>
      </c>
      <c r="AS106" s="1"/>
      <c r="AT106" s="1"/>
      <c r="AU106" s="1"/>
      <c r="AV106" s="1"/>
      <c r="AW106" s="1"/>
      <c r="AX106" s="1"/>
      <c r="AY106" s="1"/>
      <c r="AZ106" s="1" t="s">
        <v>3</v>
      </c>
      <c r="BA106" s="1"/>
      <c r="BB106" s="1" t="s">
        <v>3</v>
      </c>
      <c r="BC106" s="1" t="s">
        <v>3</v>
      </c>
      <c r="BD106" s="1" t="s">
        <v>3</v>
      </c>
      <c r="BE106" s="1" t="s">
        <v>3</v>
      </c>
      <c r="BF106" s="1" t="s">
        <v>3</v>
      </c>
      <c r="BG106" s="1" t="s">
        <v>3</v>
      </c>
      <c r="BH106" s="1" t="s">
        <v>3</v>
      </c>
      <c r="BI106" s="1" t="s">
        <v>3</v>
      </c>
      <c r="BJ106" s="1" t="s">
        <v>3</v>
      </c>
      <c r="BK106" s="1" t="s">
        <v>3</v>
      </c>
      <c r="BL106" s="1" t="s">
        <v>3</v>
      </c>
      <c r="BM106" s="1" t="s">
        <v>3</v>
      </c>
      <c r="BN106" s="1" t="s">
        <v>3</v>
      </c>
      <c r="BO106" s="1" t="s">
        <v>3</v>
      </c>
      <c r="BP106" s="1" t="s">
        <v>3</v>
      </c>
      <c r="BQ106" s="1"/>
      <c r="BR106" s="1"/>
      <c r="BS106" s="1"/>
      <c r="BT106" s="1"/>
      <c r="BU106" s="1"/>
      <c r="BV106" s="1"/>
      <c r="BW106" s="1"/>
      <c r="BX106" s="1">
        <v>0</v>
      </c>
      <c r="BY106" s="1"/>
      <c r="BZ106" s="1"/>
      <c r="CA106" s="1"/>
      <c r="CB106" s="1"/>
      <c r="CC106" s="1"/>
      <c r="CD106" s="1"/>
      <c r="CE106" s="1"/>
      <c r="CF106" s="1"/>
      <c r="CG106" s="1"/>
      <c r="CH106" s="1"/>
      <c r="CI106" s="1"/>
      <c r="CJ106" s="1">
        <v>0</v>
      </c>
    </row>
    <row r="108" spans="1:206">
      <c r="A108" s="2">
        <v>52</v>
      </c>
      <c r="B108" s="2">
        <f t="shared" ref="B108:G108" si="72">B147</f>
        <v>1</v>
      </c>
      <c r="C108" s="2">
        <f t="shared" si="72"/>
        <v>4</v>
      </c>
      <c r="D108" s="2">
        <f t="shared" si="72"/>
        <v>106</v>
      </c>
      <c r="E108" s="2">
        <f t="shared" si="72"/>
        <v>0</v>
      </c>
      <c r="F108" s="2" t="str">
        <f t="shared" si="72"/>
        <v>Новый раздел</v>
      </c>
      <c r="G108" s="2" t="str">
        <f t="shared" si="72"/>
        <v>Новый раздел</v>
      </c>
      <c r="H108" s="2"/>
      <c r="I108" s="2"/>
      <c r="J108" s="2"/>
      <c r="K108" s="2"/>
      <c r="L108" s="2"/>
      <c r="M108" s="2"/>
      <c r="N108" s="2"/>
      <c r="O108" s="2">
        <f t="shared" ref="O108:AT108" si="73">O147</f>
        <v>6679.81</v>
      </c>
      <c r="P108" s="2">
        <f t="shared" si="73"/>
        <v>210.69</v>
      </c>
      <c r="Q108" s="2">
        <f t="shared" si="73"/>
        <v>7.04</v>
      </c>
      <c r="R108" s="2">
        <f t="shared" si="73"/>
        <v>0</v>
      </c>
      <c r="S108" s="2">
        <f t="shared" si="73"/>
        <v>6462.08</v>
      </c>
      <c r="T108" s="2">
        <f t="shared" si="73"/>
        <v>0</v>
      </c>
      <c r="U108" s="2">
        <f t="shared" si="73"/>
        <v>20.16</v>
      </c>
      <c r="V108" s="2">
        <f t="shared" si="73"/>
        <v>0</v>
      </c>
      <c r="W108" s="2">
        <f t="shared" si="73"/>
        <v>0</v>
      </c>
      <c r="X108" s="2">
        <f t="shared" si="73"/>
        <v>5815.88</v>
      </c>
      <c r="Y108" s="2">
        <f t="shared" si="73"/>
        <v>2972.56</v>
      </c>
      <c r="Z108" s="2">
        <f t="shared" si="73"/>
        <v>0</v>
      </c>
      <c r="AA108" s="2">
        <f t="shared" si="73"/>
        <v>0</v>
      </c>
      <c r="AB108" s="2">
        <f t="shared" si="73"/>
        <v>0</v>
      </c>
      <c r="AC108" s="2">
        <f t="shared" si="73"/>
        <v>0</v>
      </c>
      <c r="AD108" s="2">
        <f t="shared" si="73"/>
        <v>0</v>
      </c>
      <c r="AE108" s="2">
        <f t="shared" si="73"/>
        <v>0</v>
      </c>
      <c r="AF108" s="2">
        <f t="shared" si="73"/>
        <v>0</v>
      </c>
      <c r="AG108" s="2">
        <f t="shared" si="73"/>
        <v>0</v>
      </c>
      <c r="AH108" s="2">
        <f t="shared" si="73"/>
        <v>0</v>
      </c>
      <c r="AI108" s="2">
        <f t="shared" si="73"/>
        <v>0</v>
      </c>
      <c r="AJ108" s="2">
        <f t="shared" si="73"/>
        <v>0</v>
      </c>
      <c r="AK108" s="2">
        <f t="shared" si="73"/>
        <v>0</v>
      </c>
      <c r="AL108" s="2">
        <f t="shared" si="73"/>
        <v>0</v>
      </c>
      <c r="AM108" s="2">
        <f t="shared" si="73"/>
        <v>0</v>
      </c>
      <c r="AN108" s="2">
        <f t="shared" si="73"/>
        <v>0</v>
      </c>
      <c r="AO108" s="2">
        <f t="shared" si="73"/>
        <v>0</v>
      </c>
      <c r="AP108" s="2">
        <f t="shared" si="73"/>
        <v>0</v>
      </c>
      <c r="AQ108" s="2">
        <f t="shared" si="73"/>
        <v>0</v>
      </c>
      <c r="AR108" s="2">
        <f t="shared" si="73"/>
        <v>15468.25</v>
      </c>
      <c r="AS108" s="2">
        <f t="shared" si="73"/>
        <v>0</v>
      </c>
      <c r="AT108" s="2">
        <f t="shared" si="73"/>
        <v>15468.25</v>
      </c>
      <c r="AU108" s="2">
        <f t="shared" ref="AU108:BZ108" si="74">AU147</f>
        <v>0</v>
      </c>
      <c r="AV108" s="2">
        <f t="shared" si="74"/>
        <v>210.69</v>
      </c>
      <c r="AW108" s="2">
        <f t="shared" si="74"/>
        <v>210.69</v>
      </c>
      <c r="AX108" s="2">
        <f t="shared" si="74"/>
        <v>0</v>
      </c>
      <c r="AY108" s="2">
        <f t="shared" si="74"/>
        <v>210.69</v>
      </c>
      <c r="AZ108" s="2">
        <f t="shared" si="74"/>
        <v>0</v>
      </c>
      <c r="BA108" s="2">
        <f t="shared" si="74"/>
        <v>0</v>
      </c>
      <c r="BB108" s="2">
        <f t="shared" si="74"/>
        <v>0</v>
      </c>
      <c r="BC108" s="2">
        <f t="shared" si="74"/>
        <v>0</v>
      </c>
      <c r="BD108" s="2">
        <f t="shared" si="74"/>
        <v>0</v>
      </c>
      <c r="BE108" s="2">
        <f t="shared" si="74"/>
        <v>0</v>
      </c>
      <c r="BF108" s="2">
        <f t="shared" si="74"/>
        <v>0</v>
      </c>
      <c r="BG108" s="2">
        <f t="shared" si="74"/>
        <v>0</v>
      </c>
      <c r="BH108" s="2">
        <f t="shared" si="74"/>
        <v>0</v>
      </c>
      <c r="BI108" s="2">
        <f t="shared" si="74"/>
        <v>0</v>
      </c>
      <c r="BJ108" s="2">
        <f t="shared" si="74"/>
        <v>0</v>
      </c>
      <c r="BK108" s="2">
        <f t="shared" si="74"/>
        <v>0</v>
      </c>
      <c r="BL108" s="2">
        <f t="shared" si="74"/>
        <v>0</v>
      </c>
      <c r="BM108" s="2">
        <f t="shared" si="74"/>
        <v>0</v>
      </c>
      <c r="BN108" s="2">
        <f t="shared" si="74"/>
        <v>0</v>
      </c>
      <c r="BO108" s="2">
        <f t="shared" si="74"/>
        <v>0</v>
      </c>
      <c r="BP108" s="2">
        <f t="shared" si="74"/>
        <v>0</v>
      </c>
      <c r="BQ108" s="2">
        <f t="shared" si="74"/>
        <v>0</v>
      </c>
      <c r="BR108" s="2">
        <f t="shared" si="74"/>
        <v>0</v>
      </c>
      <c r="BS108" s="2">
        <f t="shared" si="74"/>
        <v>0</v>
      </c>
      <c r="BT108" s="2">
        <f t="shared" si="74"/>
        <v>0</v>
      </c>
      <c r="BU108" s="2">
        <f t="shared" si="74"/>
        <v>0</v>
      </c>
      <c r="BV108" s="2">
        <f t="shared" si="74"/>
        <v>0</v>
      </c>
      <c r="BW108" s="2">
        <f t="shared" si="74"/>
        <v>0</v>
      </c>
      <c r="BX108" s="2">
        <f t="shared" si="74"/>
        <v>0</v>
      </c>
      <c r="BY108" s="2">
        <f t="shared" si="74"/>
        <v>0</v>
      </c>
      <c r="BZ108" s="2">
        <f t="shared" si="74"/>
        <v>0</v>
      </c>
      <c r="CA108" s="2">
        <f t="shared" ref="CA108:DF108" si="75">CA147</f>
        <v>0</v>
      </c>
      <c r="CB108" s="2">
        <f t="shared" si="75"/>
        <v>0</v>
      </c>
      <c r="CC108" s="2">
        <f t="shared" si="75"/>
        <v>0</v>
      </c>
      <c r="CD108" s="2">
        <f t="shared" si="75"/>
        <v>0</v>
      </c>
      <c r="CE108" s="2">
        <f t="shared" si="75"/>
        <v>0</v>
      </c>
      <c r="CF108" s="2">
        <f t="shared" si="75"/>
        <v>0</v>
      </c>
      <c r="CG108" s="2">
        <f t="shared" si="75"/>
        <v>0</v>
      </c>
      <c r="CH108" s="2">
        <f t="shared" si="75"/>
        <v>0</v>
      </c>
      <c r="CI108" s="2">
        <f t="shared" si="75"/>
        <v>0</v>
      </c>
      <c r="CJ108" s="2">
        <f t="shared" si="75"/>
        <v>0</v>
      </c>
      <c r="CK108" s="2">
        <f t="shared" si="75"/>
        <v>0</v>
      </c>
      <c r="CL108" s="2">
        <f t="shared" si="75"/>
        <v>0</v>
      </c>
      <c r="CM108" s="2">
        <f t="shared" si="75"/>
        <v>0</v>
      </c>
      <c r="CN108" s="2">
        <f t="shared" si="75"/>
        <v>0</v>
      </c>
      <c r="CO108" s="2">
        <f t="shared" si="75"/>
        <v>0</v>
      </c>
      <c r="CP108" s="2">
        <f t="shared" si="75"/>
        <v>0</v>
      </c>
      <c r="CQ108" s="2">
        <f t="shared" si="75"/>
        <v>0</v>
      </c>
      <c r="CR108" s="2">
        <f t="shared" si="75"/>
        <v>0</v>
      </c>
      <c r="CS108" s="2">
        <f t="shared" si="75"/>
        <v>0</v>
      </c>
      <c r="CT108" s="2">
        <f t="shared" si="75"/>
        <v>0</v>
      </c>
      <c r="CU108" s="2">
        <f t="shared" si="75"/>
        <v>0</v>
      </c>
      <c r="CV108" s="2">
        <f t="shared" si="75"/>
        <v>0</v>
      </c>
      <c r="CW108" s="2">
        <f t="shared" si="75"/>
        <v>0</v>
      </c>
      <c r="CX108" s="2">
        <f t="shared" si="75"/>
        <v>0</v>
      </c>
      <c r="CY108" s="2">
        <f t="shared" si="75"/>
        <v>0</v>
      </c>
      <c r="CZ108" s="2">
        <f t="shared" si="75"/>
        <v>0</v>
      </c>
      <c r="DA108" s="2">
        <f t="shared" si="75"/>
        <v>0</v>
      </c>
      <c r="DB108" s="2">
        <f t="shared" si="75"/>
        <v>0</v>
      </c>
      <c r="DC108" s="2">
        <f t="shared" si="75"/>
        <v>0</v>
      </c>
      <c r="DD108" s="2">
        <f t="shared" si="75"/>
        <v>0</v>
      </c>
      <c r="DE108" s="2">
        <f t="shared" si="75"/>
        <v>0</v>
      </c>
      <c r="DF108" s="2">
        <f t="shared" si="75"/>
        <v>0</v>
      </c>
      <c r="DG108" s="3">
        <f t="shared" ref="DG108:EL108" si="76">DG147</f>
        <v>0</v>
      </c>
      <c r="DH108" s="3">
        <f t="shared" si="76"/>
        <v>0</v>
      </c>
      <c r="DI108" s="3">
        <f t="shared" si="76"/>
        <v>0</v>
      </c>
      <c r="DJ108" s="3">
        <f t="shared" si="76"/>
        <v>0</v>
      </c>
      <c r="DK108" s="3">
        <f t="shared" si="76"/>
        <v>0</v>
      </c>
      <c r="DL108" s="3">
        <f t="shared" si="76"/>
        <v>0</v>
      </c>
      <c r="DM108" s="3">
        <f t="shared" si="76"/>
        <v>0</v>
      </c>
      <c r="DN108" s="3">
        <f t="shared" si="76"/>
        <v>0</v>
      </c>
      <c r="DO108" s="3">
        <f t="shared" si="76"/>
        <v>0</v>
      </c>
      <c r="DP108" s="3">
        <f t="shared" si="76"/>
        <v>0</v>
      </c>
      <c r="DQ108" s="3">
        <f t="shared" si="76"/>
        <v>0</v>
      </c>
      <c r="DR108" s="3">
        <f t="shared" si="76"/>
        <v>0</v>
      </c>
      <c r="DS108" s="3">
        <f t="shared" si="76"/>
        <v>0</v>
      </c>
      <c r="DT108" s="3">
        <f t="shared" si="76"/>
        <v>0</v>
      </c>
      <c r="DU108" s="3">
        <f t="shared" si="76"/>
        <v>0</v>
      </c>
      <c r="DV108" s="3">
        <f t="shared" si="76"/>
        <v>0</v>
      </c>
      <c r="DW108" s="3">
        <f t="shared" si="76"/>
        <v>0</v>
      </c>
      <c r="DX108" s="3">
        <f t="shared" si="76"/>
        <v>0</v>
      </c>
      <c r="DY108" s="3">
        <f t="shared" si="76"/>
        <v>0</v>
      </c>
      <c r="DZ108" s="3">
        <f t="shared" si="76"/>
        <v>0</v>
      </c>
      <c r="EA108" s="3">
        <f t="shared" si="76"/>
        <v>0</v>
      </c>
      <c r="EB108" s="3">
        <f t="shared" si="76"/>
        <v>0</v>
      </c>
      <c r="EC108" s="3">
        <f t="shared" si="76"/>
        <v>0</v>
      </c>
      <c r="ED108" s="3">
        <f t="shared" si="76"/>
        <v>0</v>
      </c>
      <c r="EE108" s="3">
        <f t="shared" si="76"/>
        <v>0</v>
      </c>
      <c r="EF108" s="3">
        <f t="shared" si="76"/>
        <v>0</v>
      </c>
      <c r="EG108" s="3">
        <f t="shared" si="76"/>
        <v>0</v>
      </c>
      <c r="EH108" s="3">
        <f t="shared" si="76"/>
        <v>0</v>
      </c>
      <c r="EI108" s="3">
        <f t="shared" si="76"/>
        <v>0</v>
      </c>
      <c r="EJ108" s="3">
        <f t="shared" si="76"/>
        <v>0</v>
      </c>
      <c r="EK108" s="3">
        <f t="shared" si="76"/>
        <v>0</v>
      </c>
      <c r="EL108" s="3">
        <f t="shared" si="76"/>
        <v>0</v>
      </c>
      <c r="EM108" s="3">
        <f t="shared" ref="EM108:FR108" si="77">EM147</f>
        <v>0</v>
      </c>
      <c r="EN108" s="3">
        <f t="shared" si="77"/>
        <v>0</v>
      </c>
      <c r="EO108" s="3">
        <f t="shared" si="77"/>
        <v>0</v>
      </c>
      <c r="EP108" s="3">
        <f t="shared" si="77"/>
        <v>0</v>
      </c>
      <c r="EQ108" s="3">
        <f t="shared" si="77"/>
        <v>0</v>
      </c>
      <c r="ER108" s="3">
        <f t="shared" si="77"/>
        <v>0</v>
      </c>
      <c r="ES108" s="3">
        <f t="shared" si="77"/>
        <v>0</v>
      </c>
      <c r="ET108" s="3">
        <f t="shared" si="77"/>
        <v>0</v>
      </c>
      <c r="EU108" s="3">
        <f t="shared" si="77"/>
        <v>0</v>
      </c>
      <c r="EV108" s="3">
        <f t="shared" si="77"/>
        <v>0</v>
      </c>
      <c r="EW108" s="3">
        <f t="shared" si="77"/>
        <v>0</v>
      </c>
      <c r="EX108" s="3">
        <f t="shared" si="77"/>
        <v>0</v>
      </c>
      <c r="EY108" s="3">
        <f t="shared" si="77"/>
        <v>0</v>
      </c>
      <c r="EZ108" s="3">
        <f t="shared" si="77"/>
        <v>0</v>
      </c>
      <c r="FA108" s="3">
        <f t="shared" si="77"/>
        <v>0</v>
      </c>
      <c r="FB108" s="3">
        <f t="shared" si="77"/>
        <v>0</v>
      </c>
      <c r="FC108" s="3">
        <f t="shared" si="77"/>
        <v>0</v>
      </c>
      <c r="FD108" s="3">
        <f t="shared" si="77"/>
        <v>0</v>
      </c>
      <c r="FE108" s="3">
        <f t="shared" si="77"/>
        <v>0</v>
      </c>
      <c r="FF108" s="3">
        <f t="shared" si="77"/>
        <v>0</v>
      </c>
      <c r="FG108" s="3">
        <f t="shared" si="77"/>
        <v>0</v>
      </c>
      <c r="FH108" s="3">
        <f t="shared" si="77"/>
        <v>0</v>
      </c>
      <c r="FI108" s="3">
        <f t="shared" si="77"/>
        <v>0</v>
      </c>
      <c r="FJ108" s="3">
        <f t="shared" si="77"/>
        <v>0</v>
      </c>
      <c r="FK108" s="3">
        <f t="shared" si="77"/>
        <v>0</v>
      </c>
      <c r="FL108" s="3">
        <f t="shared" si="77"/>
        <v>0</v>
      </c>
      <c r="FM108" s="3">
        <f t="shared" si="77"/>
        <v>0</v>
      </c>
      <c r="FN108" s="3">
        <f t="shared" si="77"/>
        <v>0</v>
      </c>
      <c r="FO108" s="3">
        <f t="shared" si="77"/>
        <v>0</v>
      </c>
      <c r="FP108" s="3">
        <f t="shared" si="77"/>
        <v>0</v>
      </c>
      <c r="FQ108" s="3">
        <f t="shared" si="77"/>
        <v>0</v>
      </c>
      <c r="FR108" s="3">
        <f t="shared" si="77"/>
        <v>0</v>
      </c>
      <c r="FS108" s="3">
        <f t="shared" ref="FS108:GX108" si="78">FS147</f>
        <v>0</v>
      </c>
      <c r="FT108" s="3">
        <f t="shared" si="78"/>
        <v>0</v>
      </c>
      <c r="FU108" s="3">
        <f t="shared" si="78"/>
        <v>0</v>
      </c>
      <c r="FV108" s="3">
        <f t="shared" si="78"/>
        <v>0</v>
      </c>
      <c r="FW108" s="3">
        <f t="shared" si="78"/>
        <v>0</v>
      </c>
      <c r="FX108" s="3">
        <f t="shared" si="78"/>
        <v>0</v>
      </c>
      <c r="FY108" s="3">
        <f t="shared" si="78"/>
        <v>0</v>
      </c>
      <c r="FZ108" s="3">
        <f t="shared" si="78"/>
        <v>0</v>
      </c>
      <c r="GA108" s="3">
        <f t="shared" si="78"/>
        <v>0</v>
      </c>
      <c r="GB108" s="3">
        <f t="shared" si="78"/>
        <v>0</v>
      </c>
      <c r="GC108" s="3">
        <f t="shared" si="78"/>
        <v>0</v>
      </c>
      <c r="GD108" s="3">
        <f t="shared" si="78"/>
        <v>0</v>
      </c>
      <c r="GE108" s="3">
        <f t="shared" si="78"/>
        <v>0</v>
      </c>
      <c r="GF108" s="3">
        <f t="shared" si="78"/>
        <v>0</v>
      </c>
      <c r="GG108" s="3">
        <f t="shared" si="78"/>
        <v>0</v>
      </c>
      <c r="GH108" s="3">
        <f t="shared" si="78"/>
        <v>0</v>
      </c>
      <c r="GI108" s="3">
        <f t="shared" si="78"/>
        <v>0</v>
      </c>
      <c r="GJ108" s="3">
        <f t="shared" si="78"/>
        <v>0</v>
      </c>
      <c r="GK108" s="3">
        <f t="shared" si="78"/>
        <v>0</v>
      </c>
      <c r="GL108" s="3">
        <f t="shared" si="78"/>
        <v>0</v>
      </c>
      <c r="GM108" s="3">
        <f t="shared" si="78"/>
        <v>0</v>
      </c>
      <c r="GN108" s="3">
        <f t="shared" si="78"/>
        <v>0</v>
      </c>
      <c r="GO108" s="3">
        <f t="shared" si="78"/>
        <v>0</v>
      </c>
      <c r="GP108" s="3">
        <f t="shared" si="78"/>
        <v>0</v>
      </c>
      <c r="GQ108" s="3">
        <f t="shared" si="78"/>
        <v>0</v>
      </c>
      <c r="GR108" s="3">
        <f t="shared" si="78"/>
        <v>0</v>
      </c>
      <c r="GS108" s="3">
        <f t="shared" si="78"/>
        <v>0</v>
      </c>
      <c r="GT108" s="3">
        <f t="shared" si="78"/>
        <v>0</v>
      </c>
      <c r="GU108" s="3">
        <f t="shared" si="78"/>
        <v>0</v>
      </c>
      <c r="GV108" s="3">
        <f t="shared" si="78"/>
        <v>0</v>
      </c>
      <c r="GW108" s="3">
        <f t="shared" si="78"/>
        <v>0</v>
      </c>
      <c r="GX108" s="3">
        <f t="shared" si="78"/>
        <v>0</v>
      </c>
    </row>
    <row r="110" spans="1:206">
      <c r="A110" s="1">
        <v>5</v>
      </c>
      <c r="B110" s="1">
        <v>1</v>
      </c>
      <c r="C110" s="1"/>
      <c r="D110" s="1">
        <f>ROW(A117)</f>
        <v>117</v>
      </c>
      <c r="E110" s="1"/>
      <c r="F110" s="1" t="s">
        <v>14</v>
      </c>
      <c r="G110" s="1" t="s">
        <v>127</v>
      </c>
      <c r="H110" s="1" t="s">
        <v>3</v>
      </c>
      <c r="I110" s="1">
        <v>0</v>
      </c>
      <c r="J110" s="1"/>
      <c r="K110" s="1">
        <v>0</v>
      </c>
      <c r="L110" s="1"/>
      <c r="M110" s="1" t="s">
        <v>3</v>
      </c>
      <c r="N110" s="1"/>
      <c r="O110" s="1"/>
      <c r="P110" s="1"/>
      <c r="Q110" s="1"/>
      <c r="R110" s="1"/>
      <c r="S110" s="1">
        <v>0</v>
      </c>
      <c r="T110" s="1"/>
      <c r="U110" s="1" t="s">
        <v>3</v>
      </c>
      <c r="V110" s="1">
        <v>0</v>
      </c>
      <c r="W110" s="1"/>
      <c r="X110" s="1"/>
      <c r="Y110" s="1"/>
      <c r="Z110" s="1"/>
      <c r="AA110" s="1"/>
      <c r="AB110" s="1" t="s">
        <v>3</v>
      </c>
      <c r="AC110" s="1" t="s">
        <v>3</v>
      </c>
      <c r="AD110" s="1" t="s">
        <v>3</v>
      </c>
      <c r="AE110" s="1" t="s">
        <v>3</v>
      </c>
      <c r="AF110" s="1" t="s">
        <v>3</v>
      </c>
      <c r="AG110" s="1" t="s">
        <v>3</v>
      </c>
      <c r="AH110" s="1"/>
      <c r="AI110" s="1"/>
      <c r="AJ110" s="1"/>
      <c r="AK110" s="1"/>
      <c r="AL110" s="1"/>
      <c r="AM110" s="1"/>
      <c r="AN110" s="1"/>
      <c r="AO110" s="1"/>
      <c r="AP110" s="1" t="s">
        <v>3</v>
      </c>
      <c r="AQ110" s="1" t="s">
        <v>3</v>
      </c>
      <c r="AR110" s="1" t="s">
        <v>3</v>
      </c>
      <c r="AS110" s="1"/>
      <c r="AT110" s="1"/>
      <c r="AU110" s="1"/>
      <c r="AV110" s="1"/>
      <c r="AW110" s="1"/>
      <c r="AX110" s="1"/>
      <c r="AY110" s="1"/>
      <c r="AZ110" s="1" t="s">
        <v>3</v>
      </c>
      <c r="BA110" s="1"/>
      <c r="BB110" s="1" t="s">
        <v>3</v>
      </c>
      <c r="BC110" s="1" t="s">
        <v>3</v>
      </c>
      <c r="BD110" s="1" t="s">
        <v>3</v>
      </c>
      <c r="BE110" s="1" t="s">
        <v>3</v>
      </c>
      <c r="BF110" s="1" t="s">
        <v>3</v>
      </c>
      <c r="BG110" s="1" t="s">
        <v>3</v>
      </c>
      <c r="BH110" s="1" t="s">
        <v>3</v>
      </c>
      <c r="BI110" s="1" t="s">
        <v>3</v>
      </c>
      <c r="BJ110" s="1" t="s">
        <v>3</v>
      </c>
      <c r="BK110" s="1" t="s">
        <v>3</v>
      </c>
      <c r="BL110" s="1" t="s">
        <v>3</v>
      </c>
      <c r="BM110" s="1" t="s">
        <v>3</v>
      </c>
      <c r="BN110" s="1" t="s">
        <v>3</v>
      </c>
      <c r="BO110" s="1" t="s">
        <v>3</v>
      </c>
      <c r="BP110" s="1" t="s">
        <v>3</v>
      </c>
      <c r="BQ110" s="1"/>
      <c r="BR110" s="1"/>
      <c r="BS110" s="1"/>
      <c r="BT110" s="1"/>
      <c r="BU110" s="1"/>
      <c r="BV110" s="1"/>
      <c r="BW110" s="1"/>
      <c r="BX110" s="1">
        <v>0</v>
      </c>
      <c r="BY110" s="1"/>
      <c r="BZ110" s="1"/>
      <c r="CA110" s="1"/>
      <c r="CB110" s="1"/>
      <c r="CC110" s="1"/>
      <c r="CD110" s="1"/>
      <c r="CE110" s="1"/>
      <c r="CF110" s="1"/>
      <c r="CG110" s="1"/>
      <c r="CH110" s="1"/>
      <c r="CI110" s="1"/>
      <c r="CJ110" s="1">
        <v>0</v>
      </c>
    </row>
    <row r="112" spans="1:206">
      <c r="A112" s="2">
        <v>52</v>
      </c>
      <c r="B112" s="2">
        <f t="shared" ref="B112:G112" si="79">B117</f>
        <v>1</v>
      </c>
      <c r="C112" s="2">
        <f t="shared" si="79"/>
        <v>5</v>
      </c>
      <c r="D112" s="2">
        <f t="shared" si="79"/>
        <v>110</v>
      </c>
      <c r="E112" s="2">
        <f t="shared" si="79"/>
        <v>0</v>
      </c>
      <c r="F112" s="2" t="str">
        <f t="shared" si="79"/>
        <v>Новый подраздел</v>
      </c>
      <c r="G112" s="2" t="str">
        <f t="shared" si="79"/>
        <v>Ремонт автоматических ворот</v>
      </c>
      <c r="H112" s="2"/>
      <c r="I112" s="2"/>
      <c r="J112" s="2"/>
      <c r="K112" s="2"/>
      <c r="L112" s="2"/>
      <c r="M112" s="2"/>
      <c r="N112" s="2"/>
      <c r="O112" s="2">
        <f t="shared" ref="O112:AT112" si="80">O117</f>
        <v>6679.81</v>
      </c>
      <c r="P112" s="2">
        <f t="shared" si="80"/>
        <v>210.69</v>
      </c>
      <c r="Q112" s="2">
        <f t="shared" si="80"/>
        <v>7.04</v>
      </c>
      <c r="R112" s="2">
        <f t="shared" si="80"/>
        <v>0</v>
      </c>
      <c r="S112" s="2">
        <f t="shared" si="80"/>
        <v>6462.08</v>
      </c>
      <c r="T112" s="2">
        <f t="shared" si="80"/>
        <v>0</v>
      </c>
      <c r="U112" s="2">
        <f t="shared" si="80"/>
        <v>20.16</v>
      </c>
      <c r="V112" s="2">
        <f t="shared" si="80"/>
        <v>0</v>
      </c>
      <c r="W112" s="2">
        <f t="shared" si="80"/>
        <v>0</v>
      </c>
      <c r="X112" s="2">
        <f t="shared" si="80"/>
        <v>5815.88</v>
      </c>
      <c r="Y112" s="2">
        <f t="shared" si="80"/>
        <v>2972.56</v>
      </c>
      <c r="Z112" s="2">
        <f t="shared" si="80"/>
        <v>0</v>
      </c>
      <c r="AA112" s="2">
        <f t="shared" si="80"/>
        <v>0</v>
      </c>
      <c r="AB112" s="2">
        <f t="shared" si="80"/>
        <v>6679.81</v>
      </c>
      <c r="AC112" s="2">
        <f t="shared" si="80"/>
        <v>210.69</v>
      </c>
      <c r="AD112" s="2">
        <f t="shared" si="80"/>
        <v>7.04</v>
      </c>
      <c r="AE112" s="2">
        <f t="shared" si="80"/>
        <v>0</v>
      </c>
      <c r="AF112" s="2">
        <f t="shared" si="80"/>
        <v>6462.08</v>
      </c>
      <c r="AG112" s="2">
        <f t="shared" si="80"/>
        <v>0</v>
      </c>
      <c r="AH112" s="2">
        <f t="shared" si="80"/>
        <v>20.16</v>
      </c>
      <c r="AI112" s="2">
        <f t="shared" si="80"/>
        <v>0</v>
      </c>
      <c r="AJ112" s="2">
        <f t="shared" si="80"/>
        <v>0</v>
      </c>
      <c r="AK112" s="2">
        <f t="shared" si="80"/>
        <v>5815.88</v>
      </c>
      <c r="AL112" s="2">
        <f t="shared" si="80"/>
        <v>2972.56</v>
      </c>
      <c r="AM112" s="2">
        <f t="shared" si="80"/>
        <v>0</v>
      </c>
      <c r="AN112" s="2">
        <f t="shared" si="80"/>
        <v>0</v>
      </c>
      <c r="AO112" s="2">
        <f t="shared" si="80"/>
        <v>0</v>
      </c>
      <c r="AP112" s="2">
        <f t="shared" si="80"/>
        <v>0</v>
      </c>
      <c r="AQ112" s="2">
        <f t="shared" si="80"/>
        <v>0</v>
      </c>
      <c r="AR112" s="2">
        <f t="shared" si="80"/>
        <v>15468.25</v>
      </c>
      <c r="AS112" s="2">
        <f t="shared" si="80"/>
        <v>0</v>
      </c>
      <c r="AT112" s="2">
        <f t="shared" si="80"/>
        <v>15468.25</v>
      </c>
      <c r="AU112" s="2">
        <f t="shared" ref="AU112:BZ112" si="81">AU117</f>
        <v>0</v>
      </c>
      <c r="AV112" s="2">
        <f t="shared" si="81"/>
        <v>210.69</v>
      </c>
      <c r="AW112" s="2">
        <f t="shared" si="81"/>
        <v>210.69</v>
      </c>
      <c r="AX112" s="2">
        <f t="shared" si="81"/>
        <v>0</v>
      </c>
      <c r="AY112" s="2">
        <f t="shared" si="81"/>
        <v>210.69</v>
      </c>
      <c r="AZ112" s="2">
        <f t="shared" si="81"/>
        <v>0</v>
      </c>
      <c r="BA112" s="2">
        <f t="shared" si="81"/>
        <v>0</v>
      </c>
      <c r="BB112" s="2">
        <f t="shared" si="81"/>
        <v>0</v>
      </c>
      <c r="BC112" s="2">
        <f t="shared" si="81"/>
        <v>0</v>
      </c>
      <c r="BD112" s="2">
        <f t="shared" si="81"/>
        <v>0</v>
      </c>
      <c r="BE112" s="2">
        <f t="shared" si="81"/>
        <v>0</v>
      </c>
      <c r="BF112" s="2">
        <f t="shared" si="81"/>
        <v>0</v>
      </c>
      <c r="BG112" s="2">
        <f t="shared" si="81"/>
        <v>0</v>
      </c>
      <c r="BH112" s="2">
        <f t="shared" si="81"/>
        <v>0</v>
      </c>
      <c r="BI112" s="2">
        <f t="shared" si="81"/>
        <v>0</v>
      </c>
      <c r="BJ112" s="2">
        <f t="shared" si="81"/>
        <v>0</v>
      </c>
      <c r="BK112" s="2">
        <f t="shared" si="81"/>
        <v>0</v>
      </c>
      <c r="BL112" s="2">
        <f t="shared" si="81"/>
        <v>0</v>
      </c>
      <c r="BM112" s="2">
        <f t="shared" si="81"/>
        <v>0</v>
      </c>
      <c r="BN112" s="2">
        <f t="shared" si="81"/>
        <v>0</v>
      </c>
      <c r="BO112" s="2">
        <f t="shared" si="81"/>
        <v>0</v>
      </c>
      <c r="BP112" s="2">
        <f t="shared" si="81"/>
        <v>0</v>
      </c>
      <c r="BQ112" s="2">
        <f t="shared" si="81"/>
        <v>0</v>
      </c>
      <c r="BR112" s="2">
        <f t="shared" si="81"/>
        <v>0</v>
      </c>
      <c r="BS112" s="2">
        <f t="shared" si="81"/>
        <v>0</v>
      </c>
      <c r="BT112" s="2">
        <f t="shared" si="81"/>
        <v>0</v>
      </c>
      <c r="BU112" s="2">
        <f t="shared" si="81"/>
        <v>0</v>
      </c>
      <c r="BV112" s="2">
        <f t="shared" si="81"/>
        <v>0</v>
      </c>
      <c r="BW112" s="2">
        <f t="shared" si="81"/>
        <v>0</v>
      </c>
      <c r="BX112" s="2">
        <f t="shared" si="81"/>
        <v>0</v>
      </c>
      <c r="BY112" s="2">
        <f t="shared" si="81"/>
        <v>0</v>
      </c>
      <c r="BZ112" s="2">
        <f t="shared" si="81"/>
        <v>0</v>
      </c>
      <c r="CA112" s="2">
        <f t="shared" ref="CA112:DF112" si="82">CA117</f>
        <v>15468.25</v>
      </c>
      <c r="CB112" s="2">
        <f t="shared" si="82"/>
        <v>0</v>
      </c>
      <c r="CC112" s="2">
        <f t="shared" si="82"/>
        <v>15468.25</v>
      </c>
      <c r="CD112" s="2">
        <f t="shared" si="82"/>
        <v>0</v>
      </c>
      <c r="CE112" s="2">
        <f t="shared" si="82"/>
        <v>210.69</v>
      </c>
      <c r="CF112" s="2">
        <f t="shared" si="82"/>
        <v>210.69</v>
      </c>
      <c r="CG112" s="2">
        <f t="shared" si="82"/>
        <v>0</v>
      </c>
      <c r="CH112" s="2">
        <f t="shared" si="82"/>
        <v>210.69</v>
      </c>
      <c r="CI112" s="2">
        <f t="shared" si="82"/>
        <v>0</v>
      </c>
      <c r="CJ112" s="2">
        <f t="shared" si="82"/>
        <v>0</v>
      </c>
      <c r="CK112" s="2">
        <f t="shared" si="82"/>
        <v>0</v>
      </c>
      <c r="CL112" s="2">
        <f t="shared" si="82"/>
        <v>0</v>
      </c>
      <c r="CM112" s="2">
        <f t="shared" si="82"/>
        <v>0</v>
      </c>
      <c r="CN112" s="2">
        <f t="shared" si="82"/>
        <v>0</v>
      </c>
      <c r="CO112" s="2">
        <f t="shared" si="82"/>
        <v>0</v>
      </c>
      <c r="CP112" s="2">
        <f t="shared" si="82"/>
        <v>0</v>
      </c>
      <c r="CQ112" s="2">
        <f t="shared" si="82"/>
        <v>0</v>
      </c>
      <c r="CR112" s="2">
        <f t="shared" si="82"/>
        <v>0</v>
      </c>
      <c r="CS112" s="2">
        <f t="shared" si="82"/>
        <v>0</v>
      </c>
      <c r="CT112" s="2">
        <f t="shared" si="82"/>
        <v>0</v>
      </c>
      <c r="CU112" s="2">
        <f t="shared" si="82"/>
        <v>0</v>
      </c>
      <c r="CV112" s="2">
        <f t="shared" si="82"/>
        <v>0</v>
      </c>
      <c r="CW112" s="2">
        <f t="shared" si="82"/>
        <v>0</v>
      </c>
      <c r="CX112" s="2">
        <f t="shared" si="82"/>
        <v>0</v>
      </c>
      <c r="CY112" s="2">
        <f t="shared" si="82"/>
        <v>0</v>
      </c>
      <c r="CZ112" s="2">
        <f t="shared" si="82"/>
        <v>0</v>
      </c>
      <c r="DA112" s="2">
        <f t="shared" si="82"/>
        <v>0</v>
      </c>
      <c r="DB112" s="2">
        <f t="shared" si="82"/>
        <v>0</v>
      </c>
      <c r="DC112" s="2">
        <f t="shared" si="82"/>
        <v>0</v>
      </c>
      <c r="DD112" s="2">
        <f t="shared" si="82"/>
        <v>0</v>
      </c>
      <c r="DE112" s="2">
        <f t="shared" si="82"/>
        <v>0</v>
      </c>
      <c r="DF112" s="2">
        <f t="shared" si="82"/>
        <v>0</v>
      </c>
      <c r="DG112" s="3">
        <f t="shared" ref="DG112:EL112" si="83">DG117</f>
        <v>0</v>
      </c>
      <c r="DH112" s="3">
        <f t="shared" si="83"/>
        <v>0</v>
      </c>
      <c r="DI112" s="3">
        <f t="shared" si="83"/>
        <v>0</v>
      </c>
      <c r="DJ112" s="3">
        <f t="shared" si="83"/>
        <v>0</v>
      </c>
      <c r="DK112" s="3">
        <f t="shared" si="83"/>
        <v>0</v>
      </c>
      <c r="DL112" s="3">
        <f t="shared" si="83"/>
        <v>0</v>
      </c>
      <c r="DM112" s="3">
        <f t="shared" si="83"/>
        <v>0</v>
      </c>
      <c r="DN112" s="3">
        <f t="shared" si="83"/>
        <v>0</v>
      </c>
      <c r="DO112" s="3">
        <f t="shared" si="83"/>
        <v>0</v>
      </c>
      <c r="DP112" s="3">
        <f t="shared" si="83"/>
        <v>0</v>
      </c>
      <c r="DQ112" s="3">
        <f t="shared" si="83"/>
        <v>0</v>
      </c>
      <c r="DR112" s="3">
        <f t="shared" si="83"/>
        <v>0</v>
      </c>
      <c r="DS112" s="3">
        <f t="shared" si="83"/>
        <v>0</v>
      </c>
      <c r="DT112" s="3">
        <f t="shared" si="83"/>
        <v>0</v>
      </c>
      <c r="DU112" s="3">
        <f t="shared" si="83"/>
        <v>0</v>
      </c>
      <c r="DV112" s="3">
        <f t="shared" si="83"/>
        <v>0</v>
      </c>
      <c r="DW112" s="3">
        <f t="shared" si="83"/>
        <v>0</v>
      </c>
      <c r="DX112" s="3">
        <f t="shared" si="83"/>
        <v>0</v>
      </c>
      <c r="DY112" s="3">
        <f t="shared" si="83"/>
        <v>0</v>
      </c>
      <c r="DZ112" s="3">
        <f t="shared" si="83"/>
        <v>0</v>
      </c>
      <c r="EA112" s="3">
        <f t="shared" si="83"/>
        <v>0</v>
      </c>
      <c r="EB112" s="3">
        <f t="shared" si="83"/>
        <v>0</v>
      </c>
      <c r="EC112" s="3">
        <f t="shared" si="83"/>
        <v>0</v>
      </c>
      <c r="ED112" s="3">
        <f t="shared" si="83"/>
        <v>0</v>
      </c>
      <c r="EE112" s="3">
        <f t="shared" si="83"/>
        <v>0</v>
      </c>
      <c r="EF112" s="3">
        <f t="shared" si="83"/>
        <v>0</v>
      </c>
      <c r="EG112" s="3">
        <f t="shared" si="83"/>
        <v>0</v>
      </c>
      <c r="EH112" s="3">
        <f t="shared" si="83"/>
        <v>0</v>
      </c>
      <c r="EI112" s="3">
        <f t="shared" si="83"/>
        <v>0</v>
      </c>
      <c r="EJ112" s="3">
        <f t="shared" si="83"/>
        <v>0</v>
      </c>
      <c r="EK112" s="3">
        <f t="shared" si="83"/>
        <v>0</v>
      </c>
      <c r="EL112" s="3">
        <f t="shared" si="83"/>
        <v>0</v>
      </c>
      <c r="EM112" s="3">
        <f t="shared" ref="EM112:FR112" si="84">EM117</f>
        <v>0</v>
      </c>
      <c r="EN112" s="3">
        <f t="shared" si="84"/>
        <v>0</v>
      </c>
      <c r="EO112" s="3">
        <f t="shared" si="84"/>
        <v>0</v>
      </c>
      <c r="EP112" s="3">
        <f t="shared" si="84"/>
        <v>0</v>
      </c>
      <c r="EQ112" s="3">
        <f t="shared" si="84"/>
        <v>0</v>
      </c>
      <c r="ER112" s="3">
        <f t="shared" si="84"/>
        <v>0</v>
      </c>
      <c r="ES112" s="3">
        <f t="shared" si="84"/>
        <v>0</v>
      </c>
      <c r="ET112" s="3">
        <f t="shared" si="84"/>
        <v>0</v>
      </c>
      <c r="EU112" s="3">
        <f t="shared" si="84"/>
        <v>0</v>
      </c>
      <c r="EV112" s="3">
        <f t="shared" si="84"/>
        <v>0</v>
      </c>
      <c r="EW112" s="3">
        <f t="shared" si="84"/>
        <v>0</v>
      </c>
      <c r="EX112" s="3">
        <f t="shared" si="84"/>
        <v>0</v>
      </c>
      <c r="EY112" s="3">
        <f t="shared" si="84"/>
        <v>0</v>
      </c>
      <c r="EZ112" s="3">
        <f t="shared" si="84"/>
        <v>0</v>
      </c>
      <c r="FA112" s="3">
        <f t="shared" si="84"/>
        <v>0</v>
      </c>
      <c r="FB112" s="3">
        <f t="shared" si="84"/>
        <v>0</v>
      </c>
      <c r="FC112" s="3">
        <f t="shared" si="84"/>
        <v>0</v>
      </c>
      <c r="FD112" s="3">
        <f t="shared" si="84"/>
        <v>0</v>
      </c>
      <c r="FE112" s="3">
        <f t="shared" si="84"/>
        <v>0</v>
      </c>
      <c r="FF112" s="3">
        <f t="shared" si="84"/>
        <v>0</v>
      </c>
      <c r="FG112" s="3">
        <f t="shared" si="84"/>
        <v>0</v>
      </c>
      <c r="FH112" s="3">
        <f t="shared" si="84"/>
        <v>0</v>
      </c>
      <c r="FI112" s="3">
        <f t="shared" si="84"/>
        <v>0</v>
      </c>
      <c r="FJ112" s="3">
        <f t="shared" si="84"/>
        <v>0</v>
      </c>
      <c r="FK112" s="3">
        <f t="shared" si="84"/>
        <v>0</v>
      </c>
      <c r="FL112" s="3">
        <f t="shared" si="84"/>
        <v>0</v>
      </c>
      <c r="FM112" s="3">
        <f t="shared" si="84"/>
        <v>0</v>
      </c>
      <c r="FN112" s="3">
        <f t="shared" si="84"/>
        <v>0</v>
      </c>
      <c r="FO112" s="3">
        <f t="shared" si="84"/>
        <v>0</v>
      </c>
      <c r="FP112" s="3">
        <f t="shared" si="84"/>
        <v>0</v>
      </c>
      <c r="FQ112" s="3">
        <f t="shared" si="84"/>
        <v>0</v>
      </c>
      <c r="FR112" s="3">
        <f t="shared" si="84"/>
        <v>0</v>
      </c>
      <c r="FS112" s="3">
        <f t="shared" ref="FS112:GX112" si="85">FS117</f>
        <v>0</v>
      </c>
      <c r="FT112" s="3">
        <f t="shared" si="85"/>
        <v>0</v>
      </c>
      <c r="FU112" s="3">
        <f t="shared" si="85"/>
        <v>0</v>
      </c>
      <c r="FV112" s="3">
        <f t="shared" si="85"/>
        <v>0</v>
      </c>
      <c r="FW112" s="3">
        <f t="shared" si="85"/>
        <v>0</v>
      </c>
      <c r="FX112" s="3">
        <f t="shared" si="85"/>
        <v>0</v>
      </c>
      <c r="FY112" s="3">
        <f t="shared" si="85"/>
        <v>0</v>
      </c>
      <c r="FZ112" s="3">
        <f t="shared" si="85"/>
        <v>0</v>
      </c>
      <c r="GA112" s="3">
        <f t="shared" si="85"/>
        <v>0</v>
      </c>
      <c r="GB112" s="3">
        <f t="shared" si="85"/>
        <v>0</v>
      </c>
      <c r="GC112" s="3">
        <f t="shared" si="85"/>
        <v>0</v>
      </c>
      <c r="GD112" s="3">
        <f t="shared" si="85"/>
        <v>0</v>
      </c>
      <c r="GE112" s="3">
        <f t="shared" si="85"/>
        <v>0</v>
      </c>
      <c r="GF112" s="3">
        <f t="shared" si="85"/>
        <v>0</v>
      </c>
      <c r="GG112" s="3">
        <f t="shared" si="85"/>
        <v>0</v>
      </c>
      <c r="GH112" s="3">
        <f t="shared" si="85"/>
        <v>0</v>
      </c>
      <c r="GI112" s="3">
        <f t="shared" si="85"/>
        <v>0</v>
      </c>
      <c r="GJ112" s="3">
        <f t="shared" si="85"/>
        <v>0</v>
      </c>
      <c r="GK112" s="3">
        <f t="shared" si="85"/>
        <v>0</v>
      </c>
      <c r="GL112" s="3">
        <f t="shared" si="85"/>
        <v>0</v>
      </c>
      <c r="GM112" s="3">
        <f t="shared" si="85"/>
        <v>0</v>
      </c>
      <c r="GN112" s="3">
        <f t="shared" si="85"/>
        <v>0</v>
      </c>
      <c r="GO112" s="3">
        <f t="shared" si="85"/>
        <v>0</v>
      </c>
      <c r="GP112" s="3">
        <f t="shared" si="85"/>
        <v>0</v>
      </c>
      <c r="GQ112" s="3">
        <f t="shared" si="85"/>
        <v>0</v>
      </c>
      <c r="GR112" s="3">
        <f t="shared" si="85"/>
        <v>0</v>
      </c>
      <c r="GS112" s="3">
        <f t="shared" si="85"/>
        <v>0</v>
      </c>
      <c r="GT112" s="3">
        <f t="shared" si="85"/>
        <v>0</v>
      </c>
      <c r="GU112" s="3">
        <f t="shared" si="85"/>
        <v>0</v>
      </c>
      <c r="GV112" s="3">
        <f t="shared" si="85"/>
        <v>0</v>
      </c>
      <c r="GW112" s="3">
        <f t="shared" si="85"/>
        <v>0</v>
      </c>
      <c r="GX112" s="3">
        <f t="shared" si="85"/>
        <v>0</v>
      </c>
    </row>
    <row r="114" spans="1:245">
      <c r="A114">
        <v>17</v>
      </c>
      <c r="B114">
        <v>1</v>
      </c>
      <c r="C114">
        <f>ROW(SmtRes!A39)</f>
        <v>39</v>
      </c>
      <c r="D114">
        <f>ROW(EtalonRes!A35)</f>
        <v>35</v>
      </c>
      <c r="E114" t="s">
        <v>128</v>
      </c>
      <c r="F114" t="s">
        <v>129</v>
      </c>
      <c r="G114" t="s">
        <v>130</v>
      </c>
      <c r="H114" t="s">
        <v>41</v>
      </c>
      <c r="I114">
        <v>2</v>
      </c>
      <c r="J114">
        <v>0</v>
      </c>
      <c r="O114">
        <f>ROUND(CP114,2)</f>
        <v>2382.5500000000002</v>
      </c>
      <c r="P114">
        <f>ROUND(CQ114*I114,2)</f>
        <v>72.91</v>
      </c>
      <c r="Q114">
        <f>ROUND(CR114*I114,2)</f>
        <v>1.9</v>
      </c>
      <c r="R114">
        <f>ROUND(CS114*I114,2)</f>
        <v>0</v>
      </c>
      <c r="S114">
        <f>ROUND(CT114*I114,2)</f>
        <v>2307.7399999999998</v>
      </c>
      <c r="T114">
        <f>ROUND(CU114*I114,2)</f>
        <v>0</v>
      </c>
      <c r="U114">
        <f>CV114*I114</f>
        <v>7.2</v>
      </c>
      <c r="V114">
        <f>CW114*I114</f>
        <v>0</v>
      </c>
      <c r="W114">
        <f>ROUND(CX114*I114,2)</f>
        <v>0</v>
      </c>
      <c r="X114">
        <f>ROUND(CY114,2)</f>
        <v>2076.9699999999998</v>
      </c>
      <c r="Y114">
        <f>ROUND(CZ114,2)</f>
        <v>1061.56</v>
      </c>
      <c r="AA114">
        <v>36379259</v>
      </c>
      <c r="AB114">
        <f>ROUND((AC114+AD114+AF114),6)</f>
        <v>38.54</v>
      </c>
      <c r="AC114">
        <f>ROUND((ES114),6)</f>
        <v>3.66</v>
      </c>
      <c r="AD114">
        <f>ROUND((((ET114)-(EU114))+AE114),6)</f>
        <v>0.25</v>
      </c>
      <c r="AE114">
        <f>ROUND((EU114),6)</f>
        <v>0</v>
      </c>
      <c r="AF114">
        <f>ROUND((EV114),6)</f>
        <v>34.630000000000003</v>
      </c>
      <c r="AG114">
        <f>ROUND((AP114),6)</f>
        <v>0</v>
      </c>
      <c r="AH114">
        <f>(EW114)</f>
        <v>3.6</v>
      </c>
      <c r="AI114">
        <f>(EX114)</f>
        <v>0</v>
      </c>
      <c r="AJ114">
        <f>(AS114)</f>
        <v>0</v>
      </c>
      <c r="AK114">
        <v>38.54</v>
      </c>
      <c r="AL114">
        <v>3.66</v>
      </c>
      <c r="AM114">
        <v>0.25</v>
      </c>
      <c r="AN114">
        <v>0</v>
      </c>
      <c r="AO114">
        <v>34.630000000000003</v>
      </c>
      <c r="AP114">
        <v>0</v>
      </c>
      <c r="AQ114">
        <v>3.6</v>
      </c>
      <c r="AR114">
        <v>0</v>
      </c>
      <c r="AS114">
        <v>0</v>
      </c>
      <c r="AT114">
        <v>90</v>
      </c>
      <c r="AU114">
        <v>46</v>
      </c>
      <c r="AV114">
        <v>1</v>
      </c>
      <c r="AW114">
        <v>1</v>
      </c>
      <c r="AZ114">
        <v>1</v>
      </c>
      <c r="BA114">
        <v>33.32</v>
      </c>
      <c r="BB114">
        <v>3.8</v>
      </c>
      <c r="BC114">
        <v>9.9600000000000009</v>
      </c>
      <c r="BD114" t="s">
        <v>3</v>
      </c>
      <c r="BE114" t="s">
        <v>3</v>
      </c>
      <c r="BF114" t="s">
        <v>3</v>
      </c>
      <c r="BG114" t="s">
        <v>3</v>
      </c>
      <c r="BH114">
        <v>0</v>
      </c>
      <c r="BI114">
        <v>2</v>
      </c>
      <c r="BJ114" t="s">
        <v>131</v>
      </c>
      <c r="BM114">
        <v>110011</v>
      </c>
      <c r="BN114">
        <v>0</v>
      </c>
      <c r="BO114" t="s">
        <v>129</v>
      </c>
      <c r="BP114">
        <v>1</v>
      </c>
      <c r="BQ114">
        <v>3</v>
      </c>
      <c r="BR114">
        <v>0</v>
      </c>
      <c r="BS114">
        <v>33.32</v>
      </c>
      <c r="BT114">
        <v>1</v>
      </c>
      <c r="BU114">
        <v>1</v>
      </c>
      <c r="BV114">
        <v>1</v>
      </c>
      <c r="BW114">
        <v>1</v>
      </c>
      <c r="BX114">
        <v>1</v>
      </c>
      <c r="BY114" t="s">
        <v>3</v>
      </c>
      <c r="BZ114">
        <v>90</v>
      </c>
      <c r="CA114">
        <v>46</v>
      </c>
      <c r="CE114">
        <v>0</v>
      </c>
      <c r="CF114">
        <v>0</v>
      </c>
      <c r="CG114">
        <v>0</v>
      </c>
      <c r="CM114">
        <v>0</v>
      </c>
      <c r="CN114" t="s">
        <v>3</v>
      </c>
      <c r="CO114">
        <v>0</v>
      </c>
      <c r="CP114">
        <f>(P114+Q114+S114)</f>
        <v>2382.5499999999997</v>
      </c>
      <c r="CQ114">
        <f>AC114*BC114</f>
        <v>36.453600000000002</v>
      </c>
      <c r="CR114">
        <f>AD114*BB114</f>
        <v>0.95</v>
      </c>
      <c r="CS114">
        <f>AE114*BS114</f>
        <v>0</v>
      </c>
      <c r="CT114">
        <f>AF114*BA114</f>
        <v>1153.8716000000002</v>
      </c>
      <c r="CU114">
        <f t="shared" ref="CU114:CX115" si="86">AG114</f>
        <v>0</v>
      </c>
      <c r="CV114">
        <f t="shared" si="86"/>
        <v>3.6</v>
      </c>
      <c r="CW114">
        <f t="shared" si="86"/>
        <v>0</v>
      </c>
      <c r="CX114">
        <f t="shared" si="86"/>
        <v>0</v>
      </c>
      <c r="CY114">
        <f>(((S114+R114)*AT114)/100)</f>
        <v>2076.9659999999999</v>
      </c>
      <c r="CZ114">
        <f>(((S114+R114)*AU114)/100)</f>
        <v>1061.5603999999998</v>
      </c>
      <c r="DC114" t="s">
        <v>3</v>
      </c>
      <c r="DD114" t="s">
        <v>3</v>
      </c>
      <c r="DE114" t="s">
        <v>3</v>
      </c>
      <c r="DF114" t="s">
        <v>3</v>
      </c>
      <c r="DG114" t="s">
        <v>3</v>
      </c>
      <c r="DH114" t="s">
        <v>3</v>
      </c>
      <c r="DI114" t="s">
        <v>3</v>
      </c>
      <c r="DJ114" t="s">
        <v>3</v>
      </c>
      <c r="DK114" t="s">
        <v>3</v>
      </c>
      <c r="DL114" t="s">
        <v>3</v>
      </c>
      <c r="DM114" t="s">
        <v>3</v>
      </c>
      <c r="DN114">
        <v>0</v>
      </c>
      <c r="DO114">
        <v>0</v>
      </c>
      <c r="DP114">
        <v>1</v>
      </c>
      <c r="DQ114">
        <v>1</v>
      </c>
      <c r="DU114">
        <v>1013</v>
      </c>
      <c r="DV114" t="s">
        <v>41</v>
      </c>
      <c r="DW114" t="s">
        <v>41</v>
      </c>
      <c r="DX114">
        <v>1</v>
      </c>
      <c r="DZ114" t="s">
        <v>3</v>
      </c>
      <c r="EA114" t="s">
        <v>3</v>
      </c>
      <c r="EB114" t="s">
        <v>3</v>
      </c>
      <c r="EC114" t="s">
        <v>3</v>
      </c>
      <c r="EE114">
        <v>36261616</v>
      </c>
      <c r="EF114">
        <v>3</v>
      </c>
      <c r="EG114" t="s">
        <v>29</v>
      </c>
      <c r="EH114">
        <v>0</v>
      </c>
      <c r="EI114" t="s">
        <v>3</v>
      </c>
      <c r="EJ114">
        <v>2</v>
      </c>
      <c r="EK114">
        <v>110011</v>
      </c>
      <c r="EL114" t="s">
        <v>30</v>
      </c>
      <c r="EM114" t="s">
        <v>31</v>
      </c>
      <c r="EO114" t="s">
        <v>3</v>
      </c>
      <c r="EQ114">
        <v>0</v>
      </c>
      <c r="ER114">
        <v>38.54</v>
      </c>
      <c r="ES114">
        <v>3.66</v>
      </c>
      <c r="ET114">
        <v>0.25</v>
      </c>
      <c r="EU114">
        <v>0</v>
      </c>
      <c r="EV114">
        <v>34.630000000000003</v>
      </c>
      <c r="EW114">
        <v>3.6</v>
      </c>
      <c r="EX114">
        <v>0</v>
      </c>
      <c r="EY114">
        <v>0</v>
      </c>
      <c r="FQ114">
        <v>0</v>
      </c>
      <c r="FR114">
        <f>ROUND(IF(AND(BH114=3,BI114=3),P114,0),2)</f>
        <v>0</v>
      </c>
      <c r="FS114">
        <v>0</v>
      </c>
      <c r="FX114">
        <v>90</v>
      </c>
      <c r="FY114">
        <v>46</v>
      </c>
      <c r="GA114" t="s">
        <v>3</v>
      </c>
      <c r="GD114">
        <v>1</v>
      </c>
      <c r="GF114">
        <v>-2065322102</v>
      </c>
      <c r="GG114">
        <v>2</v>
      </c>
      <c r="GH114">
        <v>1</v>
      </c>
      <c r="GI114">
        <v>2</v>
      </c>
      <c r="GJ114">
        <v>0</v>
      </c>
      <c r="GK114">
        <v>0</v>
      </c>
      <c r="GL114">
        <f>ROUND(IF(AND(BH114=3,BI114=3,FS114&lt;&gt;0),P114,0),2)</f>
        <v>0</v>
      </c>
      <c r="GM114">
        <f>ROUND(O114+X114+Y114,2)+GX114</f>
        <v>5521.08</v>
      </c>
      <c r="GN114">
        <f>IF(OR(BI114=0,BI114=1),ROUND(O114+X114+Y114,2),0)</f>
        <v>0</v>
      </c>
      <c r="GO114">
        <f>IF(BI114=2,ROUND(O114+X114+Y114,2),0)</f>
        <v>5521.08</v>
      </c>
      <c r="GP114">
        <f>IF(BI114=4,ROUND(O114+X114+Y114,2)+GX114,0)</f>
        <v>0</v>
      </c>
      <c r="GR114">
        <v>0</v>
      </c>
      <c r="GS114">
        <v>3</v>
      </c>
      <c r="GT114">
        <v>0</v>
      </c>
      <c r="GU114" t="s">
        <v>3</v>
      </c>
      <c r="GV114">
        <f>ROUND((GT114),6)</f>
        <v>0</v>
      </c>
      <c r="GW114">
        <v>1</v>
      </c>
      <c r="GX114">
        <f>ROUND(HC114*I114,2)</f>
        <v>0</v>
      </c>
      <c r="HA114">
        <v>0</v>
      </c>
      <c r="HB114">
        <v>0</v>
      </c>
      <c r="HC114">
        <f>GV114*GW114</f>
        <v>0</v>
      </c>
      <c r="HE114" t="s">
        <v>3</v>
      </c>
      <c r="HF114" t="s">
        <v>3</v>
      </c>
      <c r="IK114">
        <v>0</v>
      </c>
    </row>
    <row r="115" spans="1:245">
      <c r="A115">
        <v>17</v>
      </c>
      <c r="B115">
        <v>1</v>
      </c>
      <c r="C115">
        <f>ROW(SmtRes!A46)</f>
        <v>46</v>
      </c>
      <c r="D115">
        <f>ROW(EtalonRes!A42)</f>
        <v>42</v>
      </c>
      <c r="E115" t="s">
        <v>16</v>
      </c>
      <c r="F115" t="s">
        <v>132</v>
      </c>
      <c r="G115" t="s">
        <v>133</v>
      </c>
      <c r="H115" t="s">
        <v>134</v>
      </c>
      <c r="I115">
        <v>2</v>
      </c>
      <c r="J115">
        <v>0</v>
      </c>
      <c r="O115">
        <f>ROUND(CP115,2)</f>
        <v>4297.26</v>
      </c>
      <c r="P115">
        <f>ROUND(CQ115*I115,2)</f>
        <v>137.78</v>
      </c>
      <c r="Q115">
        <f>ROUND(CR115*I115,2)</f>
        <v>5.14</v>
      </c>
      <c r="R115">
        <f>ROUND(CS115*I115,2)</f>
        <v>0</v>
      </c>
      <c r="S115">
        <f>ROUND(CT115*I115,2)</f>
        <v>4154.34</v>
      </c>
      <c r="T115">
        <f>ROUND(CU115*I115,2)</f>
        <v>0</v>
      </c>
      <c r="U115">
        <f>CV115*I115</f>
        <v>12.96</v>
      </c>
      <c r="V115">
        <f>CW115*I115</f>
        <v>0</v>
      </c>
      <c r="W115">
        <f>ROUND(CX115*I115,2)</f>
        <v>0</v>
      </c>
      <c r="X115">
        <f>ROUND(CY115,2)</f>
        <v>3738.91</v>
      </c>
      <c r="Y115">
        <f>ROUND(CZ115,2)</f>
        <v>1911</v>
      </c>
      <c r="AA115">
        <v>36379259</v>
      </c>
      <c r="AB115">
        <f>ROUND((AC115+AD115+AF115),6)</f>
        <v>71.34</v>
      </c>
      <c r="AC115">
        <f>ROUND((ES115),6)</f>
        <v>8.32</v>
      </c>
      <c r="AD115">
        <f>ROUND((((ET115)-(EU115))+AE115),6)</f>
        <v>0.68</v>
      </c>
      <c r="AE115">
        <f>ROUND((EU115),6)</f>
        <v>0</v>
      </c>
      <c r="AF115">
        <f>ROUND((EV115),6)</f>
        <v>62.34</v>
      </c>
      <c r="AG115">
        <f>ROUND((AP115),6)</f>
        <v>0</v>
      </c>
      <c r="AH115">
        <f>(EW115)</f>
        <v>6.48</v>
      </c>
      <c r="AI115">
        <f>(EX115)</f>
        <v>0</v>
      </c>
      <c r="AJ115">
        <f>(AS115)</f>
        <v>0</v>
      </c>
      <c r="AK115">
        <v>71.34</v>
      </c>
      <c r="AL115">
        <v>8.32</v>
      </c>
      <c r="AM115">
        <v>0.68</v>
      </c>
      <c r="AN115">
        <v>0</v>
      </c>
      <c r="AO115">
        <v>62.34</v>
      </c>
      <c r="AP115">
        <v>0</v>
      </c>
      <c r="AQ115">
        <v>6.48</v>
      </c>
      <c r="AR115">
        <v>0</v>
      </c>
      <c r="AS115">
        <v>0</v>
      </c>
      <c r="AT115">
        <v>90</v>
      </c>
      <c r="AU115">
        <v>46</v>
      </c>
      <c r="AV115">
        <v>1</v>
      </c>
      <c r="AW115">
        <v>1</v>
      </c>
      <c r="AZ115">
        <v>1</v>
      </c>
      <c r="BA115">
        <v>33.32</v>
      </c>
      <c r="BB115">
        <v>3.78</v>
      </c>
      <c r="BC115">
        <v>8.2799999999999994</v>
      </c>
      <c r="BD115" t="s">
        <v>3</v>
      </c>
      <c r="BE115" t="s">
        <v>3</v>
      </c>
      <c r="BF115" t="s">
        <v>3</v>
      </c>
      <c r="BG115" t="s">
        <v>3</v>
      </c>
      <c r="BH115">
        <v>0</v>
      </c>
      <c r="BI115">
        <v>2</v>
      </c>
      <c r="BJ115" t="s">
        <v>135</v>
      </c>
      <c r="BM115">
        <v>110011</v>
      </c>
      <c r="BN115">
        <v>0</v>
      </c>
      <c r="BO115" t="s">
        <v>132</v>
      </c>
      <c r="BP115">
        <v>1</v>
      </c>
      <c r="BQ115">
        <v>3</v>
      </c>
      <c r="BR115">
        <v>0</v>
      </c>
      <c r="BS115">
        <v>33.32</v>
      </c>
      <c r="BT115">
        <v>1</v>
      </c>
      <c r="BU115">
        <v>1</v>
      </c>
      <c r="BV115">
        <v>1</v>
      </c>
      <c r="BW115">
        <v>1</v>
      </c>
      <c r="BX115">
        <v>1</v>
      </c>
      <c r="BY115" t="s">
        <v>3</v>
      </c>
      <c r="BZ115">
        <v>90</v>
      </c>
      <c r="CA115">
        <v>46</v>
      </c>
      <c r="CE115">
        <v>0</v>
      </c>
      <c r="CF115">
        <v>0</v>
      </c>
      <c r="CG115">
        <v>0</v>
      </c>
      <c r="CM115">
        <v>0</v>
      </c>
      <c r="CN115" t="s">
        <v>3</v>
      </c>
      <c r="CO115">
        <v>0</v>
      </c>
      <c r="CP115">
        <f>(P115+Q115+S115)</f>
        <v>4297.26</v>
      </c>
      <c r="CQ115">
        <f>AC115*BC115</f>
        <v>68.889600000000002</v>
      </c>
      <c r="CR115">
        <f>AD115*BB115</f>
        <v>2.5704000000000002</v>
      </c>
      <c r="CS115">
        <f>AE115*BS115</f>
        <v>0</v>
      </c>
      <c r="CT115">
        <f>AF115*BA115</f>
        <v>2077.1687999999999</v>
      </c>
      <c r="CU115">
        <f t="shared" si="86"/>
        <v>0</v>
      </c>
      <c r="CV115">
        <f t="shared" si="86"/>
        <v>6.48</v>
      </c>
      <c r="CW115">
        <f t="shared" si="86"/>
        <v>0</v>
      </c>
      <c r="CX115">
        <f t="shared" si="86"/>
        <v>0</v>
      </c>
      <c r="CY115">
        <f>(((S115+R115)*AT115)/100)</f>
        <v>3738.9060000000004</v>
      </c>
      <c r="CZ115">
        <f>(((S115+R115)*AU115)/100)</f>
        <v>1910.9964000000002</v>
      </c>
      <c r="DC115" t="s">
        <v>3</v>
      </c>
      <c r="DD115" t="s">
        <v>3</v>
      </c>
      <c r="DE115" t="s">
        <v>3</v>
      </c>
      <c r="DF115" t="s">
        <v>3</v>
      </c>
      <c r="DG115" t="s">
        <v>3</v>
      </c>
      <c r="DH115" t="s">
        <v>3</v>
      </c>
      <c r="DI115" t="s">
        <v>3</v>
      </c>
      <c r="DJ115" t="s">
        <v>3</v>
      </c>
      <c r="DK115" t="s">
        <v>3</v>
      </c>
      <c r="DL115" t="s">
        <v>3</v>
      </c>
      <c r="DM115" t="s">
        <v>3</v>
      </c>
      <c r="DN115">
        <v>0</v>
      </c>
      <c r="DO115">
        <v>0</v>
      </c>
      <c r="DP115">
        <v>1</v>
      </c>
      <c r="DQ115">
        <v>1</v>
      </c>
      <c r="DU115">
        <v>1013</v>
      </c>
      <c r="DV115" t="s">
        <v>134</v>
      </c>
      <c r="DW115" t="s">
        <v>134</v>
      </c>
      <c r="DX115">
        <v>1</v>
      </c>
      <c r="DZ115" t="s">
        <v>3</v>
      </c>
      <c r="EA115" t="s">
        <v>3</v>
      </c>
      <c r="EB115" t="s">
        <v>3</v>
      </c>
      <c r="EC115" t="s">
        <v>3</v>
      </c>
      <c r="EE115">
        <v>36261616</v>
      </c>
      <c r="EF115">
        <v>3</v>
      </c>
      <c r="EG115" t="s">
        <v>29</v>
      </c>
      <c r="EH115">
        <v>0</v>
      </c>
      <c r="EI115" t="s">
        <v>3</v>
      </c>
      <c r="EJ115">
        <v>2</v>
      </c>
      <c r="EK115">
        <v>110011</v>
      </c>
      <c r="EL115" t="s">
        <v>30</v>
      </c>
      <c r="EM115" t="s">
        <v>31</v>
      </c>
      <c r="EO115" t="s">
        <v>3</v>
      </c>
      <c r="EQ115">
        <v>0</v>
      </c>
      <c r="ER115">
        <v>71.34</v>
      </c>
      <c r="ES115">
        <v>8.32</v>
      </c>
      <c r="ET115">
        <v>0.68</v>
      </c>
      <c r="EU115">
        <v>0</v>
      </c>
      <c r="EV115">
        <v>62.34</v>
      </c>
      <c r="EW115">
        <v>6.48</v>
      </c>
      <c r="EX115">
        <v>0</v>
      </c>
      <c r="EY115">
        <v>0</v>
      </c>
      <c r="FQ115">
        <v>0</v>
      </c>
      <c r="FR115">
        <f>ROUND(IF(AND(BH115=3,BI115=3),P115,0),2)</f>
        <v>0</v>
      </c>
      <c r="FS115">
        <v>0</v>
      </c>
      <c r="FX115">
        <v>90</v>
      </c>
      <c r="FY115">
        <v>46</v>
      </c>
      <c r="GA115" t="s">
        <v>3</v>
      </c>
      <c r="GD115">
        <v>1</v>
      </c>
      <c r="GF115">
        <v>-705922105</v>
      </c>
      <c r="GG115">
        <v>2</v>
      </c>
      <c r="GH115">
        <v>1</v>
      </c>
      <c r="GI115">
        <v>2</v>
      </c>
      <c r="GJ115">
        <v>0</v>
      </c>
      <c r="GK115">
        <v>0</v>
      </c>
      <c r="GL115">
        <f>ROUND(IF(AND(BH115=3,BI115=3,FS115&lt;&gt;0),P115,0),2)</f>
        <v>0</v>
      </c>
      <c r="GM115">
        <f>ROUND(O115+X115+Y115,2)+GX115</f>
        <v>9947.17</v>
      </c>
      <c r="GN115">
        <f>IF(OR(BI115=0,BI115=1),ROUND(O115+X115+Y115,2),0)</f>
        <v>0</v>
      </c>
      <c r="GO115">
        <f>IF(BI115=2,ROUND(O115+X115+Y115,2),0)</f>
        <v>9947.17</v>
      </c>
      <c r="GP115">
        <f>IF(BI115=4,ROUND(O115+X115+Y115,2)+GX115,0)</f>
        <v>0</v>
      </c>
      <c r="GR115">
        <v>0</v>
      </c>
      <c r="GS115">
        <v>3</v>
      </c>
      <c r="GT115">
        <v>0</v>
      </c>
      <c r="GU115" t="s">
        <v>3</v>
      </c>
      <c r="GV115">
        <f>ROUND((GT115),6)</f>
        <v>0</v>
      </c>
      <c r="GW115">
        <v>1</v>
      </c>
      <c r="GX115">
        <f>ROUND(HC115*I115,2)</f>
        <v>0</v>
      </c>
      <c r="HA115">
        <v>0</v>
      </c>
      <c r="HB115">
        <v>0</v>
      </c>
      <c r="HC115">
        <f>GV115*GW115</f>
        <v>0</v>
      </c>
      <c r="HE115" t="s">
        <v>3</v>
      </c>
      <c r="HF115" t="s">
        <v>3</v>
      </c>
      <c r="IK115">
        <v>0</v>
      </c>
    </row>
    <row r="117" spans="1:245">
      <c r="A117" s="2">
        <v>51</v>
      </c>
      <c r="B117" s="2">
        <f>B110</f>
        <v>1</v>
      </c>
      <c r="C117" s="2">
        <f>A110</f>
        <v>5</v>
      </c>
      <c r="D117" s="2">
        <f>ROW(A110)</f>
        <v>110</v>
      </c>
      <c r="E117" s="2"/>
      <c r="F117" s="2" t="str">
        <f>IF(F110&lt;&gt;"",F110,"")</f>
        <v>Новый подраздел</v>
      </c>
      <c r="G117" s="2" t="str">
        <f>IF(G110&lt;&gt;"",G110,"")</f>
        <v>Ремонт автоматических ворот</v>
      </c>
      <c r="H117" s="2">
        <v>0</v>
      </c>
      <c r="I117" s="2"/>
      <c r="J117" s="2"/>
      <c r="K117" s="2"/>
      <c r="L117" s="2"/>
      <c r="M117" s="2"/>
      <c r="N117" s="2"/>
      <c r="O117" s="2">
        <f t="shared" ref="O117:T117" si="87">ROUND(AB117,2)</f>
        <v>6679.81</v>
      </c>
      <c r="P117" s="2">
        <f t="shared" si="87"/>
        <v>210.69</v>
      </c>
      <c r="Q117" s="2">
        <f t="shared" si="87"/>
        <v>7.04</v>
      </c>
      <c r="R117" s="2">
        <f t="shared" si="87"/>
        <v>0</v>
      </c>
      <c r="S117" s="2">
        <f t="shared" si="87"/>
        <v>6462.08</v>
      </c>
      <c r="T117" s="2">
        <f t="shared" si="87"/>
        <v>0</v>
      </c>
      <c r="U117" s="2">
        <f>AH117</f>
        <v>20.16</v>
      </c>
      <c r="V117" s="2">
        <f>AI117</f>
        <v>0</v>
      </c>
      <c r="W117" s="2">
        <f>ROUND(AJ117,2)</f>
        <v>0</v>
      </c>
      <c r="X117" s="2">
        <f>ROUND(AK117,2)</f>
        <v>5815.88</v>
      </c>
      <c r="Y117" s="2">
        <f>ROUND(AL117,2)</f>
        <v>2972.56</v>
      </c>
      <c r="Z117" s="2"/>
      <c r="AA117" s="2"/>
      <c r="AB117" s="2">
        <f>ROUND(SUMIF(AA114:AA115,"=36379259",O114:O115),2)</f>
        <v>6679.81</v>
      </c>
      <c r="AC117" s="2">
        <f>ROUND(SUMIF(AA114:AA115,"=36379259",P114:P115),2)</f>
        <v>210.69</v>
      </c>
      <c r="AD117" s="2">
        <f>ROUND(SUMIF(AA114:AA115,"=36379259",Q114:Q115),2)</f>
        <v>7.04</v>
      </c>
      <c r="AE117" s="2">
        <f>ROUND(SUMIF(AA114:AA115,"=36379259",R114:R115),2)</f>
        <v>0</v>
      </c>
      <c r="AF117" s="2">
        <f>ROUND(SUMIF(AA114:AA115,"=36379259",S114:S115),2)</f>
        <v>6462.08</v>
      </c>
      <c r="AG117" s="2">
        <f>ROUND(SUMIF(AA114:AA115,"=36379259",T114:T115),2)</f>
        <v>0</v>
      </c>
      <c r="AH117" s="2">
        <f>SUMIF(AA114:AA115,"=36379259",U114:U115)</f>
        <v>20.16</v>
      </c>
      <c r="AI117" s="2">
        <f>SUMIF(AA114:AA115,"=36379259",V114:V115)</f>
        <v>0</v>
      </c>
      <c r="AJ117" s="2">
        <f>ROUND(SUMIF(AA114:AA115,"=36379259",W114:W115),2)</f>
        <v>0</v>
      </c>
      <c r="AK117" s="2">
        <f>ROUND(SUMIF(AA114:AA115,"=36379259",X114:X115),2)</f>
        <v>5815.88</v>
      </c>
      <c r="AL117" s="2">
        <f>ROUND(SUMIF(AA114:AA115,"=36379259",Y114:Y115),2)</f>
        <v>2972.56</v>
      </c>
      <c r="AM117" s="2"/>
      <c r="AN117" s="2"/>
      <c r="AO117" s="2">
        <f t="shared" ref="AO117:BD117" si="88">ROUND(BX117,2)</f>
        <v>0</v>
      </c>
      <c r="AP117" s="2">
        <f t="shared" si="88"/>
        <v>0</v>
      </c>
      <c r="AQ117" s="2">
        <f t="shared" si="88"/>
        <v>0</v>
      </c>
      <c r="AR117" s="2">
        <f t="shared" si="88"/>
        <v>15468.25</v>
      </c>
      <c r="AS117" s="2">
        <f t="shared" si="88"/>
        <v>0</v>
      </c>
      <c r="AT117" s="2">
        <f t="shared" si="88"/>
        <v>15468.25</v>
      </c>
      <c r="AU117" s="2">
        <f t="shared" si="88"/>
        <v>0</v>
      </c>
      <c r="AV117" s="2">
        <f t="shared" si="88"/>
        <v>210.69</v>
      </c>
      <c r="AW117" s="2">
        <f t="shared" si="88"/>
        <v>210.69</v>
      </c>
      <c r="AX117" s="2">
        <f t="shared" si="88"/>
        <v>0</v>
      </c>
      <c r="AY117" s="2">
        <f t="shared" si="88"/>
        <v>210.69</v>
      </c>
      <c r="AZ117" s="2">
        <f t="shared" si="88"/>
        <v>0</v>
      </c>
      <c r="BA117" s="2">
        <f t="shared" si="88"/>
        <v>0</v>
      </c>
      <c r="BB117" s="2">
        <f t="shared" si="88"/>
        <v>0</v>
      </c>
      <c r="BC117" s="2">
        <f t="shared" si="88"/>
        <v>0</v>
      </c>
      <c r="BD117" s="2">
        <f t="shared" si="88"/>
        <v>0</v>
      </c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>
        <f>ROUND(SUMIF(AA114:AA115,"=36379259",FQ114:FQ115),2)</f>
        <v>0</v>
      </c>
      <c r="BY117" s="2">
        <f>ROUND(SUMIF(AA114:AA115,"=36379259",FR114:FR115),2)</f>
        <v>0</v>
      </c>
      <c r="BZ117" s="2">
        <f>ROUND(SUMIF(AA114:AA115,"=36379259",GL114:GL115),2)</f>
        <v>0</v>
      </c>
      <c r="CA117" s="2">
        <f>ROUND(SUMIF(AA114:AA115,"=36379259",GM114:GM115),2)</f>
        <v>15468.25</v>
      </c>
      <c r="CB117" s="2">
        <f>ROUND(SUMIF(AA114:AA115,"=36379259",GN114:GN115),2)</f>
        <v>0</v>
      </c>
      <c r="CC117" s="2">
        <f>ROUND(SUMIF(AA114:AA115,"=36379259",GO114:GO115),2)</f>
        <v>15468.25</v>
      </c>
      <c r="CD117" s="2">
        <f>ROUND(SUMIF(AA114:AA115,"=36379259",GP114:GP115),2)</f>
        <v>0</v>
      </c>
      <c r="CE117" s="2">
        <f>AC117-BX117</f>
        <v>210.69</v>
      </c>
      <c r="CF117" s="2">
        <f>AC117-BY117</f>
        <v>210.69</v>
      </c>
      <c r="CG117" s="2">
        <f>BX117-BZ117</f>
        <v>0</v>
      </c>
      <c r="CH117" s="2">
        <f>AC117-BX117-BY117+BZ117</f>
        <v>210.69</v>
      </c>
      <c r="CI117" s="2">
        <f>BY117-BZ117</f>
        <v>0</v>
      </c>
      <c r="CJ117" s="2">
        <f>ROUND(SUMIF(AA114:AA115,"=36379259",GX114:GX115),2)</f>
        <v>0</v>
      </c>
      <c r="CK117" s="2">
        <f>ROUND(SUMIF(AA114:AA115,"=36379259",GY114:GY115),2)</f>
        <v>0</v>
      </c>
      <c r="CL117" s="2">
        <f>ROUND(SUMIF(AA114:AA115,"=36379259",GZ114:GZ115),2)</f>
        <v>0</v>
      </c>
      <c r="CM117" s="2">
        <f>ROUND(SUMIF(AA114:AA115,"=36379259",HD114:HD115),2)</f>
        <v>0</v>
      </c>
      <c r="CN117" s="2"/>
      <c r="CO117" s="2"/>
      <c r="CP117" s="2"/>
      <c r="CQ117" s="2"/>
      <c r="CR117" s="2"/>
      <c r="CS117" s="2"/>
      <c r="CT117" s="2"/>
      <c r="CU117" s="2"/>
      <c r="CV117" s="2"/>
      <c r="CW117" s="2"/>
      <c r="CX117" s="2"/>
      <c r="CY117" s="2"/>
      <c r="CZ117" s="2"/>
      <c r="DA117" s="2"/>
      <c r="DB117" s="2"/>
      <c r="DC117" s="2"/>
      <c r="DD117" s="2"/>
      <c r="DE117" s="2"/>
      <c r="DF117" s="2"/>
      <c r="DG117" s="3"/>
      <c r="DH117" s="3"/>
      <c r="DI117" s="3"/>
      <c r="DJ117" s="3"/>
      <c r="DK117" s="3"/>
      <c r="DL117" s="3"/>
      <c r="DM117" s="3"/>
      <c r="DN117" s="3"/>
      <c r="DO117" s="3"/>
      <c r="DP117" s="3"/>
      <c r="DQ117" s="3"/>
      <c r="DR117" s="3"/>
      <c r="DS117" s="3"/>
      <c r="DT117" s="3"/>
      <c r="DU117" s="3"/>
      <c r="DV117" s="3"/>
      <c r="DW117" s="3"/>
      <c r="DX117" s="3"/>
      <c r="DY117" s="3"/>
      <c r="DZ117" s="3"/>
      <c r="EA117" s="3"/>
      <c r="EB117" s="3"/>
      <c r="EC117" s="3"/>
      <c r="ED117" s="3"/>
      <c r="EE117" s="3"/>
      <c r="EF117" s="3"/>
      <c r="EG117" s="3"/>
      <c r="EH117" s="3"/>
      <c r="EI117" s="3"/>
      <c r="EJ117" s="3"/>
      <c r="EK117" s="3"/>
      <c r="EL117" s="3"/>
      <c r="EM117" s="3"/>
      <c r="EN117" s="3"/>
      <c r="EO117" s="3"/>
      <c r="EP117" s="3"/>
      <c r="EQ117" s="3"/>
      <c r="ER117" s="3"/>
      <c r="ES117" s="3"/>
      <c r="ET117" s="3"/>
      <c r="EU117" s="3"/>
      <c r="EV117" s="3"/>
      <c r="EW117" s="3"/>
      <c r="EX117" s="3"/>
      <c r="EY117" s="3"/>
      <c r="EZ117" s="3"/>
      <c r="FA117" s="3"/>
      <c r="FB117" s="3"/>
      <c r="FC117" s="3"/>
      <c r="FD117" s="3"/>
      <c r="FE117" s="3"/>
      <c r="FF117" s="3"/>
      <c r="FG117" s="3"/>
      <c r="FH117" s="3"/>
      <c r="FI117" s="3"/>
      <c r="FJ117" s="3"/>
      <c r="FK117" s="3"/>
      <c r="FL117" s="3"/>
      <c r="FM117" s="3"/>
      <c r="FN117" s="3"/>
      <c r="FO117" s="3"/>
      <c r="FP117" s="3"/>
      <c r="FQ117" s="3"/>
      <c r="FR117" s="3"/>
      <c r="FS117" s="3"/>
      <c r="FT117" s="3"/>
      <c r="FU117" s="3"/>
      <c r="FV117" s="3"/>
      <c r="FW117" s="3"/>
      <c r="FX117" s="3"/>
      <c r="FY117" s="3"/>
      <c r="FZ117" s="3"/>
      <c r="GA117" s="3"/>
      <c r="GB117" s="3"/>
      <c r="GC117" s="3"/>
      <c r="GD117" s="3"/>
      <c r="GE117" s="3"/>
      <c r="GF117" s="3"/>
      <c r="GG117" s="3"/>
      <c r="GH117" s="3"/>
      <c r="GI117" s="3"/>
      <c r="GJ117" s="3"/>
      <c r="GK117" s="3"/>
      <c r="GL117" s="3"/>
      <c r="GM117" s="3"/>
      <c r="GN117" s="3"/>
      <c r="GO117" s="3"/>
      <c r="GP117" s="3"/>
      <c r="GQ117" s="3"/>
      <c r="GR117" s="3"/>
      <c r="GS117" s="3"/>
      <c r="GT117" s="3"/>
      <c r="GU117" s="3"/>
      <c r="GV117" s="3"/>
      <c r="GW117" s="3"/>
      <c r="GX117" s="3">
        <v>0</v>
      </c>
    </row>
    <row r="119" spans="1:245">
      <c r="A119" s="4">
        <v>50</v>
      </c>
      <c r="B119" s="4">
        <v>0</v>
      </c>
      <c r="C119" s="4">
        <v>0</v>
      </c>
      <c r="D119" s="4">
        <v>1</v>
      </c>
      <c r="E119" s="4">
        <v>201</v>
      </c>
      <c r="F119" s="4">
        <f>ROUND(Source!O117,O119)</f>
        <v>6679.81</v>
      </c>
      <c r="G119" s="4" t="s">
        <v>73</v>
      </c>
      <c r="H119" s="4" t="s">
        <v>74</v>
      </c>
      <c r="I119" s="4"/>
      <c r="J119" s="4"/>
      <c r="K119" s="4">
        <v>201</v>
      </c>
      <c r="L119" s="4">
        <v>1</v>
      </c>
      <c r="M119" s="4">
        <v>3</v>
      </c>
      <c r="N119" s="4" t="s">
        <v>3</v>
      </c>
      <c r="O119" s="4">
        <v>2</v>
      </c>
      <c r="P119" s="4"/>
      <c r="Q119" s="4"/>
      <c r="R119" s="4"/>
      <c r="S119" s="4"/>
      <c r="T119" s="4"/>
      <c r="U119" s="4"/>
      <c r="V119" s="4"/>
      <c r="W119" s="4"/>
    </row>
    <row r="120" spans="1:245">
      <c r="A120" s="4">
        <v>50</v>
      </c>
      <c r="B120" s="4">
        <v>0</v>
      </c>
      <c r="C120" s="4">
        <v>0</v>
      </c>
      <c r="D120" s="4">
        <v>1</v>
      </c>
      <c r="E120" s="4">
        <v>202</v>
      </c>
      <c r="F120" s="4">
        <f>ROUND(Source!P117,O120)</f>
        <v>210.69</v>
      </c>
      <c r="G120" s="4" t="s">
        <v>75</v>
      </c>
      <c r="H120" s="4" t="s">
        <v>76</v>
      </c>
      <c r="I120" s="4"/>
      <c r="J120" s="4"/>
      <c r="K120" s="4">
        <v>202</v>
      </c>
      <c r="L120" s="4">
        <v>2</v>
      </c>
      <c r="M120" s="4">
        <v>3</v>
      </c>
      <c r="N120" s="4" t="s">
        <v>3</v>
      </c>
      <c r="O120" s="4">
        <v>2</v>
      </c>
      <c r="P120" s="4"/>
      <c r="Q120" s="4"/>
      <c r="R120" s="4"/>
      <c r="S120" s="4"/>
      <c r="T120" s="4"/>
      <c r="U120" s="4"/>
      <c r="V120" s="4"/>
      <c r="W120" s="4"/>
    </row>
    <row r="121" spans="1:245">
      <c r="A121" s="4">
        <v>50</v>
      </c>
      <c r="B121" s="4">
        <v>0</v>
      </c>
      <c r="C121" s="4">
        <v>0</v>
      </c>
      <c r="D121" s="4">
        <v>1</v>
      </c>
      <c r="E121" s="4">
        <v>222</v>
      </c>
      <c r="F121" s="4">
        <f>ROUND(Source!AO117,O121)</f>
        <v>0</v>
      </c>
      <c r="G121" s="4" t="s">
        <v>77</v>
      </c>
      <c r="H121" s="4" t="s">
        <v>78</v>
      </c>
      <c r="I121" s="4"/>
      <c r="J121" s="4"/>
      <c r="K121" s="4">
        <v>222</v>
      </c>
      <c r="L121" s="4">
        <v>3</v>
      </c>
      <c r="M121" s="4">
        <v>3</v>
      </c>
      <c r="N121" s="4" t="s">
        <v>3</v>
      </c>
      <c r="O121" s="4">
        <v>2</v>
      </c>
      <c r="P121" s="4"/>
      <c r="Q121" s="4"/>
      <c r="R121" s="4"/>
      <c r="S121" s="4"/>
      <c r="T121" s="4"/>
      <c r="U121" s="4"/>
      <c r="V121" s="4"/>
      <c r="W121" s="4"/>
    </row>
    <row r="122" spans="1:245">
      <c r="A122" s="4">
        <v>50</v>
      </c>
      <c r="B122" s="4">
        <v>0</v>
      </c>
      <c r="C122" s="4">
        <v>0</v>
      </c>
      <c r="D122" s="4">
        <v>1</v>
      </c>
      <c r="E122" s="4">
        <v>225</v>
      </c>
      <c r="F122" s="4">
        <f>ROUND(Source!AV117,O122)</f>
        <v>210.69</v>
      </c>
      <c r="G122" s="4" t="s">
        <v>79</v>
      </c>
      <c r="H122" s="4" t="s">
        <v>80</v>
      </c>
      <c r="I122" s="4"/>
      <c r="J122" s="4"/>
      <c r="K122" s="4">
        <v>225</v>
      </c>
      <c r="L122" s="4">
        <v>4</v>
      </c>
      <c r="M122" s="4">
        <v>3</v>
      </c>
      <c r="N122" s="4" t="s">
        <v>3</v>
      </c>
      <c r="O122" s="4">
        <v>2</v>
      </c>
      <c r="P122" s="4"/>
      <c r="Q122" s="4"/>
      <c r="R122" s="4"/>
      <c r="S122" s="4"/>
      <c r="T122" s="4"/>
      <c r="U122" s="4"/>
      <c r="V122" s="4"/>
      <c r="W122" s="4"/>
    </row>
    <row r="123" spans="1:245">
      <c r="A123" s="4">
        <v>50</v>
      </c>
      <c r="B123" s="4">
        <v>0</v>
      </c>
      <c r="C123" s="4">
        <v>0</v>
      </c>
      <c r="D123" s="4">
        <v>1</v>
      </c>
      <c r="E123" s="4">
        <v>226</v>
      </c>
      <c r="F123" s="4">
        <f>ROUND(Source!AW117,O123)</f>
        <v>210.69</v>
      </c>
      <c r="G123" s="4" t="s">
        <v>81</v>
      </c>
      <c r="H123" s="4" t="s">
        <v>82</v>
      </c>
      <c r="I123" s="4"/>
      <c r="J123" s="4"/>
      <c r="K123" s="4">
        <v>226</v>
      </c>
      <c r="L123" s="4">
        <v>5</v>
      </c>
      <c r="M123" s="4">
        <v>3</v>
      </c>
      <c r="N123" s="4" t="s">
        <v>3</v>
      </c>
      <c r="O123" s="4">
        <v>2</v>
      </c>
      <c r="P123" s="4"/>
      <c r="Q123" s="4"/>
      <c r="R123" s="4"/>
      <c r="S123" s="4"/>
      <c r="T123" s="4"/>
      <c r="U123" s="4"/>
      <c r="V123" s="4"/>
      <c r="W123" s="4"/>
    </row>
    <row r="124" spans="1:245">
      <c r="A124" s="4">
        <v>50</v>
      </c>
      <c r="B124" s="4">
        <v>0</v>
      </c>
      <c r="C124" s="4">
        <v>0</v>
      </c>
      <c r="D124" s="4">
        <v>1</v>
      </c>
      <c r="E124" s="4">
        <v>227</v>
      </c>
      <c r="F124" s="4">
        <f>ROUND(Source!AX117,O124)</f>
        <v>0</v>
      </c>
      <c r="G124" s="4" t="s">
        <v>83</v>
      </c>
      <c r="H124" s="4" t="s">
        <v>84</v>
      </c>
      <c r="I124" s="4"/>
      <c r="J124" s="4"/>
      <c r="K124" s="4">
        <v>227</v>
      </c>
      <c r="L124" s="4">
        <v>6</v>
      </c>
      <c r="M124" s="4">
        <v>3</v>
      </c>
      <c r="N124" s="4" t="s">
        <v>3</v>
      </c>
      <c r="O124" s="4">
        <v>2</v>
      </c>
      <c r="P124" s="4"/>
      <c r="Q124" s="4"/>
      <c r="R124" s="4"/>
      <c r="S124" s="4"/>
      <c r="T124" s="4"/>
      <c r="U124" s="4"/>
      <c r="V124" s="4"/>
      <c r="W124" s="4"/>
    </row>
    <row r="125" spans="1:245">
      <c r="A125" s="4">
        <v>50</v>
      </c>
      <c r="B125" s="4">
        <v>0</v>
      </c>
      <c r="C125" s="4">
        <v>0</v>
      </c>
      <c r="D125" s="4">
        <v>1</v>
      </c>
      <c r="E125" s="4">
        <v>228</v>
      </c>
      <c r="F125" s="4">
        <f>ROUND(Source!AY117,O125)</f>
        <v>210.69</v>
      </c>
      <c r="G125" s="4" t="s">
        <v>85</v>
      </c>
      <c r="H125" s="4" t="s">
        <v>86</v>
      </c>
      <c r="I125" s="4"/>
      <c r="J125" s="4"/>
      <c r="K125" s="4">
        <v>228</v>
      </c>
      <c r="L125" s="4">
        <v>7</v>
      </c>
      <c r="M125" s="4">
        <v>3</v>
      </c>
      <c r="N125" s="4" t="s">
        <v>3</v>
      </c>
      <c r="O125" s="4">
        <v>2</v>
      </c>
      <c r="P125" s="4"/>
      <c r="Q125" s="4"/>
      <c r="R125" s="4"/>
      <c r="S125" s="4"/>
      <c r="T125" s="4"/>
      <c r="U125" s="4"/>
      <c r="V125" s="4"/>
      <c r="W125" s="4"/>
    </row>
    <row r="126" spans="1:245">
      <c r="A126" s="4">
        <v>50</v>
      </c>
      <c r="B126" s="4">
        <v>0</v>
      </c>
      <c r="C126" s="4">
        <v>0</v>
      </c>
      <c r="D126" s="4">
        <v>1</v>
      </c>
      <c r="E126" s="4">
        <v>216</v>
      </c>
      <c r="F126" s="4">
        <f>ROUND(Source!AP117,O126)</f>
        <v>0</v>
      </c>
      <c r="G126" s="4" t="s">
        <v>87</v>
      </c>
      <c r="H126" s="4" t="s">
        <v>88</v>
      </c>
      <c r="I126" s="4"/>
      <c r="J126" s="4"/>
      <c r="K126" s="4">
        <v>216</v>
      </c>
      <c r="L126" s="4">
        <v>8</v>
      </c>
      <c r="M126" s="4">
        <v>3</v>
      </c>
      <c r="N126" s="4" t="s">
        <v>3</v>
      </c>
      <c r="O126" s="4">
        <v>2</v>
      </c>
      <c r="P126" s="4"/>
      <c r="Q126" s="4"/>
      <c r="R126" s="4"/>
      <c r="S126" s="4"/>
      <c r="T126" s="4"/>
      <c r="U126" s="4"/>
      <c r="V126" s="4"/>
      <c r="W126" s="4"/>
    </row>
    <row r="127" spans="1:245">
      <c r="A127" s="4">
        <v>50</v>
      </c>
      <c r="B127" s="4">
        <v>0</v>
      </c>
      <c r="C127" s="4">
        <v>0</v>
      </c>
      <c r="D127" s="4">
        <v>1</v>
      </c>
      <c r="E127" s="4">
        <v>223</v>
      </c>
      <c r="F127" s="4">
        <f>ROUND(Source!AQ117,O127)</f>
        <v>0</v>
      </c>
      <c r="G127" s="4" t="s">
        <v>89</v>
      </c>
      <c r="H127" s="4" t="s">
        <v>90</v>
      </c>
      <c r="I127" s="4"/>
      <c r="J127" s="4"/>
      <c r="K127" s="4">
        <v>223</v>
      </c>
      <c r="L127" s="4">
        <v>9</v>
      </c>
      <c r="M127" s="4">
        <v>3</v>
      </c>
      <c r="N127" s="4" t="s">
        <v>3</v>
      </c>
      <c r="O127" s="4">
        <v>2</v>
      </c>
      <c r="P127" s="4"/>
      <c r="Q127" s="4"/>
      <c r="R127" s="4"/>
      <c r="S127" s="4"/>
      <c r="T127" s="4"/>
      <c r="U127" s="4"/>
      <c r="V127" s="4"/>
      <c r="W127" s="4"/>
    </row>
    <row r="128" spans="1:245">
      <c r="A128" s="4">
        <v>50</v>
      </c>
      <c r="B128" s="4">
        <v>0</v>
      </c>
      <c r="C128" s="4">
        <v>0</v>
      </c>
      <c r="D128" s="4">
        <v>1</v>
      </c>
      <c r="E128" s="4">
        <v>229</v>
      </c>
      <c r="F128" s="4">
        <f>ROUND(Source!AZ117,O128)</f>
        <v>0</v>
      </c>
      <c r="G128" s="4" t="s">
        <v>91</v>
      </c>
      <c r="H128" s="4" t="s">
        <v>92</v>
      </c>
      <c r="I128" s="4"/>
      <c r="J128" s="4"/>
      <c r="K128" s="4">
        <v>229</v>
      </c>
      <c r="L128" s="4">
        <v>10</v>
      </c>
      <c r="M128" s="4">
        <v>3</v>
      </c>
      <c r="N128" s="4" t="s">
        <v>3</v>
      </c>
      <c r="O128" s="4">
        <v>2</v>
      </c>
      <c r="P128" s="4"/>
      <c r="Q128" s="4"/>
      <c r="R128" s="4"/>
      <c r="S128" s="4"/>
      <c r="T128" s="4"/>
      <c r="U128" s="4"/>
      <c r="V128" s="4"/>
      <c r="W128" s="4"/>
    </row>
    <row r="129" spans="1:23">
      <c r="A129" s="4">
        <v>50</v>
      </c>
      <c r="B129" s="4">
        <v>0</v>
      </c>
      <c r="C129" s="4">
        <v>0</v>
      </c>
      <c r="D129" s="4">
        <v>1</v>
      </c>
      <c r="E129" s="4">
        <v>203</v>
      </c>
      <c r="F129" s="4">
        <f>ROUND(Source!Q117,O129)</f>
        <v>7.04</v>
      </c>
      <c r="G129" s="4" t="s">
        <v>93</v>
      </c>
      <c r="H129" s="4" t="s">
        <v>94</v>
      </c>
      <c r="I129" s="4"/>
      <c r="J129" s="4"/>
      <c r="K129" s="4">
        <v>203</v>
      </c>
      <c r="L129" s="4">
        <v>11</v>
      </c>
      <c r="M129" s="4">
        <v>3</v>
      </c>
      <c r="N129" s="4" t="s">
        <v>3</v>
      </c>
      <c r="O129" s="4">
        <v>2</v>
      </c>
      <c r="P129" s="4"/>
      <c r="Q129" s="4"/>
      <c r="R129" s="4"/>
      <c r="S129" s="4"/>
      <c r="T129" s="4"/>
      <c r="U129" s="4"/>
      <c r="V129" s="4"/>
      <c r="W129" s="4"/>
    </row>
    <row r="130" spans="1:23">
      <c r="A130" s="4">
        <v>50</v>
      </c>
      <c r="B130" s="4">
        <v>0</v>
      </c>
      <c r="C130" s="4">
        <v>0</v>
      </c>
      <c r="D130" s="4">
        <v>1</v>
      </c>
      <c r="E130" s="4">
        <v>231</v>
      </c>
      <c r="F130" s="4">
        <f>ROUND(Source!BB117,O130)</f>
        <v>0</v>
      </c>
      <c r="G130" s="4" t="s">
        <v>95</v>
      </c>
      <c r="H130" s="4" t="s">
        <v>96</v>
      </c>
      <c r="I130" s="4"/>
      <c r="J130" s="4"/>
      <c r="K130" s="4">
        <v>231</v>
      </c>
      <c r="L130" s="4">
        <v>12</v>
      </c>
      <c r="M130" s="4">
        <v>3</v>
      </c>
      <c r="N130" s="4" t="s">
        <v>3</v>
      </c>
      <c r="O130" s="4">
        <v>2</v>
      </c>
      <c r="P130" s="4"/>
      <c r="Q130" s="4"/>
      <c r="R130" s="4"/>
      <c r="S130" s="4"/>
      <c r="T130" s="4"/>
      <c r="U130" s="4"/>
      <c r="V130" s="4"/>
      <c r="W130" s="4"/>
    </row>
    <row r="131" spans="1:23">
      <c r="A131" s="4">
        <v>50</v>
      </c>
      <c r="B131" s="4">
        <v>0</v>
      </c>
      <c r="C131" s="4">
        <v>0</v>
      </c>
      <c r="D131" s="4">
        <v>1</v>
      </c>
      <c r="E131" s="4">
        <v>204</v>
      </c>
      <c r="F131" s="4">
        <f>ROUND(Source!R117,O131)</f>
        <v>0</v>
      </c>
      <c r="G131" s="4" t="s">
        <v>97</v>
      </c>
      <c r="H131" s="4" t="s">
        <v>98</v>
      </c>
      <c r="I131" s="4"/>
      <c r="J131" s="4"/>
      <c r="K131" s="4">
        <v>204</v>
      </c>
      <c r="L131" s="4">
        <v>13</v>
      </c>
      <c r="M131" s="4">
        <v>3</v>
      </c>
      <c r="N131" s="4" t="s">
        <v>3</v>
      </c>
      <c r="O131" s="4">
        <v>2</v>
      </c>
      <c r="P131" s="4"/>
      <c r="Q131" s="4"/>
      <c r="R131" s="4"/>
      <c r="S131" s="4"/>
      <c r="T131" s="4"/>
      <c r="U131" s="4"/>
      <c r="V131" s="4"/>
      <c r="W131" s="4"/>
    </row>
    <row r="132" spans="1:23">
      <c r="A132" s="4">
        <v>50</v>
      </c>
      <c r="B132" s="4">
        <v>0</v>
      </c>
      <c r="C132" s="4">
        <v>0</v>
      </c>
      <c r="D132" s="4">
        <v>1</v>
      </c>
      <c r="E132" s="4">
        <v>205</v>
      </c>
      <c r="F132" s="4">
        <f>ROUND(Source!S117,O132)</f>
        <v>6462.08</v>
      </c>
      <c r="G132" s="4" t="s">
        <v>99</v>
      </c>
      <c r="H132" s="4" t="s">
        <v>100</v>
      </c>
      <c r="I132" s="4"/>
      <c r="J132" s="4"/>
      <c r="K132" s="4">
        <v>205</v>
      </c>
      <c r="L132" s="4">
        <v>14</v>
      </c>
      <c r="M132" s="4">
        <v>3</v>
      </c>
      <c r="N132" s="4" t="s">
        <v>3</v>
      </c>
      <c r="O132" s="4">
        <v>2</v>
      </c>
      <c r="P132" s="4"/>
      <c r="Q132" s="4"/>
      <c r="R132" s="4"/>
      <c r="S132" s="4"/>
      <c r="T132" s="4"/>
      <c r="U132" s="4"/>
      <c r="V132" s="4"/>
      <c r="W132" s="4"/>
    </row>
    <row r="133" spans="1:23">
      <c r="A133" s="4">
        <v>50</v>
      </c>
      <c r="B133" s="4">
        <v>0</v>
      </c>
      <c r="C133" s="4">
        <v>0</v>
      </c>
      <c r="D133" s="4">
        <v>1</v>
      </c>
      <c r="E133" s="4">
        <v>232</v>
      </c>
      <c r="F133" s="4">
        <f>ROUND(Source!BC117,O133)</f>
        <v>0</v>
      </c>
      <c r="G133" s="4" t="s">
        <v>101</v>
      </c>
      <c r="H133" s="4" t="s">
        <v>102</v>
      </c>
      <c r="I133" s="4"/>
      <c r="J133" s="4"/>
      <c r="K133" s="4">
        <v>232</v>
      </c>
      <c r="L133" s="4">
        <v>15</v>
      </c>
      <c r="M133" s="4">
        <v>3</v>
      </c>
      <c r="N133" s="4" t="s">
        <v>3</v>
      </c>
      <c r="O133" s="4">
        <v>2</v>
      </c>
      <c r="P133" s="4"/>
      <c r="Q133" s="4"/>
      <c r="R133" s="4"/>
      <c r="S133" s="4"/>
      <c r="T133" s="4"/>
      <c r="U133" s="4"/>
      <c r="V133" s="4"/>
      <c r="W133" s="4"/>
    </row>
    <row r="134" spans="1:23">
      <c r="A134" s="4">
        <v>50</v>
      </c>
      <c r="B134" s="4">
        <v>0</v>
      </c>
      <c r="C134" s="4">
        <v>0</v>
      </c>
      <c r="D134" s="4">
        <v>1</v>
      </c>
      <c r="E134" s="4">
        <v>214</v>
      </c>
      <c r="F134" s="4">
        <f>ROUND(Source!AS117,O134)</f>
        <v>0</v>
      </c>
      <c r="G134" s="4" t="s">
        <v>103</v>
      </c>
      <c r="H134" s="4" t="s">
        <v>104</v>
      </c>
      <c r="I134" s="4"/>
      <c r="J134" s="4"/>
      <c r="K134" s="4">
        <v>214</v>
      </c>
      <c r="L134" s="4">
        <v>16</v>
      </c>
      <c r="M134" s="4">
        <v>3</v>
      </c>
      <c r="N134" s="4" t="s">
        <v>3</v>
      </c>
      <c r="O134" s="4">
        <v>2</v>
      </c>
      <c r="P134" s="4"/>
      <c r="Q134" s="4"/>
      <c r="R134" s="4"/>
      <c r="S134" s="4"/>
      <c r="T134" s="4"/>
      <c r="U134" s="4"/>
      <c r="V134" s="4"/>
      <c r="W134" s="4"/>
    </row>
    <row r="135" spans="1:23">
      <c r="A135" s="4">
        <v>50</v>
      </c>
      <c r="B135" s="4">
        <v>0</v>
      </c>
      <c r="C135" s="4">
        <v>0</v>
      </c>
      <c r="D135" s="4">
        <v>1</v>
      </c>
      <c r="E135" s="4">
        <v>215</v>
      </c>
      <c r="F135" s="4">
        <f>ROUND(Source!AT117,O135)</f>
        <v>15468.25</v>
      </c>
      <c r="G135" s="4" t="s">
        <v>105</v>
      </c>
      <c r="H135" s="4" t="s">
        <v>106</v>
      </c>
      <c r="I135" s="4"/>
      <c r="J135" s="4"/>
      <c r="K135" s="4">
        <v>215</v>
      </c>
      <c r="L135" s="4">
        <v>17</v>
      </c>
      <c r="M135" s="4">
        <v>3</v>
      </c>
      <c r="N135" s="4" t="s">
        <v>3</v>
      </c>
      <c r="O135" s="4">
        <v>2</v>
      </c>
      <c r="P135" s="4"/>
      <c r="Q135" s="4"/>
      <c r="R135" s="4"/>
      <c r="S135" s="4"/>
      <c r="T135" s="4"/>
      <c r="U135" s="4"/>
      <c r="V135" s="4"/>
      <c r="W135" s="4"/>
    </row>
    <row r="136" spans="1:23">
      <c r="A136" s="4">
        <v>50</v>
      </c>
      <c r="B136" s="4">
        <v>0</v>
      </c>
      <c r="C136" s="4">
        <v>0</v>
      </c>
      <c r="D136" s="4">
        <v>1</v>
      </c>
      <c r="E136" s="4">
        <v>217</v>
      </c>
      <c r="F136" s="4">
        <f>ROUND(Source!AU117,O136)</f>
        <v>0</v>
      </c>
      <c r="G136" s="4" t="s">
        <v>107</v>
      </c>
      <c r="H136" s="4" t="s">
        <v>108</v>
      </c>
      <c r="I136" s="4"/>
      <c r="J136" s="4"/>
      <c r="K136" s="4">
        <v>217</v>
      </c>
      <c r="L136" s="4">
        <v>18</v>
      </c>
      <c r="M136" s="4">
        <v>3</v>
      </c>
      <c r="N136" s="4" t="s">
        <v>3</v>
      </c>
      <c r="O136" s="4">
        <v>2</v>
      </c>
      <c r="P136" s="4"/>
      <c r="Q136" s="4"/>
      <c r="R136" s="4"/>
      <c r="S136" s="4"/>
      <c r="T136" s="4"/>
      <c r="U136" s="4"/>
      <c r="V136" s="4"/>
      <c r="W136" s="4"/>
    </row>
    <row r="137" spans="1:23">
      <c r="A137" s="4">
        <v>50</v>
      </c>
      <c r="B137" s="4">
        <v>0</v>
      </c>
      <c r="C137" s="4">
        <v>0</v>
      </c>
      <c r="D137" s="4">
        <v>1</v>
      </c>
      <c r="E137" s="4">
        <v>230</v>
      </c>
      <c r="F137" s="4">
        <f>ROUND(Source!BA117,O137)</f>
        <v>0</v>
      </c>
      <c r="G137" s="4" t="s">
        <v>109</v>
      </c>
      <c r="H137" s="4" t="s">
        <v>110</v>
      </c>
      <c r="I137" s="4"/>
      <c r="J137" s="4"/>
      <c r="K137" s="4">
        <v>230</v>
      </c>
      <c r="L137" s="4">
        <v>19</v>
      </c>
      <c r="M137" s="4">
        <v>3</v>
      </c>
      <c r="N137" s="4" t="s">
        <v>3</v>
      </c>
      <c r="O137" s="4">
        <v>2</v>
      </c>
      <c r="P137" s="4"/>
      <c r="Q137" s="4"/>
      <c r="R137" s="4"/>
      <c r="S137" s="4"/>
      <c r="T137" s="4"/>
      <c r="U137" s="4"/>
      <c r="V137" s="4"/>
      <c r="W137" s="4"/>
    </row>
    <row r="138" spans="1:23">
      <c r="A138" s="4">
        <v>50</v>
      </c>
      <c r="B138" s="4">
        <v>0</v>
      </c>
      <c r="C138" s="4">
        <v>0</v>
      </c>
      <c r="D138" s="4">
        <v>1</v>
      </c>
      <c r="E138" s="4">
        <v>206</v>
      </c>
      <c r="F138" s="4">
        <f>ROUND(Source!T117,O138)</f>
        <v>0</v>
      </c>
      <c r="G138" s="4" t="s">
        <v>111</v>
      </c>
      <c r="H138" s="4" t="s">
        <v>112</v>
      </c>
      <c r="I138" s="4"/>
      <c r="J138" s="4"/>
      <c r="K138" s="4">
        <v>206</v>
      </c>
      <c r="L138" s="4">
        <v>20</v>
      </c>
      <c r="M138" s="4">
        <v>3</v>
      </c>
      <c r="N138" s="4" t="s">
        <v>3</v>
      </c>
      <c r="O138" s="4">
        <v>2</v>
      </c>
      <c r="P138" s="4"/>
      <c r="Q138" s="4"/>
      <c r="R138" s="4"/>
      <c r="S138" s="4"/>
      <c r="T138" s="4"/>
      <c r="U138" s="4"/>
      <c r="V138" s="4"/>
      <c r="W138" s="4"/>
    </row>
    <row r="139" spans="1:23">
      <c r="A139" s="4">
        <v>50</v>
      </c>
      <c r="B139" s="4">
        <v>0</v>
      </c>
      <c r="C139" s="4">
        <v>0</v>
      </c>
      <c r="D139" s="4">
        <v>1</v>
      </c>
      <c r="E139" s="4">
        <v>207</v>
      </c>
      <c r="F139" s="4">
        <f>Source!U117</f>
        <v>20.16</v>
      </c>
      <c r="G139" s="4" t="s">
        <v>113</v>
      </c>
      <c r="H139" s="4" t="s">
        <v>114</v>
      </c>
      <c r="I139" s="4"/>
      <c r="J139" s="4"/>
      <c r="K139" s="4">
        <v>207</v>
      </c>
      <c r="L139" s="4">
        <v>21</v>
      </c>
      <c r="M139" s="4">
        <v>3</v>
      </c>
      <c r="N139" s="4" t="s">
        <v>3</v>
      </c>
      <c r="O139" s="4">
        <v>-1</v>
      </c>
      <c r="P139" s="4"/>
      <c r="Q139" s="4"/>
      <c r="R139" s="4"/>
      <c r="S139" s="4"/>
      <c r="T139" s="4"/>
      <c r="U139" s="4"/>
      <c r="V139" s="4"/>
      <c r="W139" s="4"/>
    </row>
    <row r="140" spans="1:23">
      <c r="A140" s="4">
        <v>50</v>
      </c>
      <c r="B140" s="4">
        <v>0</v>
      </c>
      <c r="C140" s="4">
        <v>0</v>
      </c>
      <c r="D140" s="4">
        <v>1</v>
      </c>
      <c r="E140" s="4">
        <v>208</v>
      </c>
      <c r="F140" s="4">
        <f>Source!V117</f>
        <v>0</v>
      </c>
      <c r="G140" s="4" t="s">
        <v>115</v>
      </c>
      <c r="H140" s="4" t="s">
        <v>116</v>
      </c>
      <c r="I140" s="4"/>
      <c r="J140" s="4"/>
      <c r="K140" s="4">
        <v>208</v>
      </c>
      <c r="L140" s="4">
        <v>22</v>
      </c>
      <c r="M140" s="4">
        <v>3</v>
      </c>
      <c r="N140" s="4" t="s">
        <v>3</v>
      </c>
      <c r="O140" s="4">
        <v>-1</v>
      </c>
      <c r="P140" s="4"/>
      <c r="Q140" s="4"/>
      <c r="R140" s="4"/>
      <c r="S140" s="4"/>
      <c r="T140" s="4"/>
      <c r="U140" s="4"/>
      <c r="V140" s="4"/>
      <c r="W140" s="4"/>
    </row>
    <row r="141" spans="1:23">
      <c r="A141" s="4">
        <v>50</v>
      </c>
      <c r="B141" s="4">
        <v>0</v>
      </c>
      <c r="C141" s="4">
        <v>0</v>
      </c>
      <c r="D141" s="4">
        <v>1</v>
      </c>
      <c r="E141" s="4">
        <v>209</v>
      </c>
      <c r="F141" s="4">
        <f>ROUND(Source!W117,O141)</f>
        <v>0</v>
      </c>
      <c r="G141" s="4" t="s">
        <v>117</v>
      </c>
      <c r="H141" s="4" t="s">
        <v>118</v>
      </c>
      <c r="I141" s="4"/>
      <c r="J141" s="4"/>
      <c r="K141" s="4">
        <v>209</v>
      </c>
      <c r="L141" s="4">
        <v>23</v>
      </c>
      <c r="M141" s="4">
        <v>3</v>
      </c>
      <c r="N141" s="4" t="s">
        <v>3</v>
      </c>
      <c r="O141" s="4">
        <v>2</v>
      </c>
      <c r="P141" s="4"/>
      <c r="Q141" s="4"/>
      <c r="R141" s="4"/>
      <c r="S141" s="4"/>
      <c r="T141" s="4"/>
      <c r="U141" s="4"/>
      <c r="V141" s="4"/>
      <c r="W141" s="4"/>
    </row>
    <row r="142" spans="1:23">
      <c r="A142" s="4">
        <v>50</v>
      </c>
      <c r="B142" s="4">
        <v>0</v>
      </c>
      <c r="C142" s="4">
        <v>0</v>
      </c>
      <c r="D142" s="4">
        <v>1</v>
      </c>
      <c r="E142" s="4">
        <v>233</v>
      </c>
      <c r="F142" s="4">
        <f>ROUND(Source!BD117,O142)</f>
        <v>0</v>
      </c>
      <c r="G142" s="4" t="s">
        <v>119</v>
      </c>
      <c r="H142" s="4" t="s">
        <v>120</v>
      </c>
      <c r="I142" s="4"/>
      <c r="J142" s="4"/>
      <c r="K142" s="4">
        <v>233</v>
      </c>
      <c r="L142" s="4">
        <v>24</v>
      </c>
      <c r="M142" s="4">
        <v>3</v>
      </c>
      <c r="N142" s="4" t="s">
        <v>3</v>
      </c>
      <c r="O142" s="4">
        <v>2</v>
      </c>
      <c r="P142" s="4"/>
      <c r="Q142" s="4"/>
      <c r="R142" s="4"/>
      <c r="S142" s="4"/>
      <c r="T142" s="4"/>
      <c r="U142" s="4"/>
      <c r="V142" s="4"/>
      <c r="W142" s="4"/>
    </row>
    <row r="143" spans="1:23">
      <c r="A143" s="4">
        <v>50</v>
      </c>
      <c r="B143" s="4">
        <v>0</v>
      </c>
      <c r="C143" s="4">
        <v>0</v>
      </c>
      <c r="D143" s="4">
        <v>1</v>
      </c>
      <c r="E143" s="4">
        <v>210</v>
      </c>
      <c r="F143" s="4">
        <f>ROUND(Source!X117,O143)</f>
        <v>5815.88</v>
      </c>
      <c r="G143" s="4" t="s">
        <v>121</v>
      </c>
      <c r="H143" s="4" t="s">
        <v>122</v>
      </c>
      <c r="I143" s="4"/>
      <c r="J143" s="4"/>
      <c r="K143" s="4">
        <v>210</v>
      </c>
      <c r="L143" s="4">
        <v>25</v>
      </c>
      <c r="M143" s="4">
        <v>3</v>
      </c>
      <c r="N143" s="4" t="s">
        <v>3</v>
      </c>
      <c r="O143" s="4">
        <v>2</v>
      </c>
      <c r="P143" s="4"/>
      <c r="Q143" s="4"/>
      <c r="R143" s="4"/>
      <c r="S143" s="4"/>
      <c r="T143" s="4"/>
      <c r="U143" s="4"/>
      <c r="V143" s="4"/>
      <c r="W143" s="4"/>
    </row>
    <row r="144" spans="1:23">
      <c r="A144" s="4">
        <v>50</v>
      </c>
      <c r="B144" s="4">
        <v>0</v>
      </c>
      <c r="C144" s="4">
        <v>0</v>
      </c>
      <c r="D144" s="4">
        <v>1</v>
      </c>
      <c r="E144" s="4">
        <v>211</v>
      </c>
      <c r="F144" s="4">
        <f>ROUND(Source!Y117,O144)</f>
        <v>2972.56</v>
      </c>
      <c r="G144" s="4" t="s">
        <v>123</v>
      </c>
      <c r="H144" s="4" t="s">
        <v>124</v>
      </c>
      <c r="I144" s="4"/>
      <c r="J144" s="4"/>
      <c r="K144" s="4">
        <v>211</v>
      </c>
      <c r="L144" s="4">
        <v>26</v>
      </c>
      <c r="M144" s="4">
        <v>3</v>
      </c>
      <c r="N144" s="4" t="s">
        <v>3</v>
      </c>
      <c r="O144" s="4">
        <v>2</v>
      </c>
      <c r="P144" s="4"/>
      <c r="Q144" s="4"/>
      <c r="R144" s="4"/>
      <c r="S144" s="4"/>
      <c r="T144" s="4"/>
      <c r="U144" s="4"/>
      <c r="V144" s="4"/>
      <c r="W144" s="4"/>
    </row>
    <row r="145" spans="1:206">
      <c r="A145" s="4">
        <v>50</v>
      </c>
      <c r="B145" s="4">
        <v>0</v>
      </c>
      <c r="C145" s="4">
        <v>0</v>
      </c>
      <c r="D145" s="4">
        <v>1</v>
      </c>
      <c r="E145" s="4">
        <v>224</v>
      </c>
      <c r="F145" s="4">
        <f>ROUND(Source!AR117,O145)</f>
        <v>15468.25</v>
      </c>
      <c r="G145" s="4" t="s">
        <v>125</v>
      </c>
      <c r="H145" s="4" t="s">
        <v>126</v>
      </c>
      <c r="I145" s="4"/>
      <c r="J145" s="4"/>
      <c r="K145" s="4">
        <v>224</v>
      </c>
      <c r="L145" s="4">
        <v>27</v>
      </c>
      <c r="M145" s="4">
        <v>3</v>
      </c>
      <c r="N145" s="4" t="s">
        <v>3</v>
      </c>
      <c r="O145" s="4">
        <v>2</v>
      </c>
      <c r="P145" s="4"/>
      <c r="Q145" s="4"/>
      <c r="R145" s="4"/>
      <c r="S145" s="4"/>
      <c r="T145" s="4"/>
      <c r="U145" s="4"/>
      <c r="V145" s="4"/>
      <c r="W145" s="4"/>
    </row>
    <row r="147" spans="1:206">
      <c r="A147" s="2">
        <v>51</v>
      </c>
      <c r="B147" s="2">
        <f>B106</f>
        <v>1</v>
      </c>
      <c r="C147" s="2">
        <f>A106</f>
        <v>4</v>
      </c>
      <c r="D147" s="2">
        <f>ROW(A106)</f>
        <v>106</v>
      </c>
      <c r="E147" s="2"/>
      <c r="F147" s="2" t="str">
        <f>IF(F106&lt;&gt;"",F106,"")</f>
        <v>Новый раздел</v>
      </c>
      <c r="G147" s="2" t="str">
        <f>IF(G106&lt;&gt;"",G106,"")</f>
        <v>Новый раздел</v>
      </c>
      <c r="H147" s="2">
        <v>0</v>
      </c>
      <c r="I147" s="2"/>
      <c r="J147" s="2"/>
      <c r="K147" s="2"/>
      <c r="L147" s="2"/>
      <c r="M147" s="2"/>
      <c r="N147" s="2"/>
      <c r="O147" s="2">
        <f t="shared" ref="O147:T147" si="89">ROUND(O117+AB147,2)</f>
        <v>6679.81</v>
      </c>
      <c r="P147" s="2">
        <f t="shared" si="89"/>
        <v>210.69</v>
      </c>
      <c r="Q147" s="2">
        <f t="shared" si="89"/>
        <v>7.04</v>
      </c>
      <c r="R147" s="2">
        <f t="shared" si="89"/>
        <v>0</v>
      </c>
      <c r="S147" s="2">
        <f t="shared" si="89"/>
        <v>6462.08</v>
      </c>
      <c r="T147" s="2">
        <f t="shared" si="89"/>
        <v>0</v>
      </c>
      <c r="U147" s="2">
        <f>U117+AH147</f>
        <v>20.16</v>
      </c>
      <c r="V147" s="2">
        <f>V117+AI147</f>
        <v>0</v>
      </c>
      <c r="W147" s="2">
        <f>ROUND(W117+AJ147,2)</f>
        <v>0</v>
      </c>
      <c r="X147" s="2">
        <f>ROUND(X117+AK147,2)</f>
        <v>5815.88</v>
      </c>
      <c r="Y147" s="2">
        <f>ROUND(Y117+AL147,2)</f>
        <v>2972.56</v>
      </c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>
        <f t="shared" ref="AO147:BD147" si="90">ROUND(AO117+BX147,2)</f>
        <v>0</v>
      </c>
      <c r="AP147" s="2">
        <f t="shared" si="90"/>
        <v>0</v>
      </c>
      <c r="AQ147" s="2">
        <f t="shared" si="90"/>
        <v>0</v>
      </c>
      <c r="AR147" s="2">
        <f t="shared" si="90"/>
        <v>15468.25</v>
      </c>
      <c r="AS147" s="2">
        <f t="shared" si="90"/>
        <v>0</v>
      </c>
      <c r="AT147" s="2">
        <f t="shared" si="90"/>
        <v>15468.25</v>
      </c>
      <c r="AU147" s="2">
        <f t="shared" si="90"/>
        <v>0</v>
      </c>
      <c r="AV147" s="2">
        <f t="shared" si="90"/>
        <v>210.69</v>
      </c>
      <c r="AW147" s="2">
        <f t="shared" si="90"/>
        <v>210.69</v>
      </c>
      <c r="AX147" s="2">
        <f t="shared" si="90"/>
        <v>0</v>
      </c>
      <c r="AY147" s="2">
        <f t="shared" si="90"/>
        <v>210.69</v>
      </c>
      <c r="AZ147" s="2">
        <f t="shared" si="90"/>
        <v>0</v>
      </c>
      <c r="BA147" s="2">
        <f t="shared" si="90"/>
        <v>0</v>
      </c>
      <c r="BB147" s="2">
        <f t="shared" si="90"/>
        <v>0</v>
      </c>
      <c r="BC147" s="2">
        <f t="shared" si="90"/>
        <v>0</v>
      </c>
      <c r="BD147" s="2">
        <f t="shared" si="90"/>
        <v>0</v>
      </c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2"/>
      <c r="CD147" s="2"/>
      <c r="CE147" s="2"/>
      <c r="CF147" s="2"/>
      <c r="CG147" s="2"/>
      <c r="CH147" s="2"/>
      <c r="CI147" s="2"/>
      <c r="CJ147" s="2"/>
      <c r="CK147" s="2"/>
      <c r="CL147" s="2"/>
      <c r="CM147" s="2"/>
      <c r="CN147" s="2"/>
      <c r="CO147" s="2"/>
      <c r="CP147" s="2"/>
      <c r="CQ147" s="2"/>
      <c r="CR147" s="2"/>
      <c r="CS147" s="2"/>
      <c r="CT147" s="2"/>
      <c r="CU147" s="2"/>
      <c r="CV147" s="2"/>
      <c r="CW147" s="2"/>
      <c r="CX147" s="2"/>
      <c r="CY147" s="2"/>
      <c r="CZ147" s="2"/>
      <c r="DA147" s="2"/>
      <c r="DB147" s="2"/>
      <c r="DC147" s="2"/>
      <c r="DD147" s="2"/>
      <c r="DE147" s="2"/>
      <c r="DF147" s="2"/>
      <c r="DG147" s="3"/>
      <c r="DH147" s="3"/>
      <c r="DI147" s="3"/>
      <c r="DJ147" s="3"/>
      <c r="DK147" s="3"/>
      <c r="DL147" s="3"/>
      <c r="DM147" s="3"/>
      <c r="DN147" s="3"/>
      <c r="DO147" s="3"/>
      <c r="DP147" s="3"/>
      <c r="DQ147" s="3"/>
      <c r="DR147" s="3"/>
      <c r="DS147" s="3"/>
      <c r="DT147" s="3"/>
      <c r="DU147" s="3"/>
      <c r="DV147" s="3"/>
      <c r="DW147" s="3"/>
      <c r="DX147" s="3"/>
      <c r="DY147" s="3"/>
      <c r="DZ147" s="3"/>
      <c r="EA147" s="3"/>
      <c r="EB147" s="3"/>
      <c r="EC147" s="3"/>
      <c r="ED147" s="3"/>
      <c r="EE147" s="3"/>
      <c r="EF147" s="3"/>
      <c r="EG147" s="3"/>
      <c r="EH147" s="3"/>
      <c r="EI147" s="3"/>
      <c r="EJ147" s="3"/>
      <c r="EK147" s="3"/>
      <c r="EL147" s="3"/>
      <c r="EM147" s="3"/>
      <c r="EN147" s="3"/>
      <c r="EO147" s="3"/>
      <c r="EP147" s="3"/>
      <c r="EQ147" s="3"/>
      <c r="ER147" s="3"/>
      <c r="ES147" s="3"/>
      <c r="ET147" s="3"/>
      <c r="EU147" s="3"/>
      <c r="EV147" s="3"/>
      <c r="EW147" s="3"/>
      <c r="EX147" s="3"/>
      <c r="EY147" s="3"/>
      <c r="EZ147" s="3"/>
      <c r="FA147" s="3"/>
      <c r="FB147" s="3"/>
      <c r="FC147" s="3"/>
      <c r="FD147" s="3"/>
      <c r="FE147" s="3"/>
      <c r="FF147" s="3"/>
      <c r="FG147" s="3"/>
      <c r="FH147" s="3"/>
      <c r="FI147" s="3"/>
      <c r="FJ147" s="3"/>
      <c r="FK147" s="3"/>
      <c r="FL147" s="3"/>
      <c r="FM147" s="3"/>
      <c r="FN147" s="3"/>
      <c r="FO147" s="3"/>
      <c r="FP147" s="3"/>
      <c r="FQ147" s="3"/>
      <c r="FR147" s="3"/>
      <c r="FS147" s="3"/>
      <c r="FT147" s="3"/>
      <c r="FU147" s="3"/>
      <c r="FV147" s="3"/>
      <c r="FW147" s="3"/>
      <c r="FX147" s="3"/>
      <c r="FY147" s="3"/>
      <c r="FZ147" s="3"/>
      <c r="GA147" s="3"/>
      <c r="GB147" s="3"/>
      <c r="GC147" s="3"/>
      <c r="GD147" s="3"/>
      <c r="GE147" s="3"/>
      <c r="GF147" s="3"/>
      <c r="GG147" s="3"/>
      <c r="GH147" s="3"/>
      <c r="GI147" s="3"/>
      <c r="GJ147" s="3"/>
      <c r="GK147" s="3"/>
      <c r="GL147" s="3"/>
      <c r="GM147" s="3"/>
      <c r="GN147" s="3"/>
      <c r="GO147" s="3"/>
      <c r="GP147" s="3"/>
      <c r="GQ147" s="3"/>
      <c r="GR147" s="3"/>
      <c r="GS147" s="3"/>
      <c r="GT147" s="3"/>
      <c r="GU147" s="3"/>
      <c r="GV147" s="3"/>
      <c r="GW147" s="3"/>
      <c r="GX147" s="3">
        <v>0</v>
      </c>
    </row>
    <row r="149" spans="1:206">
      <c r="A149" s="4">
        <v>50</v>
      </c>
      <c r="B149" s="4">
        <v>0</v>
      </c>
      <c r="C149" s="4">
        <v>0</v>
      </c>
      <c r="D149" s="4">
        <v>1</v>
      </c>
      <c r="E149" s="4">
        <v>201</v>
      </c>
      <c r="F149" s="4">
        <f>ROUND(Source!O147,O149)</f>
        <v>6679.81</v>
      </c>
      <c r="G149" s="4" t="s">
        <v>73</v>
      </c>
      <c r="H149" s="4" t="s">
        <v>74</v>
      </c>
      <c r="I149" s="4"/>
      <c r="J149" s="4"/>
      <c r="K149" s="4">
        <v>201</v>
      </c>
      <c r="L149" s="4">
        <v>1</v>
      </c>
      <c r="M149" s="4">
        <v>3</v>
      </c>
      <c r="N149" s="4" t="s">
        <v>3</v>
      </c>
      <c r="O149" s="4">
        <v>2</v>
      </c>
      <c r="P149" s="4"/>
      <c r="Q149" s="4"/>
      <c r="R149" s="4"/>
      <c r="S149" s="4"/>
      <c r="T149" s="4"/>
      <c r="U149" s="4"/>
      <c r="V149" s="4"/>
      <c r="W149" s="4"/>
    </row>
    <row r="150" spans="1:206">
      <c r="A150" s="4">
        <v>50</v>
      </c>
      <c r="B150" s="4">
        <v>0</v>
      </c>
      <c r="C150" s="4">
        <v>0</v>
      </c>
      <c r="D150" s="4">
        <v>1</v>
      </c>
      <c r="E150" s="4">
        <v>202</v>
      </c>
      <c r="F150" s="4">
        <f>ROUND(Source!P147,O150)</f>
        <v>210.69</v>
      </c>
      <c r="G150" s="4" t="s">
        <v>75</v>
      </c>
      <c r="H150" s="4" t="s">
        <v>76</v>
      </c>
      <c r="I150" s="4"/>
      <c r="J150" s="4"/>
      <c r="K150" s="4">
        <v>202</v>
      </c>
      <c r="L150" s="4">
        <v>2</v>
      </c>
      <c r="M150" s="4">
        <v>3</v>
      </c>
      <c r="N150" s="4" t="s">
        <v>3</v>
      </c>
      <c r="O150" s="4">
        <v>2</v>
      </c>
      <c r="P150" s="4"/>
      <c r="Q150" s="4"/>
      <c r="R150" s="4"/>
      <c r="S150" s="4"/>
      <c r="T150" s="4"/>
      <c r="U150" s="4"/>
      <c r="V150" s="4"/>
      <c r="W150" s="4"/>
    </row>
    <row r="151" spans="1:206">
      <c r="A151" s="4">
        <v>50</v>
      </c>
      <c r="B151" s="4">
        <v>0</v>
      </c>
      <c r="C151" s="4">
        <v>0</v>
      </c>
      <c r="D151" s="4">
        <v>1</v>
      </c>
      <c r="E151" s="4">
        <v>222</v>
      </c>
      <c r="F151" s="4">
        <f>ROUND(Source!AO147,O151)</f>
        <v>0</v>
      </c>
      <c r="G151" s="4" t="s">
        <v>77</v>
      </c>
      <c r="H151" s="4" t="s">
        <v>78</v>
      </c>
      <c r="I151" s="4"/>
      <c r="J151" s="4"/>
      <c r="K151" s="4">
        <v>222</v>
      </c>
      <c r="L151" s="4">
        <v>3</v>
      </c>
      <c r="M151" s="4">
        <v>3</v>
      </c>
      <c r="N151" s="4" t="s">
        <v>3</v>
      </c>
      <c r="O151" s="4">
        <v>2</v>
      </c>
      <c r="P151" s="4"/>
      <c r="Q151" s="4"/>
      <c r="R151" s="4"/>
      <c r="S151" s="4"/>
      <c r="T151" s="4"/>
      <c r="U151" s="4"/>
      <c r="V151" s="4"/>
      <c r="W151" s="4"/>
    </row>
    <row r="152" spans="1:206">
      <c r="A152" s="4">
        <v>50</v>
      </c>
      <c r="B152" s="4">
        <v>0</v>
      </c>
      <c r="C152" s="4">
        <v>0</v>
      </c>
      <c r="D152" s="4">
        <v>1</v>
      </c>
      <c r="E152" s="4">
        <v>225</v>
      </c>
      <c r="F152" s="4">
        <f>ROUND(Source!AV147,O152)</f>
        <v>210.69</v>
      </c>
      <c r="G152" s="4" t="s">
        <v>79</v>
      </c>
      <c r="H152" s="4" t="s">
        <v>80</v>
      </c>
      <c r="I152" s="4"/>
      <c r="J152" s="4"/>
      <c r="K152" s="4">
        <v>225</v>
      </c>
      <c r="L152" s="4">
        <v>4</v>
      </c>
      <c r="M152" s="4">
        <v>3</v>
      </c>
      <c r="N152" s="4" t="s">
        <v>3</v>
      </c>
      <c r="O152" s="4">
        <v>2</v>
      </c>
      <c r="P152" s="4"/>
      <c r="Q152" s="4"/>
      <c r="R152" s="4"/>
      <c r="S152" s="4"/>
      <c r="T152" s="4"/>
      <c r="U152" s="4"/>
      <c r="V152" s="4"/>
      <c r="W152" s="4"/>
    </row>
    <row r="153" spans="1:206">
      <c r="A153" s="4">
        <v>50</v>
      </c>
      <c r="B153" s="4">
        <v>0</v>
      </c>
      <c r="C153" s="4">
        <v>0</v>
      </c>
      <c r="D153" s="4">
        <v>1</v>
      </c>
      <c r="E153" s="4">
        <v>226</v>
      </c>
      <c r="F153" s="4">
        <f>ROUND(Source!AW147,O153)</f>
        <v>210.69</v>
      </c>
      <c r="G153" s="4" t="s">
        <v>81</v>
      </c>
      <c r="H153" s="4" t="s">
        <v>82</v>
      </c>
      <c r="I153" s="4"/>
      <c r="J153" s="4"/>
      <c r="K153" s="4">
        <v>226</v>
      </c>
      <c r="L153" s="4">
        <v>5</v>
      </c>
      <c r="M153" s="4">
        <v>3</v>
      </c>
      <c r="N153" s="4" t="s">
        <v>3</v>
      </c>
      <c r="O153" s="4">
        <v>2</v>
      </c>
      <c r="P153" s="4"/>
      <c r="Q153" s="4"/>
      <c r="R153" s="4"/>
      <c r="S153" s="4"/>
      <c r="T153" s="4"/>
      <c r="U153" s="4"/>
      <c r="V153" s="4"/>
      <c r="W153" s="4"/>
    </row>
    <row r="154" spans="1:206">
      <c r="A154" s="4">
        <v>50</v>
      </c>
      <c r="B154" s="4">
        <v>0</v>
      </c>
      <c r="C154" s="4">
        <v>0</v>
      </c>
      <c r="D154" s="4">
        <v>1</v>
      </c>
      <c r="E154" s="4">
        <v>227</v>
      </c>
      <c r="F154" s="4">
        <f>ROUND(Source!AX147,O154)</f>
        <v>0</v>
      </c>
      <c r="G154" s="4" t="s">
        <v>83</v>
      </c>
      <c r="H154" s="4" t="s">
        <v>84</v>
      </c>
      <c r="I154" s="4"/>
      <c r="J154" s="4"/>
      <c r="K154" s="4">
        <v>227</v>
      </c>
      <c r="L154" s="4">
        <v>6</v>
      </c>
      <c r="M154" s="4">
        <v>3</v>
      </c>
      <c r="N154" s="4" t="s">
        <v>3</v>
      </c>
      <c r="O154" s="4">
        <v>2</v>
      </c>
      <c r="P154" s="4"/>
      <c r="Q154" s="4"/>
      <c r="R154" s="4"/>
      <c r="S154" s="4"/>
      <c r="T154" s="4"/>
      <c r="U154" s="4"/>
      <c r="V154" s="4"/>
      <c r="W154" s="4"/>
    </row>
    <row r="155" spans="1:206">
      <c r="A155" s="4">
        <v>50</v>
      </c>
      <c r="B155" s="4">
        <v>0</v>
      </c>
      <c r="C155" s="4">
        <v>0</v>
      </c>
      <c r="D155" s="4">
        <v>1</v>
      </c>
      <c r="E155" s="4">
        <v>228</v>
      </c>
      <c r="F155" s="4">
        <f>ROUND(Source!AY147,O155)</f>
        <v>210.69</v>
      </c>
      <c r="G155" s="4" t="s">
        <v>85</v>
      </c>
      <c r="H155" s="4" t="s">
        <v>86</v>
      </c>
      <c r="I155" s="4"/>
      <c r="J155" s="4"/>
      <c r="K155" s="4">
        <v>228</v>
      </c>
      <c r="L155" s="4">
        <v>7</v>
      </c>
      <c r="M155" s="4">
        <v>3</v>
      </c>
      <c r="N155" s="4" t="s">
        <v>3</v>
      </c>
      <c r="O155" s="4">
        <v>2</v>
      </c>
      <c r="P155" s="4"/>
      <c r="Q155" s="4"/>
      <c r="R155" s="4"/>
      <c r="S155" s="4"/>
      <c r="T155" s="4"/>
      <c r="U155" s="4"/>
      <c r="V155" s="4"/>
      <c r="W155" s="4"/>
    </row>
    <row r="156" spans="1:206">
      <c r="A156" s="4">
        <v>50</v>
      </c>
      <c r="B156" s="4">
        <v>0</v>
      </c>
      <c r="C156" s="4">
        <v>0</v>
      </c>
      <c r="D156" s="4">
        <v>1</v>
      </c>
      <c r="E156" s="4">
        <v>216</v>
      </c>
      <c r="F156" s="4">
        <f>ROUND(Source!AP147,O156)</f>
        <v>0</v>
      </c>
      <c r="G156" s="4" t="s">
        <v>87</v>
      </c>
      <c r="H156" s="4" t="s">
        <v>88</v>
      </c>
      <c r="I156" s="4"/>
      <c r="J156" s="4"/>
      <c r="K156" s="4">
        <v>216</v>
      </c>
      <c r="L156" s="4">
        <v>8</v>
      </c>
      <c r="M156" s="4">
        <v>3</v>
      </c>
      <c r="N156" s="4" t="s">
        <v>3</v>
      </c>
      <c r="O156" s="4">
        <v>2</v>
      </c>
      <c r="P156" s="4"/>
      <c r="Q156" s="4"/>
      <c r="R156" s="4"/>
      <c r="S156" s="4"/>
      <c r="T156" s="4"/>
      <c r="U156" s="4"/>
      <c r="V156" s="4"/>
      <c r="W156" s="4"/>
    </row>
    <row r="157" spans="1:206">
      <c r="A157" s="4">
        <v>50</v>
      </c>
      <c r="B157" s="4">
        <v>0</v>
      </c>
      <c r="C157" s="4">
        <v>0</v>
      </c>
      <c r="D157" s="4">
        <v>1</v>
      </c>
      <c r="E157" s="4">
        <v>223</v>
      </c>
      <c r="F157" s="4">
        <f>ROUND(Source!AQ147,O157)</f>
        <v>0</v>
      </c>
      <c r="G157" s="4" t="s">
        <v>89</v>
      </c>
      <c r="H157" s="4" t="s">
        <v>90</v>
      </c>
      <c r="I157" s="4"/>
      <c r="J157" s="4"/>
      <c r="K157" s="4">
        <v>223</v>
      </c>
      <c r="L157" s="4">
        <v>9</v>
      </c>
      <c r="M157" s="4">
        <v>3</v>
      </c>
      <c r="N157" s="4" t="s">
        <v>3</v>
      </c>
      <c r="O157" s="4">
        <v>2</v>
      </c>
      <c r="P157" s="4"/>
      <c r="Q157" s="4"/>
      <c r="R157" s="4"/>
      <c r="S157" s="4"/>
      <c r="T157" s="4"/>
      <c r="U157" s="4"/>
      <c r="V157" s="4"/>
      <c r="W157" s="4"/>
    </row>
    <row r="158" spans="1:206">
      <c r="A158" s="4">
        <v>50</v>
      </c>
      <c r="B158" s="4">
        <v>0</v>
      </c>
      <c r="C158" s="4">
        <v>0</v>
      </c>
      <c r="D158" s="4">
        <v>1</v>
      </c>
      <c r="E158" s="4">
        <v>229</v>
      </c>
      <c r="F158" s="4">
        <f>ROUND(Source!AZ147,O158)</f>
        <v>0</v>
      </c>
      <c r="G158" s="4" t="s">
        <v>91</v>
      </c>
      <c r="H158" s="4" t="s">
        <v>92</v>
      </c>
      <c r="I158" s="4"/>
      <c r="J158" s="4"/>
      <c r="K158" s="4">
        <v>229</v>
      </c>
      <c r="L158" s="4">
        <v>10</v>
      </c>
      <c r="M158" s="4">
        <v>3</v>
      </c>
      <c r="N158" s="4" t="s">
        <v>3</v>
      </c>
      <c r="O158" s="4">
        <v>2</v>
      </c>
      <c r="P158" s="4"/>
      <c r="Q158" s="4"/>
      <c r="R158" s="4"/>
      <c r="S158" s="4"/>
      <c r="T158" s="4"/>
      <c r="U158" s="4"/>
      <c r="V158" s="4"/>
      <c r="W158" s="4"/>
    </row>
    <row r="159" spans="1:206">
      <c r="A159" s="4">
        <v>50</v>
      </c>
      <c r="B159" s="4">
        <v>0</v>
      </c>
      <c r="C159" s="4">
        <v>0</v>
      </c>
      <c r="D159" s="4">
        <v>1</v>
      </c>
      <c r="E159" s="4">
        <v>203</v>
      </c>
      <c r="F159" s="4">
        <f>ROUND(Source!Q147,O159)</f>
        <v>7.04</v>
      </c>
      <c r="G159" s="4" t="s">
        <v>93</v>
      </c>
      <c r="H159" s="4" t="s">
        <v>94</v>
      </c>
      <c r="I159" s="4"/>
      <c r="J159" s="4"/>
      <c r="K159" s="4">
        <v>203</v>
      </c>
      <c r="L159" s="4">
        <v>11</v>
      </c>
      <c r="M159" s="4">
        <v>3</v>
      </c>
      <c r="N159" s="4" t="s">
        <v>3</v>
      </c>
      <c r="O159" s="4">
        <v>2</v>
      </c>
      <c r="P159" s="4"/>
      <c r="Q159" s="4"/>
      <c r="R159" s="4"/>
      <c r="S159" s="4"/>
      <c r="T159" s="4"/>
      <c r="U159" s="4"/>
      <c r="V159" s="4"/>
      <c r="W159" s="4"/>
    </row>
    <row r="160" spans="1:206">
      <c r="A160" s="4">
        <v>50</v>
      </c>
      <c r="B160" s="4">
        <v>0</v>
      </c>
      <c r="C160" s="4">
        <v>0</v>
      </c>
      <c r="D160" s="4">
        <v>1</v>
      </c>
      <c r="E160" s="4">
        <v>231</v>
      </c>
      <c r="F160" s="4">
        <f>ROUND(Source!BB147,O160)</f>
        <v>0</v>
      </c>
      <c r="G160" s="4" t="s">
        <v>95</v>
      </c>
      <c r="H160" s="4" t="s">
        <v>96</v>
      </c>
      <c r="I160" s="4"/>
      <c r="J160" s="4"/>
      <c r="K160" s="4">
        <v>231</v>
      </c>
      <c r="L160" s="4">
        <v>12</v>
      </c>
      <c r="M160" s="4">
        <v>3</v>
      </c>
      <c r="N160" s="4" t="s">
        <v>3</v>
      </c>
      <c r="O160" s="4">
        <v>2</v>
      </c>
      <c r="P160" s="4"/>
      <c r="Q160" s="4"/>
      <c r="R160" s="4"/>
      <c r="S160" s="4"/>
      <c r="T160" s="4"/>
      <c r="U160" s="4"/>
      <c r="V160" s="4"/>
      <c r="W160" s="4"/>
    </row>
    <row r="161" spans="1:23">
      <c r="A161" s="4">
        <v>50</v>
      </c>
      <c r="B161" s="4">
        <v>0</v>
      </c>
      <c r="C161" s="4">
        <v>0</v>
      </c>
      <c r="D161" s="4">
        <v>1</v>
      </c>
      <c r="E161" s="4">
        <v>204</v>
      </c>
      <c r="F161" s="4">
        <f>ROUND(Source!R147,O161)</f>
        <v>0</v>
      </c>
      <c r="G161" s="4" t="s">
        <v>97</v>
      </c>
      <c r="H161" s="4" t="s">
        <v>98</v>
      </c>
      <c r="I161" s="4"/>
      <c r="J161" s="4"/>
      <c r="K161" s="4">
        <v>204</v>
      </c>
      <c r="L161" s="4">
        <v>13</v>
      </c>
      <c r="M161" s="4">
        <v>3</v>
      </c>
      <c r="N161" s="4" t="s">
        <v>3</v>
      </c>
      <c r="O161" s="4">
        <v>2</v>
      </c>
      <c r="P161" s="4"/>
      <c r="Q161" s="4"/>
      <c r="R161" s="4"/>
      <c r="S161" s="4"/>
      <c r="T161" s="4"/>
      <c r="U161" s="4"/>
      <c r="V161" s="4"/>
      <c r="W161" s="4"/>
    </row>
    <row r="162" spans="1:23">
      <c r="A162" s="4">
        <v>50</v>
      </c>
      <c r="B162" s="4">
        <v>0</v>
      </c>
      <c r="C162" s="4">
        <v>0</v>
      </c>
      <c r="D162" s="4">
        <v>1</v>
      </c>
      <c r="E162" s="4">
        <v>205</v>
      </c>
      <c r="F162" s="4">
        <f>ROUND(Source!S147,O162)</f>
        <v>6462.08</v>
      </c>
      <c r="G162" s="4" t="s">
        <v>99</v>
      </c>
      <c r="H162" s="4" t="s">
        <v>100</v>
      </c>
      <c r="I162" s="4"/>
      <c r="J162" s="4"/>
      <c r="K162" s="4">
        <v>205</v>
      </c>
      <c r="L162" s="4">
        <v>14</v>
      </c>
      <c r="M162" s="4">
        <v>3</v>
      </c>
      <c r="N162" s="4" t="s">
        <v>3</v>
      </c>
      <c r="O162" s="4">
        <v>2</v>
      </c>
      <c r="P162" s="4"/>
      <c r="Q162" s="4"/>
      <c r="R162" s="4"/>
      <c r="S162" s="4"/>
      <c r="T162" s="4"/>
      <c r="U162" s="4"/>
      <c r="V162" s="4"/>
      <c r="W162" s="4"/>
    </row>
    <row r="163" spans="1:23">
      <c r="A163" s="4">
        <v>50</v>
      </c>
      <c r="B163" s="4">
        <v>0</v>
      </c>
      <c r="C163" s="4">
        <v>0</v>
      </c>
      <c r="D163" s="4">
        <v>1</v>
      </c>
      <c r="E163" s="4">
        <v>232</v>
      </c>
      <c r="F163" s="4">
        <f>ROUND(Source!BC147,O163)</f>
        <v>0</v>
      </c>
      <c r="G163" s="4" t="s">
        <v>101</v>
      </c>
      <c r="H163" s="4" t="s">
        <v>102</v>
      </c>
      <c r="I163" s="4"/>
      <c r="J163" s="4"/>
      <c r="K163" s="4">
        <v>232</v>
      </c>
      <c r="L163" s="4">
        <v>15</v>
      </c>
      <c r="M163" s="4">
        <v>3</v>
      </c>
      <c r="N163" s="4" t="s">
        <v>3</v>
      </c>
      <c r="O163" s="4">
        <v>2</v>
      </c>
      <c r="P163" s="4"/>
      <c r="Q163" s="4"/>
      <c r="R163" s="4"/>
      <c r="S163" s="4"/>
      <c r="T163" s="4"/>
      <c r="U163" s="4"/>
      <c r="V163" s="4"/>
      <c r="W163" s="4"/>
    </row>
    <row r="164" spans="1:23">
      <c r="A164" s="4">
        <v>50</v>
      </c>
      <c r="B164" s="4">
        <v>0</v>
      </c>
      <c r="C164" s="4">
        <v>0</v>
      </c>
      <c r="D164" s="4">
        <v>1</v>
      </c>
      <c r="E164" s="4">
        <v>214</v>
      </c>
      <c r="F164" s="4">
        <f>ROUND(Source!AS147,O164)</f>
        <v>0</v>
      </c>
      <c r="G164" s="4" t="s">
        <v>103</v>
      </c>
      <c r="H164" s="4" t="s">
        <v>104</v>
      </c>
      <c r="I164" s="4"/>
      <c r="J164" s="4"/>
      <c r="K164" s="4">
        <v>214</v>
      </c>
      <c r="L164" s="4">
        <v>16</v>
      </c>
      <c r="M164" s="4">
        <v>3</v>
      </c>
      <c r="N164" s="4" t="s">
        <v>3</v>
      </c>
      <c r="O164" s="4">
        <v>2</v>
      </c>
      <c r="P164" s="4"/>
      <c r="Q164" s="4"/>
      <c r="R164" s="4"/>
      <c r="S164" s="4"/>
      <c r="T164" s="4"/>
      <c r="U164" s="4"/>
      <c r="V164" s="4"/>
      <c r="W164" s="4"/>
    </row>
    <row r="165" spans="1:23">
      <c r="A165" s="4">
        <v>50</v>
      </c>
      <c r="B165" s="4">
        <v>0</v>
      </c>
      <c r="C165" s="4">
        <v>0</v>
      </c>
      <c r="D165" s="4">
        <v>1</v>
      </c>
      <c r="E165" s="4">
        <v>215</v>
      </c>
      <c r="F165" s="4">
        <f>ROUND(Source!AT147,O165)</f>
        <v>15468.25</v>
      </c>
      <c r="G165" s="4" t="s">
        <v>105</v>
      </c>
      <c r="H165" s="4" t="s">
        <v>106</v>
      </c>
      <c r="I165" s="4"/>
      <c r="J165" s="4"/>
      <c r="K165" s="4">
        <v>215</v>
      </c>
      <c r="L165" s="4">
        <v>17</v>
      </c>
      <c r="M165" s="4">
        <v>3</v>
      </c>
      <c r="N165" s="4" t="s">
        <v>3</v>
      </c>
      <c r="O165" s="4">
        <v>2</v>
      </c>
      <c r="P165" s="4"/>
      <c r="Q165" s="4"/>
      <c r="R165" s="4"/>
      <c r="S165" s="4"/>
      <c r="T165" s="4"/>
      <c r="U165" s="4"/>
      <c r="V165" s="4"/>
      <c r="W165" s="4"/>
    </row>
    <row r="166" spans="1:23">
      <c r="A166" s="4">
        <v>50</v>
      </c>
      <c r="B166" s="4">
        <v>0</v>
      </c>
      <c r="C166" s="4">
        <v>0</v>
      </c>
      <c r="D166" s="4">
        <v>1</v>
      </c>
      <c r="E166" s="4">
        <v>217</v>
      </c>
      <c r="F166" s="4">
        <f>ROUND(Source!AU147,O166)</f>
        <v>0</v>
      </c>
      <c r="G166" s="4" t="s">
        <v>107</v>
      </c>
      <c r="H166" s="4" t="s">
        <v>108</v>
      </c>
      <c r="I166" s="4"/>
      <c r="J166" s="4"/>
      <c r="K166" s="4">
        <v>217</v>
      </c>
      <c r="L166" s="4">
        <v>18</v>
      </c>
      <c r="M166" s="4">
        <v>3</v>
      </c>
      <c r="N166" s="4" t="s">
        <v>3</v>
      </c>
      <c r="O166" s="4">
        <v>2</v>
      </c>
      <c r="P166" s="4"/>
      <c r="Q166" s="4"/>
      <c r="R166" s="4"/>
      <c r="S166" s="4"/>
      <c r="T166" s="4"/>
      <c r="U166" s="4"/>
      <c r="V166" s="4"/>
      <c r="W166" s="4"/>
    </row>
    <row r="167" spans="1:23">
      <c r="A167" s="4">
        <v>50</v>
      </c>
      <c r="B167" s="4">
        <v>0</v>
      </c>
      <c r="C167" s="4">
        <v>0</v>
      </c>
      <c r="D167" s="4">
        <v>1</v>
      </c>
      <c r="E167" s="4">
        <v>230</v>
      </c>
      <c r="F167" s="4">
        <f>ROUND(Source!BA147,O167)</f>
        <v>0</v>
      </c>
      <c r="G167" s="4" t="s">
        <v>109</v>
      </c>
      <c r="H167" s="4" t="s">
        <v>110</v>
      </c>
      <c r="I167" s="4"/>
      <c r="J167" s="4"/>
      <c r="K167" s="4">
        <v>230</v>
      </c>
      <c r="L167" s="4">
        <v>19</v>
      </c>
      <c r="M167" s="4">
        <v>3</v>
      </c>
      <c r="N167" s="4" t="s">
        <v>3</v>
      </c>
      <c r="O167" s="4">
        <v>2</v>
      </c>
      <c r="P167" s="4"/>
      <c r="Q167" s="4"/>
      <c r="R167" s="4"/>
      <c r="S167" s="4"/>
      <c r="T167" s="4"/>
      <c r="U167" s="4"/>
      <c r="V167" s="4"/>
      <c r="W167" s="4"/>
    </row>
    <row r="168" spans="1:23">
      <c r="A168" s="4">
        <v>50</v>
      </c>
      <c r="B168" s="4">
        <v>0</v>
      </c>
      <c r="C168" s="4">
        <v>0</v>
      </c>
      <c r="D168" s="4">
        <v>1</v>
      </c>
      <c r="E168" s="4">
        <v>206</v>
      </c>
      <c r="F168" s="4">
        <f>ROUND(Source!T147,O168)</f>
        <v>0</v>
      </c>
      <c r="G168" s="4" t="s">
        <v>111</v>
      </c>
      <c r="H168" s="4" t="s">
        <v>112</v>
      </c>
      <c r="I168" s="4"/>
      <c r="J168" s="4"/>
      <c r="K168" s="4">
        <v>206</v>
      </c>
      <c r="L168" s="4">
        <v>20</v>
      </c>
      <c r="M168" s="4">
        <v>3</v>
      </c>
      <c r="N168" s="4" t="s">
        <v>3</v>
      </c>
      <c r="O168" s="4">
        <v>2</v>
      </c>
      <c r="P168" s="4"/>
      <c r="Q168" s="4"/>
      <c r="R168" s="4"/>
      <c r="S168" s="4"/>
      <c r="T168" s="4"/>
      <c r="U168" s="4"/>
      <c r="V168" s="4"/>
      <c r="W168" s="4"/>
    </row>
    <row r="169" spans="1:23">
      <c r="A169" s="4">
        <v>50</v>
      </c>
      <c r="B169" s="4">
        <v>0</v>
      </c>
      <c r="C169" s="4">
        <v>0</v>
      </c>
      <c r="D169" s="4">
        <v>1</v>
      </c>
      <c r="E169" s="4">
        <v>207</v>
      </c>
      <c r="F169" s="4">
        <f>Source!U147</f>
        <v>20.16</v>
      </c>
      <c r="G169" s="4" t="s">
        <v>113</v>
      </c>
      <c r="H169" s="4" t="s">
        <v>114</v>
      </c>
      <c r="I169" s="4"/>
      <c r="J169" s="4"/>
      <c r="K169" s="4">
        <v>207</v>
      </c>
      <c r="L169" s="4">
        <v>21</v>
      </c>
      <c r="M169" s="4">
        <v>3</v>
      </c>
      <c r="N169" s="4" t="s">
        <v>3</v>
      </c>
      <c r="O169" s="4">
        <v>-1</v>
      </c>
      <c r="P169" s="4"/>
      <c r="Q169" s="4"/>
      <c r="R169" s="4"/>
      <c r="S169" s="4"/>
      <c r="T169" s="4"/>
      <c r="U169" s="4"/>
      <c r="V169" s="4"/>
      <c r="W169" s="4"/>
    </row>
    <row r="170" spans="1:23">
      <c r="A170" s="4">
        <v>50</v>
      </c>
      <c r="B170" s="4">
        <v>0</v>
      </c>
      <c r="C170" s="4">
        <v>0</v>
      </c>
      <c r="D170" s="4">
        <v>1</v>
      </c>
      <c r="E170" s="4">
        <v>208</v>
      </c>
      <c r="F170" s="4">
        <f>Source!V147</f>
        <v>0</v>
      </c>
      <c r="G170" s="4" t="s">
        <v>115</v>
      </c>
      <c r="H170" s="4" t="s">
        <v>116</v>
      </c>
      <c r="I170" s="4"/>
      <c r="J170" s="4"/>
      <c r="K170" s="4">
        <v>208</v>
      </c>
      <c r="L170" s="4">
        <v>22</v>
      </c>
      <c r="M170" s="4">
        <v>3</v>
      </c>
      <c r="N170" s="4" t="s">
        <v>3</v>
      </c>
      <c r="O170" s="4">
        <v>-1</v>
      </c>
      <c r="P170" s="4"/>
      <c r="Q170" s="4"/>
      <c r="R170" s="4"/>
      <c r="S170" s="4"/>
      <c r="T170" s="4"/>
      <c r="U170" s="4"/>
      <c r="V170" s="4"/>
      <c r="W170" s="4"/>
    </row>
    <row r="171" spans="1:23">
      <c r="A171" s="4">
        <v>50</v>
      </c>
      <c r="B171" s="4">
        <v>0</v>
      </c>
      <c r="C171" s="4">
        <v>0</v>
      </c>
      <c r="D171" s="4">
        <v>1</v>
      </c>
      <c r="E171" s="4">
        <v>209</v>
      </c>
      <c r="F171" s="4">
        <f>ROUND(Source!W147,O171)</f>
        <v>0</v>
      </c>
      <c r="G171" s="4" t="s">
        <v>117</v>
      </c>
      <c r="H171" s="4" t="s">
        <v>118</v>
      </c>
      <c r="I171" s="4"/>
      <c r="J171" s="4"/>
      <c r="K171" s="4">
        <v>209</v>
      </c>
      <c r="L171" s="4">
        <v>23</v>
      </c>
      <c r="M171" s="4">
        <v>3</v>
      </c>
      <c r="N171" s="4" t="s">
        <v>3</v>
      </c>
      <c r="O171" s="4">
        <v>2</v>
      </c>
      <c r="P171" s="4"/>
      <c r="Q171" s="4"/>
      <c r="R171" s="4"/>
      <c r="S171" s="4"/>
      <c r="T171" s="4"/>
      <c r="U171" s="4"/>
      <c r="V171" s="4"/>
      <c r="W171" s="4"/>
    </row>
    <row r="172" spans="1:23">
      <c r="A172" s="4">
        <v>50</v>
      </c>
      <c r="B172" s="4">
        <v>0</v>
      </c>
      <c r="C172" s="4">
        <v>0</v>
      </c>
      <c r="D172" s="4">
        <v>1</v>
      </c>
      <c r="E172" s="4">
        <v>233</v>
      </c>
      <c r="F172" s="4">
        <f>ROUND(Source!BD147,O172)</f>
        <v>0</v>
      </c>
      <c r="G172" s="4" t="s">
        <v>119</v>
      </c>
      <c r="H172" s="4" t="s">
        <v>120</v>
      </c>
      <c r="I172" s="4"/>
      <c r="J172" s="4"/>
      <c r="K172" s="4">
        <v>233</v>
      </c>
      <c r="L172" s="4">
        <v>24</v>
      </c>
      <c r="M172" s="4">
        <v>3</v>
      </c>
      <c r="N172" s="4" t="s">
        <v>3</v>
      </c>
      <c r="O172" s="4">
        <v>2</v>
      </c>
      <c r="P172" s="4"/>
      <c r="Q172" s="4"/>
      <c r="R172" s="4"/>
      <c r="S172" s="4"/>
      <c r="T172" s="4"/>
      <c r="U172" s="4"/>
      <c r="V172" s="4"/>
      <c r="W172" s="4"/>
    </row>
    <row r="173" spans="1:23">
      <c r="A173" s="4">
        <v>50</v>
      </c>
      <c r="B173" s="4">
        <v>0</v>
      </c>
      <c r="C173" s="4">
        <v>0</v>
      </c>
      <c r="D173" s="4">
        <v>1</v>
      </c>
      <c r="E173" s="4">
        <v>210</v>
      </c>
      <c r="F173" s="4">
        <f>ROUND(Source!X147,O173)</f>
        <v>5815.88</v>
      </c>
      <c r="G173" s="4" t="s">
        <v>121</v>
      </c>
      <c r="H173" s="4" t="s">
        <v>122</v>
      </c>
      <c r="I173" s="4"/>
      <c r="J173" s="4"/>
      <c r="K173" s="4">
        <v>210</v>
      </c>
      <c r="L173" s="4">
        <v>25</v>
      </c>
      <c r="M173" s="4">
        <v>3</v>
      </c>
      <c r="N173" s="4" t="s">
        <v>3</v>
      </c>
      <c r="O173" s="4">
        <v>2</v>
      </c>
      <c r="P173" s="4"/>
      <c r="Q173" s="4"/>
      <c r="R173" s="4"/>
      <c r="S173" s="4"/>
      <c r="T173" s="4"/>
      <c r="U173" s="4"/>
      <c r="V173" s="4"/>
      <c r="W173" s="4"/>
    </row>
    <row r="174" spans="1:23">
      <c r="A174" s="4">
        <v>50</v>
      </c>
      <c r="B174" s="4">
        <v>0</v>
      </c>
      <c r="C174" s="4">
        <v>0</v>
      </c>
      <c r="D174" s="4">
        <v>1</v>
      </c>
      <c r="E174" s="4">
        <v>211</v>
      </c>
      <c r="F174" s="4">
        <f>ROUND(Source!Y147,O174)</f>
        <v>2972.56</v>
      </c>
      <c r="G174" s="4" t="s">
        <v>123</v>
      </c>
      <c r="H174" s="4" t="s">
        <v>124</v>
      </c>
      <c r="I174" s="4"/>
      <c r="J174" s="4"/>
      <c r="K174" s="4">
        <v>211</v>
      </c>
      <c r="L174" s="4">
        <v>26</v>
      </c>
      <c r="M174" s="4">
        <v>3</v>
      </c>
      <c r="N174" s="4" t="s">
        <v>3</v>
      </c>
      <c r="O174" s="4">
        <v>2</v>
      </c>
      <c r="P174" s="4"/>
      <c r="Q174" s="4"/>
      <c r="R174" s="4"/>
      <c r="S174" s="4"/>
      <c r="T174" s="4"/>
      <c r="U174" s="4"/>
      <c r="V174" s="4"/>
      <c r="W174" s="4"/>
    </row>
    <row r="175" spans="1:23">
      <c r="A175" s="4">
        <v>50</v>
      </c>
      <c r="B175" s="4">
        <v>0</v>
      </c>
      <c r="C175" s="4">
        <v>0</v>
      </c>
      <c r="D175" s="4">
        <v>1</v>
      </c>
      <c r="E175" s="4">
        <v>224</v>
      </c>
      <c r="F175" s="4">
        <f>ROUND(Source!AR147,O175)</f>
        <v>15468.25</v>
      </c>
      <c r="G175" s="4" t="s">
        <v>125</v>
      </c>
      <c r="H175" s="4" t="s">
        <v>126</v>
      </c>
      <c r="I175" s="4"/>
      <c r="J175" s="4"/>
      <c r="K175" s="4">
        <v>224</v>
      </c>
      <c r="L175" s="4">
        <v>27</v>
      </c>
      <c r="M175" s="4">
        <v>3</v>
      </c>
      <c r="N175" s="4" t="s">
        <v>3</v>
      </c>
      <c r="O175" s="4">
        <v>2</v>
      </c>
      <c r="P175" s="4"/>
      <c r="Q175" s="4"/>
      <c r="R175" s="4"/>
      <c r="S175" s="4"/>
      <c r="T175" s="4"/>
      <c r="U175" s="4"/>
      <c r="V175" s="4"/>
      <c r="W175" s="4"/>
    </row>
    <row r="177" spans="1:206">
      <c r="A177" s="2">
        <v>51</v>
      </c>
      <c r="B177" s="2">
        <f>B20</f>
        <v>1</v>
      </c>
      <c r="C177" s="2">
        <f>A20</f>
        <v>3</v>
      </c>
      <c r="D177" s="2">
        <f>ROW(A20)</f>
        <v>20</v>
      </c>
      <c r="E177" s="2"/>
      <c r="F177" s="2" t="str">
        <f>IF(F20&lt;&gt;"",F20,"")</f>
        <v>Новая локальная смета</v>
      </c>
      <c r="G177" s="2" t="str">
        <f>IF(G20&lt;&gt;"",G20,"")</f>
        <v>Новая локальная смета</v>
      </c>
      <c r="H177" s="2">
        <v>0</v>
      </c>
      <c r="I177" s="2"/>
      <c r="J177" s="2"/>
      <c r="K177" s="2"/>
      <c r="L177" s="2"/>
      <c r="M177" s="2"/>
      <c r="N177" s="2"/>
      <c r="O177" s="2">
        <f t="shared" ref="O177:T177" si="91">ROUND(O76+O147+AB177,2)</f>
        <v>42148.800000000003</v>
      </c>
      <c r="P177" s="2">
        <f t="shared" si="91"/>
        <v>32381.79</v>
      </c>
      <c r="Q177" s="2">
        <f t="shared" si="91"/>
        <v>260.81</v>
      </c>
      <c r="R177" s="2">
        <f t="shared" si="91"/>
        <v>69.5</v>
      </c>
      <c r="S177" s="2">
        <f t="shared" si="91"/>
        <v>9506.2000000000007</v>
      </c>
      <c r="T177" s="2">
        <f t="shared" si="91"/>
        <v>0</v>
      </c>
      <c r="U177" s="2">
        <f>U76+U147+AH177</f>
        <v>29.516300000000001</v>
      </c>
      <c r="V177" s="2">
        <f>V76+V147+AI177</f>
        <v>0.18000000000000002</v>
      </c>
      <c r="W177" s="2">
        <f>ROUND(W76+W147+AJ177,2)</f>
        <v>0.12</v>
      </c>
      <c r="X177" s="2">
        <f>ROUND(X76+X147+AK177,2)</f>
        <v>8730.32</v>
      </c>
      <c r="Y177" s="2">
        <f>ROUND(Y76+Y147+AL177,2)</f>
        <v>4506.3500000000004</v>
      </c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>
        <f t="shared" ref="AO177:BD177" si="92">ROUND(AO76+AO147+BX177,2)</f>
        <v>0</v>
      </c>
      <c r="AP177" s="2">
        <f t="shared" si="92"/>
        <v>0</v>
      </c>
      <c r="AQ177" s="2">
        <f t="shared" si="92"/>
        <v>0</v>
      </c>
      <c r="AR177" s="2">
        <f t="shared" si="92"/>
        <v>55385.47</v>
      </c>
      <c r="AS177" s="2">
        <f t="shared" si="92"/>
        <v>350.34</v>
      </c>
      <c r="AT177" s="2">
        <f t="shared" si="92"/>
        <v>55035.13</v>
      </c>
      <c r="AU177" s="2">
        <f t="shared" si="92"/>
        <v>0</v>
      </c>
      <c r="AV177" s="2">
        <f t="shared" si="92"/>
        <v>32381.79</v>
      </c>
      <c r="AW177" s="2">
        <f t="shared" si="92"/>
        <v>32381.79</v>
      </c>
      <c r="AX177" s="2">
        <f t="shared" si="92"/>
        <v>0</v>
      </c>
      <c r="AY177" s="2">
        <f t="shared" si="92"/>
        <v>32381.79</v>
      </c>
      <c r="AZ177" s="2">
        <f t="shared" si="92"/>
        <v>0</v>
      </c>
      <c r="BA177" s="2">
        <f t="shared" si="92"/>
        <v>0</v>
      </c>
      <c r="BB177" s="2">
        <f t="shared" si="92"/>
        <v>0</v>
      </c>
      <c r="BC177" s="2">
        <f t="shared" si="92"/>
        <v>0</v>
      </c>
      <c r="BD177" s="2">
        <f t="shared" si="92"/>
        <v>0</v>
      </c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  <c r="BU177" s="2"/>
      <c r="BV177" s="2"/>
      <c r="BW177" s="2"/>
      <c r="BX177" s="2"/>
      <c r="BY177" s="2"/>
      <c r="BZ177" s="2"/>
      <c r="CA177" s="2"/>
      <c r="CB177" s="2"/>
      <c r="CC177" s="2"/>
      <c r="CD177" s="2"/>
      <c r="CE177" s="2"/>
      <c r="CF177" s="2"/>
      <c r="CG177" s="2"/>
      <c r="CH177" s="2"/>
      <c r="CI177" s="2"/>
      <c r="CJ177" s="2"/>
      <c r="CK177" s="2"/>
      <c r="CL177" s="2"/>
      <c r="CM177" s="2"/>
      <c r="CN177" s="2"/>
      <c r="CO177" s="2"/>
      <c r="CP177" s="2"/>
      <c r="CQ177" s="2"/>
      <c r="CR177" s="2"/>
      <c r="CS177" s="2"/>
      <c r="CT177" s="2"/>
      <c r="CU177" s="2"/>
      <c r="CV177" s="2"/>
      <c r="CW177" s="2"/>
      <c r="CX177" s="2"/>
      <c r="CY177" s="2"/>
      <c r="CZ177" s="2"/>
      <c r="DA177" s="2"/>
      <c r="DB177" s="2"/>
      <c r="DC177" s="2"/>
      <c r="DD177" s="2"/>
      <c r="DE177" s="2"/>
      <c r="DF177" s="2"/>
      <c r="DG177" s="3"/>
      <c r="DH177" s="3"/>
      <c r="DI177" s="3"/>
      <c r="DJ177" s="3"/>
      <c r="DK177" s="3"/>
      <c r="DL177" s="3"/>
      <c r="DM177" s="3"/>
      <c r="DN177" s="3"/>
      <c r="DO177" s="3"/>
      <c r="DP177" s="3"/>
      <c r="DQ177" s="3"/>
      <c r="DR177" s="3"/>
      <c r="DS177" s="3"/>
      <c r="DT177" s="3"/>
      <c r="DU177" s="3"/>
      <c r="DV177" s="3"/>
      <c r="DW177" s="3"/>
      <c r="DX177" s="3"/>
      <c r="DY177" s="3"/>
      <c r="DZ177" s="3"/>
      <c r="EA177" s="3"/>
      <c r="EB177" s="3"/>
      <c r="EC177" s="3"/>
      <c r="ED177" s="3"/>
      <c r="EE177" s="3"/>
      <c r="EF177" s="3"/>
      <c r="EG177" s="3"/>
      <c r="EH177" s="3"/>
      <c r="EI177" s="3"/>
      <c r="EJ177" s="3"/>
      <c r="EK177" s="3"/>
      <c r="EL177" s="3"/>
      <c r="EM177" s="3"/>
      <c r="EN177" s="3"/>
      <c r="EO177" s="3"/>
      <c r="EP177" s="3"/>
      <c r="EQ177" s="3"/>
      <c r="ER177" s="3"/>
      <c r="ES177" s="3"/>
      <c r="ET177" s="3"/>
      <c r="EU177" s="3"/>
      <c r="EV177" s="3"/>
      <c r="EW177" s="3"/>
      <c r="EX177" s="3"/>
      <c r="EY177" s="3"/>
      <c r="EZ177" s="3"/>
      <c r="FA177" s="3"/>
      <c r="FB177" s="3"/>
      <c r="FC177" s="3"/>
      <c r="FD177" s="3"/>
      <c r="FE177" s="3"/>
      <c r="FF177" s="3"/>
      <c r="FG177" s="3"/>
      <c r="FH177" s="3"/>
      <c r="FI177" s="3"/>
      <c r="FJ177" s="3"/>
      <c r="FK177" s="3"/>
      <c r="FL177" s="3"/>
      <c r="FM177" s="3"/>
      <c r="FN177" s="3"/>
      <c r="FO177" s="3"/>
      <c r="FP177" s="3"/>
      <c r="FQ177" s="3"/>
      <c r="FR177" s="3"/>
      <c r="FS177" s="3"/>
      <c r="FT177" s="3"/>
      <c r="FU177" s="3"/>
      <c r="FV177" s="3"/>
      <c r="FW177" s="3"/>
      <c r="FX177" s="3"/>
      <c r="FY177" s="3"/>
      <c r="FZ177" s="3"/>
      <c r="GA177" s="3"/>
      <c r="GB177" s="3"/>
      <c r="GC177" s="3"/>
      <c r="GD177" s="3"/>
      <c r="GE177" s="3"/>
      <c r="GF177" s="3"/>
      <c r="GG177" s="3"/>
      <c r="GH177" s="3"/>
      <c r="GI177" s="3"/>
      <c r="GJ177" s="3"/>
      <c r="GK177" s="3"/>
      <c r="GL177" s="3"/>
      <c r="GM177" s="3"/>
      <c r="GN177" s="3"/>
      <c r="GO177" s="3"/>
      <c r="GP177" s="3"/>
      <c r="GQ177" s="3"/>
      <c r="GR177" s="3"/>
      <c r="GS177" s="3"/>
      <c r="GT177" s="3"/>
      <c r="GU177" s="3"/>
      <c r="GV177" s="3"/>
      <c r="GW177" s="3"/>
      <c r="GX177" s="3">
        <v>0</v>
      </c>
    </row>
    <row r="179" spans="1:206">
      <c r="A179" s="4">
        <v>50</v>
      </c>
      <c r="B179" s="4">
        <v>0</v>
      </c>
      <c r="C179" s="4">
        <v>0</v>
      </c>
      <c r="D179" s="4">
        <v>1</v>
      </c>
      <c r="E179" s="4">
        <v>201</v>
      </c>
      <c r="F179" s="4">
        <f>ROUND(Source!O177,O179)</f>
        <v>42148.800000000003</v>
      </c>
      <c r="G179" s="4" t="s">
        <v>73</v>
      </c>
      <c r="H179" s="4" t="s">
        <v>74</v>
      </c>
      <c r="I179" s="4"/>
      <c r="J179" s="4"/>
      <c r="K179" s="4">
        <v>201</v>
      </c>
      <c r="L179" s="4">
        <v>1</v>
      </c>
      <c r="M179" s="4">
        <v>3</v>
      </c>
      <c r="N179" s="4" t="s">
        <v>3</v>
      </c>
      <c r="O179" s="4">
        <v>2</v>
      </c>
      <c r="P179" s="4"/>
      <c r="Q179" s="4"/>
      <c r="R179" s="4"/>
      <c r="S179" s="4"/>
      <c r="T179" s="4"/>
      <c r="U179" s="4"/>
      <c r="V179" s="4"/>
      <c r="W179" s="4"/>
    </row>
    <row r="180" spans="1:206">
      <c r="A180" s="4">
        <v>50</v>
      </c>
      <c r="B180" s="4">
        <v>0</v>
      </c>
      <c r="C180" s="4">
        <v>0</v>
      </c>
      <c r="D180" s="4">
        <v>1</v>
      </c>
      <c r="E180" s="4">
        <v>202</v>
      </c>
      <c r="F180" s="4">
        <f>ROUND(Source!P177,O180)</f>
        <v>32381.79</v>
      </c>
      <c r="G180" s="4" t="s">
        <v>75</v>
      </c>
      <c r="H180" s="4" t="s">
        <v>76</v>
      </c>
      <c r="I180" s="4"/>
      <c r="J180" s="4"/>
      <c r="K180" s="4">
        <v>202</v>
      </c>
      <c r="L180" s="4">
        <v>2</v>
      </c>
      <c r="M180" s="4">
        <v>3</v>
      </c>
      <c r="N180" s="4" t="s">
        <v>3</v>
      </c>
      <c r="O180" s="4">
        <v>2</v>
      </c>
      <c r="P180" s="4"/>
      <c r="Q180" s="4"/>
      <c r="R180" s="4"/>
      <c r="S180" s="4"/>
      <c r="T180" s="4"/>
      <c r="U180" s="4"/>
      <c r="V180" s="4"/>
      <c r="W180" s="4"/>
    </row>
    <row r="181" spans="1:206">
      <c r="A181" s="4">
        <v>50</v>
      </c>
      <c r="B181" s="4">
        <v>0</v>
      </c>
      <c r="C181" s="4">
        <v>0</v>
      </c>
      <c r="D181" s="4">
        <v>1</v>
      </c>
      <c r="E181" s="4">
        <v>222</v>
      </c>
      <c r="F181" s="4">
        <f>ROUND(Source!AO177,O181)</f>
        <v>0</v>
      </c>
      <c r="G181" s="4" t="s">
        <v>77</v>
      </c>
      <c r="H181" s="4" t="s">
        <v>78</v>
      </c>
      <c r="I181" s="4"/>
      <c r="J181" s="4"/>
      <c r="K181" s="4">
        <v>222</v>
      </c>
      <c r="L181" s="4">
        <v>3</v>
      </c>
      <c r="M181" s="4">
        <v>3</v>
      </c>
      <c r="N181" s="4" t="s">
        <v>3</v>
      </c>
      <c r="O181" s="4">
        <v>2</v>
      </c>
      <c r="P181" s="4"/>
      <c r="Q181" s="4"/>
      <c r="R181" s="4"/>
      <c r="S181" s="4"/>
      <c r="T181" s="4"/>
      <c r="U181" s="4"/>
      <c r="V181" s="4"/>
      <c r="W181" s="4"/>
    </row>
    <row r="182" spans="1:206">
      <c r="A182" s="4">
        <v>50</v>
      </c>
      <c r="B182" s="4">
        <v>0</v>
      </c>
      <c r="C182" s="4">
        <v>0</v>
      </c>
      <c r="D182" s="4">
        <v>1</v>
      </c>
      <c r="E182" s="4">
        <v>225</v>
      </c>
      <c r="F182" s="4">
        <f>ROUND(Source!AV177,O182)</f>
        <v>32381.79</v>
      </c>
      <c r="G182" s="4" t="s">
        <v>79</v>
      </c>
      <c r="H182" s="4" t="s">
        <v>80</v>
      </c>
      <c r="I182" s="4"/>
      <c r="J182" s="4"/>
      <c r="K182" s="4">
        <v>225</v>
      </c>
      <c r="L182" s="4">
        <v>4</v>
      </c>
      <c r="M182" s="4">
        <v>3</v>
      </c>
      <c r="N182" s="4" t="s">
        <v>3</v>
      </c>
      <c r="O182" s="4">
        <v>2</v>
      </c>
      <c r="P182" s="4"/>
      <c r="Q182" s="4"/>
      <c r="R182" s="4"/>
      <c r="S182" s="4"/>
      <c r="T182" s="4"/>
      <c r="U182" s="4"/>
      <c r="V182" s="4"/>
      <c r="W182" s="4"/>
    </row>
    <row r="183" spans="1:206">
      <c r="A183" s="4">
        <v>50</v>
      </c>
      <c r="B183" s="4">
        <v>0</v>
      </c>
      <c r="C183" s="4">
        <v>0</v>
      </c>
      <c r="D183" s="4">
        <v>1</v>
      </c>
      <c r="E183" s="4">
        <v>226</v>
      </c>
      <c r="F183" s="4">
        <f>ROUND(Source!AW177,O183)</f>
        <v>32381.79</v>
      </c>
      <c r="G183" s="4" t="s">
        <v>81</v>
      </c>
      <c r="H183" s="4" t="s">
        <v>82</v>
      </c>
      <c r="I183" s="4"/>
      <c r="J183" s="4"/>
      <c r="K183" s="4">
        <v>226</v>
      </c>
      <c r="L183" s="4">
        <v>5</v>
      </c>
      <c r="M183" s="4">
        <v>3</v>
      </c>
      <c r="N183" s="4" t="s">
        <v>3</v>
      </c>
      <c r="O183" s="4">
        <v>2</v>
      </c>
      <c r="P183" s="4"/>
      <c r="Q183" s="4"/>
      <c r="R183" s="4"/>
      <c r="S183" s="4"/>
      <c r="T183" s="4"/>
      <c r="U183" s="4"/>
      <c r="V183" s="4"/>
      <c r="W183" s="4"/>
    </row>
    <row r="184" spans="1:206">
      <c r="A184" s="4">
        <v>50</v>
      </c>
      <c r="B184" s="4">
        <v>0</v>
      </c>
      <c r="C184" s="4">
        <v>0</v>
      </c>
      <c r="D184" s="4">
        <v>1</v>
      </c>
      <c r="E184" s="4">
        <v>227</v>
      </c>
      <c r="F184" s="4">
        <f>ROUND(Source!AX177,O184)</f>
        <v>0</v>
      </c>
      <c r="G184" s="4" t="s">
        <v>83</v>
      </c>
      <c r="H184" s="4" t="s">
        <v>84</v>
      </c>
      <c r="I184" s="4"/>
      <c r="J184" s="4"/>
      <c r="K184" s="4">
        <v>227</v>
      </c>
      <c r="L184" s="4">
        <v>6</v>
      </c>
      <c r="M184" s="4">
        <v>3</v>
      </c>
      <c r="N184" s="4" t="s">
        <v>3</v>
      </c>
      <c r="O184" s="4">
        <v>2</v>
      </c>
      <c r="P184" s="4"/>
      <c r="Q184" s="4"/>
      <c r="R184" s="4"/>
      <c r="S184" s="4"/>
      <c r="T184" s="4"/>
      <c r="U184" s="4"/>
      <c r="V184" s="4"/>
      <c r="W184" s="4"/>
    </row>
    <row r="185" spans="1:206">
      <c r="A185" s="4">
        <v>50</v>
      </c>
      <c r="B185" s="4">
        <v>0</v>
      </c>
      <c r="C185" s="4">
        <v>0</v>
      </c>
      <c r="D185" s="4">
        <v>1</v>
      </c>
      <c r="E185" s="4">
        <v>228</v>
      </c>
      <c r="F185" s="4">
        <f>ROUND(Source!AY177,O185)</f>
        <v>32381.79</v>
      </c>
      <c r="G185" s="4" t="s">
        <v>85</v>
      </c>
      <c r="H185" s="4" t="s">
        <v>86</v>
      </c>
      <c r="I185" s="4"/>
      <c r="J185" s="4"/>
      <c r="K185" s="4">
        <v>228</v>
      </c>
      <c r="L185" s="4">
        <v>7</v>
      </c>
      <c r="M185" s="4">
        <v>3</v>
      </c>
      <c r="N185" s="4" t="s">
        <v>3</v>
      </c>
      <c r="O185" s="4">
        <v>2</v>
      </c>
      <c r="P185" s="4"/>
      <c r="Q185" s="4"/>
      <c r="R185" s="4"/>
      <c r="S185" s="4"/>
      <c r="T185" s="4"/>
      <c r="U185" s="4"/>
      <c r="V185" s="4"/>
      <c r="W185" s="4"/>
    </row>
    <row r="186" spans="1:206">
      <c r="A186" s="4">
        <v>50</v>
      </c>
      <c r="B186" s="4">
        <v>0</v>
      </c>
      <c r="C186" s="4">
        <v>0</v>
      </c>
      <c r="D186" s="4">
        <v>1</v>
      </c>
      <c r="E186" s="4">
        <v>216</v>
      </c>
      <c r="F186" s="4">
        <f>ROUND(Source!AP177,O186)</f>
        <v>0</v>
      </c>
      <c r="G186" s="4" t="s">
        <v>87</v>
      </c>
      <c r="H186" s="4" t="s">
        <v>88</v>
      </c>
      <c r="I186" s="4"/>
      <c r="J186" s="4"/>
      <c r="K186" s="4">
        <v>216</v>
      </c>
      <c r="L186" s="4">
        <v>8</v>
      </c>
      <c r="M186" s="4">
        <v>3</v>
      </c>
      <c r="N186" s="4" t="s">
        <v>3</v>
      </c>
      <c r="O186" s="4">
        <v>2</v>
      </c>
      <c r="P186" s="4"/>
      <c r="Q186" s="4"/>
      <c r="R186" s="4"/>
      <c r="S186" s="4"/>
      <c r="T186" s="4"/>
      <c r="U186" s="4"/>
      <c r="V186" s="4"/>
      <c r="W186" s="4"/>
    </row>
    <row r="187" spans="1:206">
      <c r="A187" s="4">
        <v>50</v>
      </c>
      <c r="B187" s="4">
        <v>0</v>
      </c>
      <c r="C187" s="4">
        <v>0</v>
      </c>
      <c r="D187" s="4">
        <v>1</v>
      </c>
      <c r="E187" s="4">
        <v>223</v>
      </c>
      <c r="F187" s="4">
        <f>ROUND(Source!AQ177,O187)</f>
        <v>0</v>
      </c>
      <c r="G187" s="4" t="s">
        <v>89</v>
      </c>
      <c r="H187" s="4" t="s">
        <v>90</v>
      </c>
      <c r="I187" s="4"/>
      <c r="J187" s="4"/>
      <c r="K187" s="4">
        <v>223</v>
      </c>
      <c r="L187" s="4">
        <v>9</v>
      </c>
      <c r="M187" s="4">
        <v>3</v>
      </c>
      <c r="N187" s="4" t="s">
        <v>3</v>
      </c>
      <c r="O187" s="4">
        <v>2</v>
      </c>
      <c r="P187" s="4"/>
      <c r="Q187" s="4"/>
      <c r="R187" s="4"/>
      <c r="S187" s="4"/>
      <c r="T187" s="4"/>
      <c r="U187" s="4"/>
      <c r="V187" s="4"/>
      <c r="W187" s="4"/>
    </row>
    <row r="188" spans="1:206">
      <c r="A188" s="4">
        <v>50</v>
      </c>
      <c r="B188" s="4">
        <v>0</v>
      </c>
      <c r="C188" s="4">
        <v>0</v>
      </c>
      <c r="D188" s="4">
        <v>1</v>
      </c>
      <c r="E188" s="4">
        <v>229</v>
      </c>
      <c r="F188" s="4">
        <f>ROUND(Source!AZ177,O188)</f>
        <v>0</v>
      </c>
      <c r="G188" s="4" t="s">
        <v>91</v>
      </c>
      <c r="H188" s="4" t="s">
        <v>92</v>
      </c>
      <c r="I188" s="4"/>
      <c r="J188" s="4"/>
      <c r="K188" s="4">
        <v>229</v>
      </c>
      <c r="L188" s="4">
        <v>10</v>
      </c>
      <c r="M188" s="4">
        <v>3</v>
      </c>
      <c r="N188" s="4" t="s">
        <v>3</v>
      </c>
      <c r="O188" s="4">
        <v>2</v>
      </c>
      <c r="P188" s="4"/>
      <c r="Q188" s="4"/>
      <c r="R188" s="4"/>
      <c r="S188" s="4"/>
      <c r="T188" s="4"/>
      <c r="U188" s="4"/>
      <c r="V188" s="4"/>
      <c r="W188" s="4"/>
    </row>
    <row r="189" spans="1:206">
      <c r="A189" s="4">
        <v>50</v>
      </c>
      <c r="B189" s="4">
        <v>0</v>
      </c>
      <c r="C189" s="4">
        <v>0</v>
      </c>
      <c r="D189" s="4">
        <v>1</v>
      </c>
      <c r="E189" s="4">
        <v>203</v>
      </c>
      <c r="F189" s="4">
        <f>ROUND(Source!Q177,O189)</f>
        <v>260.81</v>
      </c>
      <c r="G189" s="4" t="s">
        <v>93</v>
      </c>
      <c r="H189" s="4" t="s">
        <v>94</v>
      </c>
      <c r="I189" s="4"/>
      <c r="J189" s="4"/>
      <c r="K189" s="4">
        <v>203</v>
      </c>
      <c r="L189" s="4">
        <v>11</v>
      </c>
      <c r="M189" s="4">
        <v>3</v>
      </c>
      <c r="N189" s="4" t="s">
        <v>3</v>
      </c>
      <c r="O189" s="4">
        <v>2</v>
      </c>
      <c r="P189" s="4"/>
      <c r="Q189" s="4"/>
      <c r="R189" s="4"/>
      <c r="S189" s="4"/>
      <c r="T189" s="4"/>
      <c r="U189" s="4"/>
      <c r="V189" s="4"/>
      <c r="W189" s="4"/>
    </row>
    <row r="190" spans="1:206">
      <c r="A190" s="4">
        <v>50</v>
      </c>
      <c r="B190" s="4">
        <v>0</v>
      </c>
      <c r="C190" s="4">
        <v>0</v>
      </c>
      <c r="D190" s="4">
        <v>1</v>
      </c>
      <c r="E190" s="4">
        <v>231</v>
      </c>
      <c r="F190" s="4">
        <f>ROUND(Source!BB177,O190)</f>
        <v>0</v>
      </c>
      <c r="G190" s="4" t="s">
        <v>95</v>
      </c>
      <c r="H190" s="4" t="s">
        <v>96</v>
      </c>
      <c r="I190" s="4"/>
      <c r="J190" s="4"/>
      <c r="K190" s="4">
        <v>231</v>
      </c>
      <c r="L190" s="4">
        <v>12</v>
      </c>
      <c r="M190" s="4">
        <v>3</v>
      </c>
      <c r="N190" s="4" t="s">
        <v>3</v>
      </c>
      <c r="O190" s="4">
        <v>2</v>
      </c>
      <c r="P190" s="4"/>
      <c r="Q190" s="4"/>
      <c r="R190" s="4"/>
      <c r="S190" s="4"/>
      <c r="T190" s="4"/>
      <c r="U190" s="4"/>
      <c r="V190" s="4"/>
      <c r="W190" s="4"/>
    </row>
    <row r="191" spans="1:206">
      <c r="A191" s="4">
        <v>50</v>
      </c>
      <c r="B191" s="4">
        <v>0</v>
      </c>
      <c r="C191" s="4">
        <v>0</v>
      </c>
      <c r="D191" s="4">
        <v>1</v>
      </c>
      <c r="E191" s="4">
        <v>204</v>
      </c>
      <c r="F191" s="4">
        <f>ROUND(Source!R177,O191)</f>
        <v>69.5</v>
      </c>
      <c r="G191" s="4" t="s">
        <v>97</v>
      </c>
      <c r="H191" s="4" t="s">
        <v>98</v>
      </c>
      <c r="I191" s="4"/>
      <c r="J191" s="4"/>
      <c r="K191" s="4">
        <v>204</v>
      </c>
      <c r="L191" s="4">
        <v>13</v>
      </c>
      <c r="M191" s="4">
        <v>3</v>
      </c>
      <c r="N191" s="4" t="s">
        <v>3</v>
      </c>
      <c r="O191" s="4">
        <v>2</v>
      </c>
      <c r="P191" s="4"/>
      <c r="Q191" s="4"/>
      <c r="R191" s="4"/>
      <c r="S191" s="4"/>
      <c r="T191" s="4"/>
      <c r="U191" s="4"/>
      <c r="V191" s="4"/>
      <c r="W191" s="4"/>
    </row>
    <row r="192" spans="1:206">
      <c r="A192" s="4">
        <v>50</v>
      </c>
      <c r="B192" s="4">
        <v>0</v>
      </c>
      <c r="C192" s="4">
        <v>0</v>
      </c>
      <c r="D192" s="4">
        <v>1</v>
      </c>
      <c r="E192" s="4">
        <v>205</v>
      </c>
      <c r="F192" s="4">
        <f>ROUND(Source!S177,O192)</f>
        <v>9506.2000000000007</v>
      </c>
      <c r="G192" s="4" t="s">
        <v>99</v>
      </c>
      <c r="H192" s="4" t="s">
        <v>100</v>
      </c>
      <c r="I192" s="4"/>
      <c r="J192" s="4"/>
      <c r="K192" s="4">
        <v>205</v>
      </c>
      <c r="L192" s="4">
        <v>14</v>
      </c>
      <c r="M192" s="4">
        <v>3</v>
      </c>
      <c r="N192" s="4" t="s">
        <v>3</v>
      </c>
      <c r="O192" s="4">
        <v>2</v>
      </c>
      <c r="P192" s="4"/>
      <c r="Q192" s="4"/>
      <c r="R192" s="4"/>
      <c r="S192" s="4"/>
      <c r="T192" s="4"/>
      <c r="U192" s="4"/>
      <c r="V192" s="4"/>
      <c r="W192" s="4"/>
    </row>
    <row r="193" spans="1:206">
      <c r="A193" s="4">
        <v>50</v>
      </c>
      <c r="B193" s="4">
        <v>0</v>
      </c>
      <c r="C193" s="4">
        <v>0</v>
      </c>
      <c r="D193" s="4">
        <v>1</v>
      </c>
      <c r="E193" s="4">
        <v>232</v>
      </c>
      <c r="F193" s="4">
        <f>ROUND(Source!BC177,O193)</f>
        <v>0</v>
      </c>
      <c r="G193" s="4" t="s">
        <v>101</v>
      </c>
      <c r="H193" s="4" t="s">
        <v>102</v>
      </c>
      <c r="I193" s="4"/>
      <c r="J193" s="4"/>
      <c r="K193" s="4">
        <v>232</v>
      </c>
      <c r="L193" s="4">
        <v>15</v>
      </c>
      <c r="M193" s="4">
        <v>3</v>
      </c>
      <c r="N193" s="4" t="s">
        <v>3</v>
      </c>
      <c r="O193" s="4">
        <v>2</v>
      </c>
      <c r="P193" s="4"/>
      <c r="Q193" s="4"/>
      <c r="R193" s="4"/>
      <c r="S193" s="4"/>
      <c r="T193" s="4"/>
      <c r="U193" s="4"/>
      <c r="V193" s="4"/>
      <c r="W193" s="4"/>
    </row>
    <row r="194" spans="1:206">
      <c r="A194" s="4">
        <v>50</v>
      </c>
      <c r="B194" s="4">
        <v>0</v>
      </c>
      <c r="C194" s="4">
        <v>0</v>
      </c>
      <c r="D194" s="4">
        <v>1</v>
      </c>
      <c r="E194" s="4">
        <v>214</v>
      </c>
      <c r="F194" s="4">
        <f>ROUND(Source!AS177,O194)</f>
        <v>350.34</v>
      </c>
      <c r="G194" s="4" t="s">
        <v>103</v>
      </c>
      <c r="H194" s="4" t="s">
        <v>104</v>
      </c>
      <c r="I194" s="4"/>
      <c r="J194" s="4"/>
      <c r="K194" s="4">
        <v>214</v>
      </c>
      <c r="L194" s="4">
        <v>16</v>
      </c>
      <c r="M194" s="4">
        <v>3</v>
      </c>
      <c r="N194" s="4" t="s">
        <v>3</v>
      </c>
      <c r="O194" s="4">
        <v>2</v>
      </c>
      <c r="P194" s="4"/>
      <c r="Q194" s="4"/>
      <c r="R194" s="4"/>
      <c r="S194" s="4"/>
      <c r="T194" s="4"/>
      <c r="U194" s="4"/>
      <c r="V194" s="4"/>
      <c r="W194" s="4"/>
    </row>
    <row r="195" spans="1:206">
      <c r="A195" s="4">
        <v>50</v>
      </c>
      <c r="B195" s="4">
        <v>0</v>
      </c>
      <c r="C195" s="4">
        <v>0</v>
      </c>
      <c r="D195" s="4">
        <v>1</v>
      </c>
      <c r="E195" s="4">
        <v>215</v>
      </c>
      <c r="F195" s="4">
        <f>ROUND(Source!AT177,O195)</f>
        <v>55035.13</v>
      </c>
      <c r="G195" s="4" t="s">
        <v>105</v>
      </c>
      <c r="H195" s="4" t="s">
        <v>106</v>
      </c>
      <c r="I195" s="4"/>
      <c r="J195" s="4"/>
      <c r="K195" s="4">
        <v>215</v>
      </c>
      <c r="L195" s="4">
        <v>17</v>
      </c>
      <c r="M195" s="4">
        <v>3</v>
      </c>
      <c r="N195" s="4" t="s">
        <v>3</v>
      </c>
      <c r="O195" s="4">
        <v>2</v>
      </c>
      <c r="P195" s="4"/>
      <c r="Q195" s="4"/>
      <c r="R195" s="4"/>
      <c r="S195" s="4"/>
      <c r="T195" s="4"/>
      <c r="U195" s="4"/>
      <c r="V195" s="4"/>
      <c r="W195" s="4"/>
    </row>
    <row r="196" spans="1:206">
      <c r="A196" s="4">
        <v>50</v>
      </c>
      <c r="B196" s="4">
        <v>0</v>
      </c>
      <c r="C196" s="4">
        <v>0</v>
      </c>
      <c r="D196" s="4">
        <v>1</v>
      </c>
      <c r="E196" s="4">
        <v>217</v>
      </c>
      <c r="F196" s="4">
        <f>ROUND(Source!AU177,O196)</f>
        <v>0</v>
      </c>
      <c r="G196" s="4" t="s">
        <v>107</v>
      </c>
      <c r="H196" s="4" t="s">
        <v>108</v>
      </c>
      <c r="I196" s="4"/>
      <c r="J196" s="4"/>
      <c r="K196" s="4">
        <v>217</v>
      </c>
      <c r="L196" s="4">
        <v>18</v>
      </c>
      <c r="M196" s="4">
        <v>3</v>
      </c>
      <c r="N196" s="4" t="s">
        <v>3</v>
      </c>
      <c r="O196" s="4">
        <v>2</v>
      </c>
      <c r="P196" s="4"/>
      <c r="Q196" s="4"/>
      <c r="R196" s="4"/>
      <c r="S196" s="4"/>
      <c r="T196" s="4"/>
      <c r="U196" s="4"/>
      <c r="V196" s="4"/>
      <c r="W196" s="4"/>
    </row>
    <row r="197" spans="1:206">
      <c r="A197" s="4">
        <v>50</v>
      </c>
      <c r="B197" s="4">
        <v>0</v>
      </c>
      <c r="C197" s="4">
        <v>0</v>
      </c>
      <c r="D197" s="4">
        <v>1</v>
      </c>
      <c r="E197" s="4">
        <v>230</v>
      </c>
      <c r="F197" s="4">
        <f>ROUND(Source!BA177,O197)</f>
        <v>0</v>
      </c>
      <c r="G197" s="4" t="s">
        <v>109</v>
      </c>
      <c r="H197" s="4" t="s">
        <v>110</v>
      </c>
      <c r="I197" s="4"/>
      <c r="J197" s="4"/>
      <c r="K197" s="4">
        <v>230</v>
      </c>
      <c r="L197" s="4">
        <v>19</v>
      </c>
      <c r="M197" s="4">
        <v>3</v>
      </c>
      <c r="N197" s="4" t="s">
        <v>3</v>
      </c>
      <c r="O197" s="4">
        <v>2</v>
      </c>
      <c r="P197" s="4"/>
      <c r="Q197" s="4"/>
      <c r="R197" s="4"/>
      <c r="S197" s="4"/>
      <c r="T197" s="4"/>
      <c r="U197" s="4"/>
      <c r="V197" s="4"/>
      <c r="W197" s="4"/>
    </row>
    <row r="198" spans="1:206">
      <c r="A198" s="4">
        <v>50</v>
      </c>
      <c r="B198" s="4">
        <v>0</v>
      </c>
      <c r="C198" s="4">
        <v>0</v>
      </c>
      <c r="D198" s="4">
        <v>1</v>
      </c>
      <c r="E198" s="4">
        <v>206</v>
      </c>
      <c r="F198" s="4">
        <f>ROUND(Source!T177,O198)</f>
        <v>0</v>
      </c>
      <c r="G198" s="4" t="s">
        <v>111</v>
      </c>
      <c r="H198" s="4" t="s">
        <v>112</v>
      </c>
      <c r="I198" s="4"/>
      <c r="J198" s="4"/>
      <c r="K198" s="4">
        <v>206</v>
      </c>
      <c r="L198" s="4">
        <v>20</v>
      </c>
      <c r="M198" s="4">
        <v>3</v>
      </c>
      <c r="N198" s="4" t="s">
        <v>3</v>
      </c>
      <c r="O198" s="4">
        <v>2</v>
      </c>
      <c r="P198" s="4"/>
      <c r="Q198" s="4"/>
      <c r="R198" s="4"/>
      <c r="S198" s="4"/>
      <c r="T198" s="4"/>
      <c r="U198" s="4"/>
      <c r="V198" s="4"/>
      <c r="W198" s="4"/>
    </row>
    <row r="199" spans="1:206">
      <c r="A199" s="4">
        <v>50</v>
      </c>
      <c r="B199" s="4">
        <v>0</v>
      </c>
      <c r="C199" s="4">
        <v>0</v>
      </c>
      <c r="D199" s="4">
        <v>1</v>
      </c>
      <c r="E199" s="4">
        <v>207</v>
      </c>
      <c r="F199" s="4">
        <f>Source!U177</f>
        <v>29.516300000000001</v>
      </c>
      <c r="G199" s="4" t="s">
        <v>113</v>
      </c>
      <c r="H199" s="4" t="s">
        <v>114</v>
      </c>
      <c r="I199" s="4"/>
      <c r="J199" s="4"/>
      <c r="K199" s="4">
        <v>207</v>
      </c>
      <c r="L199" s="4">
        <v>21</v>
      </c>
      <c r="M199" s="4">
        <v>3</v>
      </c>
      <c r="N199" s="4" t="s">
        <v>3</v>
      </c>
      <c r="O199" s="4">
        <v>-1</v>
      </c>
      <c r="P199" s="4"/>
      <c r="Q199" s="4"/>
      <c r="R199" s="4"/>
      <c r="S199" s="4"/>
      <c r="T199" s="4"/>
      <c r="U199" s="4"/>
      <c r="V199" s="4"/>
      <c r="W199" s="4"/>
    </row>
    <row r="200" spans="1:206">
      <c r="A200" s="4">
        <v>50</v>
      </c>
      <c r="B200" s="4">
        <v>0</v>
      </c>
      <c r="C200" s="4">
        <v>0</v>
      </c>
      <c r="D200" s="4">
        <v>1</v>
      </c>
      <c r="E200" s="4">
        <v>208</v>
      </c>
      <c r="F200" s="4">
        <f>Source!V177</f>
        <v>0.18000000000000002</v>
      </c>
      <c r="G200" s="4" t="s">
        <v>115</v>
      </c>
      <c r="H200" s="4" t="s">
        <v>116</v>
      </c>
      <c r="I200" s="4"/>
      <c r="J200" s="4"/>
      <c r="K200" s="4">
        <v>208</v>
      </c>
      <c r="L200" s="4">
        <v>22</v>
      </c>
      <c r="M200" s="4">
        <v>3</v>
      </c>
      <c r="N200" s="4" t="s">
        <v>3</v>
      </c>
      <c r="O200" s="4">
        <v>-1</v>
      </c>
      <c r="P200" s="4"/>
      <c r="Q200" s="4"/>
      <c r="R200" s="4"/>
      <c r="S200" s="4"/>
      <c r="T200" s="4"/>
      <c r="U200" s="4"/>
      <c r="V200" s="4"/>
      <c r="W200" s="4"/>
    </row>
    <row r="201" spans="1:206">
      <c r="A201" s="4">
        <v>50</v>
      </c>
      <c r="B201" s="4">
        <v>0</v>
      </c>
      <c r="C201" s="4">
        <v>0</v>
      </c>
      <c r="D201" s="4">
        <v>1</v>
      </c>
      <c r="E201" s="4">
        <v>209</v>
      </c>
      <c r="F201" s="4">
        <f>ROUND(Source!W177,O201)</f>
        <v>0.12</v>
      </c>
      <c r="G201" s="4" t="s">
        <v>117</v>
      </c>
      <c r="H201" s="4" t="s">
        <v>118</v>
      </c>
      <c r="I201" s="4"/>
      <c r="J201" s="4"/>
      <c r="K201" s="4">
        <v>209</v>
      </c>
      <c r="L201" s="4">
        <v>23</v>
      </c>
      <c r="M201" s="4">
        <v>3</v>
      </c>
      <c r="N201" s="4" t="s">
        <v>3</v>
      </c>
      <c r="O201" s="4">
        <v>2</v>
      </c>
      <c r="P201" s="4"/>
      <c r="Q201" s="4"/>
      <c r="R201" s="4"/>
      <c r="S201" s="4"/>
      <c r="T201" s="4"/>
      <c r="U201" s="4"/>
      <c r="V201" s="4"/>
      <c r="W201" s="4"/>
    </row>
    <row r="202" spans="1:206">
      <c r="A202" s="4">
        <v>50</v>
      </c>
      <c r="B202" s="4">
        <v>0</v>
      </c>
      <c r="C202" s="4">
        <v>0</v>
      </c>
      <c r="D202" s="4">
        <v>1</v>
      </c>
      <c r="E202" s="4">
        <v>233</v>
      </c>
      <c r="F202" s="4">
        <f>ROUND(Source!BD177,O202)</f>
        <v>0</v>
      </c>
      <c r="G202" s="4" t="s">
        <v>119</v>
      </c>
      <c r="H202" s="4" t="s">
        <v>120</v>
      </c>
      <c r="I202" s="4"/>
      <c r="J202" s="4"/>
      <c r="K202" s="4">
        <v>233</v>
      </c>
      <c r="L202" s="4">
        <v>24</v>
      </c>
      <c r="M202" s="4">
        <v>3</v>
      </c>
      <c r="N202" s="4" t="s">
        <v>3</v>
      </c>
      <c r="O202" s="4">
        <v>2</v>
      </c>
      <c r="P202" s="4"/>
      <c r="Q202" s="4"/>
      <c r="R202" s="4"/>
      <c r="S202" s="4"/>
      <c r="T202" s="4"/>
      <c r="U202" s="4"/>
      <c r="V202" s="4"/>
      <c r="W202" s="4"/>
    </row>
    <row r="203" spans="1:206">
      <c r="A203" s="4">
        <v>50</v>
      </c>
      <c r="B203" s="4">
        <v>0</v>
      </c>
      <c r="C203" s="4">
        <v>0</v>
      </c>
      <c r="D203" s="4">
        <v>1</v>
      </c>
      <c r="E203" s="4">
        <v>210</v>
      </c>
      <c r="F203" s="4">
        <f>ROUND(Source!X177,O203)</f>
        <v>8730.32</v>
      </c>
      <c r="G203" s="4" t="s">
        <v>121</v>
      </c>
      <c r="H203" s="4" t="s">
        <v>122</v>
      </c>
      <c r="I203" s="4"/>
      <c r="J203" s="4"/>
      <c r="K203" s="4">
        <v>210</v>
      </c>
      <c r="L203" s="4">
        <v>25</v>
      </c>
      <c r="M203" s="4">
        <v>3</v>
      </c>
      <c r="N203" s="4" t="s">
        <v>3</v>
      </c>
      <c r="O203" s="4">
        <v>2</v>
      </c>
      <c r="P203" s="4"/>
      <c r="Q203" s="4"/>
      <c r="R203" s="4"/>
      <c r="S203" s="4"/>
      <c r="T203" s="4"/>
      <c r="U203" s="4"/>
      <c r="V203" s="4"/>
      <c r="W203" s="4"/>
    </row>
    <row r="204" spans="1:206">
      <c r="A204" s="4">
        <v>50</v>
      </c>
      <c r="B204" s="4">
        <v>0</v>
      </c>
      <c r="C204" s="4">
        <v>0</v>
      </c>
      <c r="D204" s="4">
        <v>1</v>
      </c>
      <c r="E204" s="4">
        <v>211</v>
      </c>
      <c r="F204" s="4">
        <f>ROUND(Source!Y177,O204)</f>
        <v>4506.3500000000004</v>
      </c>
      <c r="G204" s="4" t="s">
        <v>123</v>
      </c>
      <c r="H204" s="4" t="s">
        <v>124</v>
      </c>
      <c r="I204" s="4"/>
      <c r="J204" s="4"/>
      <c r="K204" s="4">
        <v>211</v>
      </c>
      <c r="L204" s="4">
        <v>26</v>
      </c>
      <c r="M204" s="4">
        <v>3</v>
      </c>
      <c r="N204" s="4" t="s">
        <v>3</v>
      </c>
      <c r="O204" s="4">
        <v>2</v>
      </c>
      <c r="P204" s="4"/>
      <c r="Q204" s="4"/>
      <c r="R204" s="4"/>
      <c r="S204" s="4"/>
      <c r="T204" s="4"/>
      <c r="U204" s="4"/>
      <c r="V204" s="4"/>
      <c r="W204" s="4"/>
    </row>
    <row r="205" spans="1:206">
      <c r="A205" s="4">
        <v>50</v>
      </c>
      <c r="B205" s="4">
        <v>0</v>
      </c>
      <c r="C205" s="4">
        <v>0</v>
      </c>
      <c r="D205" s="4">
        <v>1</v>
      </c>
      <c r="E205" s="4">
        <v>224</v>
      </c>
      <c r="F205" s="4">
        <f>ROUND(Source!AR177,O205)</f>
        <v>55385.47</v>
      </c>
      <c r="G205" s="4" t="s">
        <v>125</v>
      </c>
      <c r="H205" s="4" t="s">
        <v>126</v>
      </c>
      <c r="I205" s="4"/>
      <c r="J205" s="4"/>
      <c r="K205" s="4">
        <v>224</v>
      </c>
      <c r="L205" s="4">
        <v>27</v>
      </c>
      <c r="M205" s="4">
        <v>3</v>
      </c>
      <c r="N205" s="4" t="s">
        <v>3</v>
      </c>
      <c r="O205" s="4">
        <v>2</v>
      </c>
      <c r="P205" s="4"/>
      <c r="Q205" s="4"/>
      <c r="R205" s="4"/>
      <c r="S205" s="4"/>
      <c r="T205" s="4"/>
      <c r="U205" s="4"/>
      <c r="V205" s="4"/>
      <c r="W205" s="4"/>
    </row>
    <row r="207" spans="1:206">
      <c r="A207" s="2">
        <v>51</v>
      </c>
      <c r="B207" s="2">
        <f>B12</f>
        <v>262</v>
      </c>
      <c r="C207" s="2">
        <f>A12</f>
        <v>1</v>
      </c>
      <c r="D207" s="2">
        <f>ROW(A12)</f>
        <v>12</v>
      </c>
      <c r="E207" s="2"/>
      <c r="F207" s="2" t="str">
        <f>IF(F12&lt;&gt;"",F12,"")</f>
        <v>Новый объект</v>
      </c>
      <c r="G207" s="2" t="str">
        <f>IF(G12&lt;&gt;"",G12,"")</f>
        <v>Ремонт видеодомофона и автоматических ворот</v>
      </c>
      <c r="H207" s="2">
        <v>0</v>
      </c>
      <c r="I207" s="2"/>
      <c r="J207" s="2"/>
      <c r="K207" s="2"/>
      <c r="L207" s="2"/>
      <c r="M207" s="2"/>
      <c r="N207" s="2"/>
      <c r="O207" s="2">
        <f t="shared" ref="O207:T207" si="93">ROUND(O177,2)</f>
        <v>42148.800000000003</v>
      </c>
      <c r="P207" s="2">
        <f t="shared" si="93"/>
        <v>32381.79</v>
      </c>
      <c r="Q207" s="2">
        <f t="shared" si="93"/>
        <v>260.81</v>
      </c>
      <c r="R207" s="2">
        <f t="shared" si="93"/>
        <v>69.5</v>
      </c>
      <c r="S207" s="2">
        <f t="shared" si="93"/>
        <v>9506.2000000000007</v>
      </c>
      <c r="T207" s="2">
        <f t="shared" si="93"/>
        <v>0</v>
      </c>
      <c r="U207" s="2">
        <f>U177</f>
        <v>29.516300000000001</v>
      </c>
      <c r="V207" s="2">
        <f>V177</f>
        <v>0.18000000000000002</v>
      </c>
      <c r="W207" s="2">
        <f>ROUND(W177,2)</f>
        <v>0.12</v>
      </c>
      <c r="X207" s="2">
        <f>ROUND(X177,2)</f>
        <v>8730.32</v>
      </c>
      <c r="Y207" s="2">
        <f>ROUND(Y177,2)</f>
        <v>4506.3500000000004</v>
      </c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>
        <f t="shared" ref="AO207:BD207" si="94">ROUND(AO177,2)</f>
        <v>0</v>
      </c>
      <c r="AP207" s="2">
        <f t="shared" si="94"/>
        <v>0</v>
      </c>
      <c r="AQ207" s="2">
        <f t="shared" si="94"/>
        <v>0</v>
      </c>
      <c r="AR207" s="2">
        <f t="shared" si="94"/>
        <v>55385.47</v>
      </c>
      <c r="AS207" s="2">
        <f t="shared" si="94"/>
        <v>350.34</v>
      </c>
      <c r="AT207" s="2">
        <f t="shared" si="94"/>
        <v>55035.13</v>
      </c>
      <c r="AU207" s="2">
        <f t="shared" si="94"/>
        <v>0</v>
      </c>
      <c r="AV207" s="2">
        <f t="shared" si="94"/>
        <v>32381.79</v>
      </c>
      <c r="AW207" s="2">
        <f t="shared" si="94"/>
        <v>32381.79</v>
      </c>
      <c r="AX207" s="2">
        <f t="shared" si="94"/>
        <v>0</v>
      </c>
      <c r="AY207" s="2">
        <f t="shared" si="94"/>
        <v>32381.79</v>
      </c>
      <c r="AZ207" s="2">
        <f t="shared" si="94"/>
        <v>0</v>
      </c>
      <c r="BA207" s="2">
        <f t="shared" si="94"/>
        <v>0</v>
      </c>
      <c r="BB207" s="2">
        <f t="shared" si="94"/>
        <v>0</v>
      </c>
      <c r="BC207" s="2">
        <f t="shared" si="94"/>
        <v>0</v>
      </c>
      <c r="BD207" s="2">
        <f t="shared" si="94"/>
        <v>0</v>
      </c>
      <c r="BE207" s="2"/>
      <c r="BF207" s="2"/>
      <c r="BG207" s="2"/>
      <c r="BH207" s="2"/>
      <c r="BI207" s="2"/>
      <c r="BJ207" s="2"/>
      <c r="BK207" s="2"/>
      <c r="BL207" s="2"/>
      <c r="BM207" s="2"/>
      <c r="BN207" s="2"/>
      <c r="BO207" s="2"/>
      <c r="BP207" s="2"/>
      <c r="BQ207" s="2"/>
      <c r="BR207" s="2"/>
      <c r="BS207" s="2"/>
      <c r="BT207" s="2"/>
      <c r="BU207" s="2"/>
      <c r="BV207" s="2"/>
      <c r="BW207" s="2"/>
      <c r="BX207" s="2"/>
      <c r="BY207" s="2"/>
      <c r="BZ207" s="2"/>
      <c r="CA207" s="2"/>
      <c r="CB207" s="2"/>
      <c r="CC207" s="2"/>
      <c r="CD207" s="2"/>
      <c r="CE207" s="2"/>
      <c r="CF207" s="2"/>
      <c r="CG207" s="2"/>
      <c r="CH207" s="2"/>
      <c r="CI207" s="2"/>
      <c r="CJ207" s="2"/>
      <c r="CK207" s="2"/>
      <c r="CL207" s="2"/>
      <c r="CM207" s="2"/>
      <c r="CN207" s="2"/>
      <c r="CO207" s="2"/>
      <c r="CP207" s="2"/>
      <c r="CQ207" s="2"/>
      <c r="CR207" s="2"/>
      <c r="CS207" s="2"/>
      <c r="CT207" s="2"/>
      <c r="CU207" s="2"/>
      <c r="CV207" s="2"/>
      <c r="CW207" s="2"/>
      <c r="CX207" s="2"/>
      <c r="CY207" s="2"/>
      <c r="CZ207" s="2"/>
      <c r="DA207" s="2"/>
      <c r="DB207" s="2"/>
      <c r="DC207" s="2"/>
      <c r="DD207" s="2"/>
      <c r="DE207" s="2"/>
      <c r="DF207" s="2"/>
      <c r="DG207" s="3"/>
      <c r="DH207" s="3"/>
      <c r="DI207" s="3"/>
      <c r="DJ207" s="3"/>
      <c r="DK207" s="3"/>
      <c r="DL207" s="3"/>
      <c r="DM207" s="3"/>
      <c r="DN207" s="3"/>
      <c r="DO207" s="3"/>
      <c r="DP207" s="3"/>
      <c r="DQ207" s="3"/>
      <c r="DR207" s="3"/>
      <c r="DS207" s="3"/>
      <c r="DT207" s="3"/>
      <c r="DU207" s="3"/>
      <c r="DV207" s="3"/>
      <c r="DW207" s="3"/>
      <c r="DX207" s="3"/>
      <c r="DY207" s="3"/>
      <c r="DZ207" s="3"/>
      <c r="EA207" s="3"/>
      <c r="EB207" s="3"/>
      <c r="EC207" s="3"/>
      <c r="ED207" s="3"/>
      <c r="EE207" s="3"/>
      <c r="EF207" s="3"/>
      <c r="EG207" s="3"/>
      <c r="EH207" s="3"/>
      <c r="EI207" s="3"/>
      <c r="EJ207" s="3"/>
      <c r="EK207" s="3"/>
      <c r="EL207" s="3"/>
      <c r="EM207" s="3"/>
      <c r="EN207" s="3"/>
      <c r="EO207" s="3"/>
      <c r="EP207" s="3"/>
      <c r="EQ207" s="3"/>
      <c r="ER207" s="3"/>
      <c r="ES207" s="3"/>
      <c r="ET207" s="3"/>
      <c r="EU207" s="3"/>
      <c r="EV207" s="3"/>
      <c r="EW207" s="3"/>
      <c r="EX207" s="3"/>
      <c r="EY207" s="3"/>
      <c r="EZ207" s="3"/>
      <c r="FA207" s="3"/>
      <c r="FB207" s="3"/>
      <c r="FC207" s="3"/>
      <c r="FD207" s="3"/>
      <c r="FE207" s="3"/>
      <c r="FF207" s="3"/>
      <c r="FG207" s="3"/>
      <c r="FH207" s="3"/>
      <c r="FI207" s="3"/>
      <c r="FJ207" s="3"/>
      <c r="FK207" s="3"/>
      <c r="FL207" s="3"/>
      <c r="FM207" s="3"/>
      <c r="FN207" s="3"/>
      <c r="FO207" s="3"/>
      <c r="FP207" s="3"/>
      <c r="FQ207" s="3"/>
      <c r="FR207" s="3"/>
      <c r="FS207" s="3"/>
      <c r="FT207" s="3"/>
      <c r="FU207" s="3"/>
      <c r="FV207" s="3"/>
      <c r="FW207" s="3"/>
      <c r="FX207" s="3"/>
      <c r="FY207" s="3"/>
      <c r="FZ207" s="3"/>
      <c r="GA207" s="3"/>
      <c r="GB207" s="3"/>
      <c r="GC207" s="3"/>
      <c r="GD207" s="3"/>
      <c r="GE207" s="3"/>
      <c r="GF207" s="3"/>
      <c r="GG207" s="3"/>
      <c r="GH207" s="3"/>
      <c r="GI207" s="3"/>
      <c r="GJ207" s="3"/>
      <c r="GK207" s="3"/>
      <c r="GL207" s="3"/>
      <c r="GM207" s="3"/>
      <c r="GN207" s="3"/>
      <c r="GO207" s="3"/>
      <c r="GP207" s="3"/>
      <c r="GQ207" s="3"/>
      <c r="GR207" s="3"/>
      <c r="GS207" s="3"/>
      <c r="GT207" s="3"/>
      <c r="GU207" s="3"/>
      <c r="GV207" s="3"/>
      <c r="GW207" s="3"/>
      <c r="GX207" s="3">
        <v>0</v>
      </c>
    </row>
    <row r="209" spans="1:23">
      <c r="A209" s="4">
        <v>50</v>
      </c>
      <c r="B209" s="4">
        <v>0</v>
      </c>
      <c r="C209" s="4">
        <v>0</v>
      </c>
      <c r="D209" s="4">
        <v>1</v>
      </c>
      <c r="E209" s="4">
        <v>201</v>
      </c>
      <c r="F209" s="4">
        <f>ROUND(Source!O207,O209)</f>
        <v>42148.800000000003</v>
      </c>
      <c r="G209" s="4" t="s">
        <v>73</v>
      </c>
      <c r="H209" s="4" t="s">
        <v>74</v>
      </c>
      <c r="I209" s="4"/>
      <c r="J209" s="4"/>
      <c r="K209" s="4">
        <v>201</v>
      </c>
      <c r="L209" s="4">
        <v>1</v>
      </c>
      <c r="M209" s="4">
        <v>3</v>
      </c>
      <c r="N209" s="4" t="s">
        <v>3</v>
      </c>
      <c r="O209" s="4">
        <v>2</v>
      </c>
      <c r="P209" s="4"/>
      <c r="Q209" s="4"/>
      <c r="R209" s="4"/>
      <c r="S209" s="4"/>
      <c r="T209" s="4"/>
      <c r="U209" s="4"/>
      <c r="V209" s="4"/>
      <c r="W209" s="4"/>
    </row>
    <row r="210" spans="1:23">
      <c r="A210" s="4">
        <v>50</v>
      </c>
      <c r="B210" s="4">
        <v>0</v>
      </c>
      <c r="C210" s="4">
        <v>0</v>
      </c>
      <c r="D210" s="4">
        <v>1</v>
      </c>
      <c r="E210" s="4">
        <v>202</v>
      </c>
      <c r="F210" s="4">
        <f>ROUND(Source!P207,O210)</f>
        <v>32381.79</v>
      </c>
      <c r="G210" s="4" t="s">
        <v>75</v>
      </c>
      <c r="H210" s="4" t="s">
        <v>76</v>
      </c>
      <c r="I210" s="4"/>
      <c r="J210" s="4"/>
      <c r="K210" s="4">
        <v>202</v>
      </c>
      <c r="L210" s="4">
        <v>2</v>
      </c>
      <c r="M210" s="4">
        <v>3</v>
      </c>
      <c r="N210" s="4" t="s">
        <v>3</v>
      </c>
      <c r="O210" s="4">
        <v>2</v>
      </c>
      <c r="P210" s="4"/>
      <c r="Q210" s="4"/>
      <c r="R210" s="4"/>
      <c r="S210" s="4"/>
      <c r="T210" s="4"/>
      <c r="U210" s="4"/>
      <c r="V210" s="4"/>
      <c r="W210" s="4"/>
    </row>
    <row r="211" spans="1:23">
      <c r="A211" s="4">
        <v>50</v>
      </c>
      <c r="B211" s="4">
        <v>0</v>
      </c>
      <c r="C211" s="4">
        <v>0</v>
      </c>
      <c r="D211" s="4">
        <v>1</v>
      </c>
      <c r="E211" s="4">
        <v>222</v>
      </c>
      <c r="F211" s="4">
        <f>ROUND(Source!AO207,O211)</f>
        <v>0</v>
      </c>
      <c r="G211" s="4" t="s">
        <v>77</v>
      </c>
      <c r="H211" s="4" t="s">
        <v>78</v>
      </c>
      <c r="I211" s="4"/>
      <c r="J211" s="4"/>
      <c r="K211" s="4">
        <v>222</v>
      </c>
      <c r="L211" s="4">
        <v>3</v>
      </c>
      <c r="M211" s="4">
        <v>3</v>
      </c>
      <c r="N211" s="4" t="s">
        <v>3</v>
      </c>
      <c r="O211" s="4">
        <v>2</v>
      </c>
      <c r="P211" s="4"/>
      <c r="Q211" s="4"/>
      <c r="R211" s="4"/>
      <c r="S211" s="4"/>
      <c r="T211" s="4"/>
      <c r="U211" s="4"/>
      <c r="V211" s="4"/>
      <c r="W211" s="4"/>
    </row>
    <row r="212" spans="1:23">
      <c r="A212" s="4">
        <v>50</v>
      </c>
      <c r="B212" s="4">
        <v>0</v>
      </c>
      <c r="C212" s="4">
        <v>0</v>
      </c>
      <c r="D212" s="4">
        <v>1</v>
      </c>
      <c r="E212" s="4">
        <v>225</v>
      </c>
      <c r="F212" s="4">
        <f>ROUND(Source!AV207,O212)</f>
        <v>32381.79</v>
      </c>
      <c r="G212" s="4" t="s">
        <v>79</v>
      </c>
      <c r="H212" s="4" t="s">
        <v>80</v>
      </c>
      <c r="I212" s="4"/>
      <c r="J212" s="4"/>
      <c r="K212" s="4">
        <v>225</v>
      </c>
      <c r="L212" s="4">
        <v>4</v>
      </c>
      <c r="M212" s="4">
        <v>3</v>
      </c>
      <c r="N212" s="4" t="s">
        <v>3</v>
      </c>
      <c r="O212" s="4">
        <v>2</v>
      </c>
      <c r="P212" s="4"/>
      <c r="Q212" s="4"/>
      <c r="R212" s="4"/>
      <c r="S212" s="4"/>
      <c r="T212" s="4"/>
      <c r="U212" s="4"/>
      <c r="V212" s="4"/>
      <c r="W212" s="4"/>
    </row>
    <row r="213" spans="1:23">
      <c r="A213" s="4">
        <v>50</v>
      </c>
      <c r="B213" s="4">
        <v>0</v>
      </c>
      <c r="C213" s="4">
        <v>0</v>
      </c>
      <c r="D213" s="4">
        <v>1</v>
      </c>
      <c r="E213" s="4">
        <v>226</v>
      </c>
      <c r="F213" s="4">
        <f>ROUND(Source!AW207,O213)</f>
        <v>32381.79</v>
      </c>
      <c r="G213" s="4" t="s">
        <v>81</v>
      </c>
      <c r="H213" s="4" t="s">
        <v>82</v>
      </c>
      <c r="I213" s="4"/>
      <c r="J213" s="4"/>
      <c r="K213" s="4">
        <v>226</v>
      </c>
      <c r="L213" s="4">
        <v>5</v>
      </c>
      <c r="M213" s="4">
        <v>3</v>
      </c>
      <c r="N213" s="4" t="s">
        <v>3</v>
      </c>
      <c r="O213" s="4">
        <v>2</v>
      </c>
      <c r="P213" s="4"/>
      <c r="Q213" s="4"/>
      <c r="R213" s="4"/>
      <c r="S213" s="4"/>
      <c r="T213" s="4"/>
      <c r="U213" s="4"/>
      <c r="V213" s="4"/>
      <c r="W213" s="4"/>
    </row>
    <row r="214" spans="1:23">
      <c r="A214" s="4">
        <v>50</v>
      </c>
      <c r="B214" s="4">
        <v>0</v>
      </c>
      <c r="C214" s="4">
        <v>0</v>
      </c>
      <c r="D214" s="4">
        <v>1</v>
      </c>
      <c r="E214" s="4">
        <v>227</v>
      </c>
      <c r="F214" s="4">
        <f>ROUND(Source!AX207,O214)</f>
        <v>0</v>
      </c>
      <c r="G214" s="4" t="s">
        <v>83</v>
      </c>
      <c r="H214" s="4" t="s">
        <v>84</v>
      </c>
      <c r="I214" s="4"/>
      <c r="J214" s="4"/>
      <c r="K214" s="4">
        <v>227</v>
      </c>
      <c r="L214" s="4">
        <v>6</v>
      </c>
      <c r="M214" s="4">
        <v>3</v>
      </c>
      <c r="N214" s="4" t="s">
        <v>3</v>
      </c>
      <c r="O214" s="4">
        <v>2</v>
      </c>
      <c r="P214" s="4"/>
      <c r="Q214" s="4"/>
      <c r="R214" s="4"/>
      <c r="S214" s="4"/>
      <c r="T214" s="4"/>
      <c r="U214" s="4"/>
      <c r="V214" s="4"/>
      <c r="W214" s="4"/>
    </row>
    <row r="215" spans="1:23">
      <c r="A215" s="4">
        <v>50</v>
      </c>
      <c r="B215" s="4">
        <v>0</v>
      </c>
      <c r="C215" s="4">
        <v>0</v>
      </c>
      <c r="D215" s="4">
        <v>1</v>
      </c>
      <c r="E215" s="4">
        <v>228</v>
      </c>
      <c r="F215" s="4">
        <f>ROUND(Source!AY207,O215)</f>
        <v>32381.79</v>
      </c>
      <c r="G215" s="4" t="s">
        <v>85</v>
      </c>
      <c r="H215" s="4" t="s">
        <v>86</v>
      </c>
      <c r="I215" s="4"/>
      <c r="J215" s="4"/>
      <c r="K215" s="4">
        <v>228</v>
      </c>
      <c r="L215" s="4">
        <v>7</v>
      </c>
      <c r="M215" s="4">
        <v>3</v>
      </c>
      <c r="N215" s="4" t="s">
        <v>3</v>
      </c>
      <c r="O215" s="4">
        <v>2</v>
      </c>
      <c r="P215" s="4"/>
      <c r="Q215" s="4"/>
      <c r="R215" s="4"/>
      <c r="S215" s="4"/>
      <c r="T215" s="4"/>
      <c r="U215" s="4"/>
      <c r="V215" s="4"/>
      <c r="W215" s="4"/>
    </row>
    <row r="216" spans="1:23">
      <c r="A216" s="4">
        <v>50</v>
      </c>
      <c r="B216" s="4">
        <v>0</v>
      </c>
      <c r="C216" s="4">
        <v>0</v>
      </c>
      <c r="D216" s="4">
        <v>1</v>
      </c>
      <c r="E216" s="4">
        <v>216</v>
      </c>
      <c r="F216" s="4">
        <f>ROUND(Source!AP207,O216)</f>
        <v>0</v>
      </c>
      <c r="G216" s="4" t="s">
        <v>87</v>
      </c>
      <c r="H216" s="4" t="s">
        <v>88</v>
      </c>
      <c r="I216" s="4"/>
      <c r="J216" s="4"/>
      <c r="K216" s="4">
        <v>216</v>
      </c>
      <c r="L216" s="4">
        <v>8</v>
      </c>
      <c r="M216" s="4">
        <v>3</v>
      </c>
      <c r="N216" s="4" t="s">
        <v>3</v>
      </c>
      <c r="O216" s="4">
        <v>2</v>
      </c>
      <c r="P216" s="4"/>
      <c r="Q216" s="4"/>
      <c r="R216" s="4"/>
      <c r="S216" s="4"/>
      <c r="T216" s="4"/>
      <c r="U216" s="4"/>
      <c r="V216" s="4"/>
      <c r="W216" s="4"/>
    </row>
    <row r="217" spans="1:23">
      <c r="A217" s="4">
        <v>50</v>
      </c>
      <c r="B217" s="4">
        <v>0</v>
      </c>
      <c r="C217" s="4">
        <v>0</v>
      </c>
      <c r="D217" s="4">
        <v>1</v>
      </c>
      <c r="E217" s="4">
        <v>223</v>
      </c>
      <c r="F217" s="4">
        <f>ROUND(Source!AQ207,O217)</f>
        <v>0</v>
      </c>
      <c r="G217" s="4" t="s">
        <v>89</v>
      </c>
      <c r="H217" s="4" t="s">
        <v>90</v>
      </c>
      <c r="I217" s="4"/>
      <c r="J217" s="4"/>
      <c r="K217" s="4">
        <v>223</v>
      </c>
      <c r="L217" s="4">
        <v>9</v>
      </c>
      <c r="M217" s="4">
        <v>3</v>
      </c>
      <c r="N217" s="4" t="s">
        <v>3</v>
      </c>
      <c r="O217" s="4">
        <v>2</v>
      </c>
      <c r="P217" s="4"/>
      <c r="Q217" s="4"/>
      <c r="R217" s="4"/>
      <c r="S217" s="4"/>
      <c r="T217" s="4"/>
      <c r="U217" s="4"/>
      <c r="V217" s="4"/>
      <c r="W217" s="4"/>
    </row>
    <row r="218" spans="1:23">
      <c r="A218" s="4">
        <v>50</v>
      </c>
      <c r="B218" s="4">
        <v>0</v>
      </c>
      <c r="C218" s="4">
        <v>0</v>
      </c>
      <c r="D218" s="4">
        <v>1</v>
      </c>
      <c r="E218" s="4">
        <v>229</v>
      </c>
      <c r="F218" s="4">
        <f>ROUND(Source!AZ207,O218)</f>
        <v>0</v>
      </c>
      <c r="G218" s="4" t="s">
        <v>91</v>
      </c>
      <c r="H218" s="4" t="s">
        <v>92</v>
      </c>
      <c r="I218" s="4"/>
      <c r="J218" s="4"/>
      <c r="K218" s="4">
        <v>229</v>
      </c>
      <c r="L218" s="4">
        <v>10</v>
      </c>
      <c r="M218" s="4">
        <v>3</v>
      </c>
      <c r="N218" s="4" t="s">
        <v>3</v>
      </c>
      <c r="O218" s="4">
        <v>2</v>
      </c>
      <c r="P218" s="4"/>
      <c r="Q218" s="4"/>
      <c r="R218" s="4"/>
      <c r="S218" s="4"/>
      <c r="T218" s="4"/>
      <c r="U218" s="4"/>
      <c r="V218" s="4"/>
      <c r="W218" s="4"/>
    </row>
    <row r="219" spans="1:23">
      <c r="A219" s="4">
        <v>50</v>
      </c>
      <c r="B219" s="4">
        <v>0</v>
      </c>
      <c r="C219" s="4">
        <v>0</v>
      </c>
      <c r="D219" s="4">
        <v>1</v>
      </c>
      <c r="E219" s="4">
        <v>203</v>
      </c>
      <c r="F219" s="4">
        <f>ROUND(Source!Q207,O219)</f>
        <v>260.81</v>
      </c>
      <c r="G219" s="4" t="s">
        <v>93</v>
      </c>
      <c r="H219" s="4" t="s">
        <v>94</v>
      </c>
      <c r="I219" s="4"/>
      <c r="J219" s="4"/>
      <c r="K219" s="4">
        <v>203</v>
      </c>
      <c r="L219" s="4">
        <v>11</v>
      </c>
      <c r="M219" s="4">
        <v>3</v>
      </c>
      <c r="N219" s="4" t="s">
        <v>3</v>
      </c>
      <c r="O219" s="4">
        <v>2</v>
      </c>
      <c r="P219" s="4"/>
      <c r="Q219" s="4"/>
      <c r="R219" s="4"/>
      <c r="S219" s="4"/>
      <c r="T219" s="4"/>
      <c r="U219" s="4"/>
      <c r="V219" s="4"/>
      <c r="W219" s="4"/>
    </row>
    <row r="220" spans="1:23">
      <c r="A220" s="4">
        <v>50</v>
      </c>
      <c r="B220" s="4">
        <v>0</v>
      </c>
      <c r="C220" s="4">
        <v>0</v>
      </c>
      <c r="D220" s="4">
        <v>1</v>
      </c>
      <c r="E220" s="4">
        <v>231</v>
      </c>
      <c r="F220" s="4">
        <f>ROUND(Source!BB207,O220)</f>
        <v>0</v>
      </c>
      <c r="G220" s="4" t="s">
        <v>95</v>
      </c>
      <c r="H220" s="4" t="s">
        <v>96</v>
      </c>
      <c r="I220" s="4"/>
      <c r="J220" s="4"/>
      <c r="K220" s="4">
        <v>231</v>
      </c>
      <c r="L220" s="4">
        <v>12</v>
      </c>
      <c r="M220" s="4">
        <v>3</v>
      </c>
      <c r="N220" s="4" t="s">
        <v>3</v>
      </c>
      <c r="O220" s="4">
        <v>2</v>
      </c>
      <c r="P220" s="4"/>
      <c r="Q220" s="4"/>
      <c r="R220" s="4"/>
      <c r="S220" s="4"/>
      <c r="T220" s="4"/>
      <c r="U220" s="4"/>
      <c r="V220" s="4"/>
      <c r="W220" s="4"/>
    </row>
    <row r="221" spans="1:23">
      <c r="A221" s="4">
        <v>50</v>
      </c>
      <c r="B221" s="4">
        <v>0</v>
      </c>
      <c r="C221" s="4">
        <v>0</v>
      </c>
      <c r="D221" s="4">
        <v>1</v>
      </c>
      <c r="E221" s="4">
        <v>204</v>
      </c>
      <c r="F221" s="4">
        <f>ROUND(Source!R207,O221)</f>
        <v>69.5</v>
      </c>
      <c r="G221" s="4" t="s">
        <v>97</v>
      </c>
      <c r="H221" s="4" t="s">
        <v>98</v>
      </c>
      <c r="I221" s="4"/>
      <c r="J221" s="4"/>
      <c r="K221" s="4">
        <v>204</v>
      </c>
      <c r="L221" s="4">
        <v>13</v>
      </c>
      <c r="M221" s="4">
        <v>3</v>
      </c>
      <c r="N221" s="4" t="s">
        <v>3</v>
      </c>
      <c r="O221" s="4">
        <v>2</v>
      </c>
      <c r="P221" s="4"/>
      <c r="Q221" s="4"/>
      <c r="R221" s="4"/>
      <c r="S221" s="4"/>
      <c r="T221" s="4"/>
      <c r="U221" s="4"/>
      <c r="V221" s="4"/>
      <c r="W221" s="4"/>
    </row>
    <row r="222" spans="1:23">
      <c r="A222" s="4">
        <v>50</v>
      </c>
      <c r="B222" s="4">
        <v>0</v>
      </c>
      <c r="C222" s="4">
        <v>0</v>
      </c>
      <c r="D222" s="4">
        <v>1</v>
      </c>
      <c r="E222" s="4">
        <v>205</v>
      </c>
      <c r="F222" s="4">
        <f>ROUND(Source!S207,O222)</f>
        <v>9506.2000000000007</v>
      </c>
      <c r="G222" s="4" t="s">
        <v>99</v>
      </c>
      <c r="H222" s="4" t="s">
        <v>100</v>
      </c>
      <c r="I222" s="4"/>
      <c r="J222" s="4"/>
      <c r="K222" s="4">
        <v>205</v>
      </c>
      <c r="L222" s="4">
        <v>14</v>
      </c>
      <c r="M222" s="4">
        <v>3</v>
      </c>
      <c r="N222" s="4" t="s">
        <v>3</v>
      </c>
      <c r="O222" s="4">
        <v>2</v>
      </c>
      <c r="P222" s="4"/>
      <c r="Q222" s="4"/>
      <c r="R222" s="4"/>
      <c r="S222" s="4"/>
      <c r="T222" s="4"/>
      <c r="U222" s="4"/>
      <c r="V222" s="4"/>
      <c r="W222" s="4"/>
    </row>
    <row r="223" spans="1:23">
      <c r="A223" s="4">
        <v>50</v>
      </c>
      <c r="B223" s="4">
        <v>0</v>
      </c>
      <c r="C223" s="4">
        <v>0</v>
      </c>
      <c r="D223" s="4">
        <v>1</v>
      </c>
      <c r="E223" s="4">
        <v>232</v>
      </c>
      <c r="F223" s="4">
        <f>ROUND(Source!BC207,O223)</f>
        <v>0</v>
      </c>
      <c r="G223" s="4" t="s">
        <v>101</v>
      </c>
      <c r="H223" s="4" t="s">
        <v>102</v>
      </c>
      <c r="I223" s="4"/>
      <c r="J223" s="4"/>
      <c r="K223" s="4">
        <v>232</v>
      </c>
      <c r="L223" s="4">
        <v>15</v>
      </c>
      <c r="M223" s="4">
        <v>3</v>
      </c>
      <c r="N223" s="4" t="s">
        <v>3</v>
      </c>
      <c r="O223" s="4">
        <v>2</v>
      </c>
      <c r="P223" s="4"/>
      <c r="Q223" s="4"/>
      <c r="R223" s="4"/>
      <c r="S223" s="4"/>
      <c r="T223" s="4"/>
      <c r="U223" s="4"/>
      <c r="V223" s="4"/>
      <c r="W223" s="4"/>
    </row>
    <row r="224" spans="1:23">
      <c r="A224" s="4">
        <v>50</v>
      </c>
      <c r="B224" s="4">
        <v>0</v>
      </c>
      <c r="C224" s="4">
        <v>0</v>
      </c>
      <c r="D224" s="4">
        <v>1</v>
      </c>
      <c r="E224" s="4">
        <v>214</v>
      </c>
      <c r="F224" s="4">
        <f>ROUND(Source!AS207,O224)</f>
        <v>350.34</v>
      </c>
      <c r="G224" s="4" t="s">
        <v>103</v>
      </c>
      <c r="H224" s="4" t="s">
        <v>104</v>
      </c>
      <c r="I224" s="4"/>
      <c r="J224" s="4"/>
      <c r="K224" s="4">
        <v>214</v>
      </c>
      <c r="L224" s="4">
        <v>16</v>
      </c>
      <c r="M224" s="4">
        <v>3</v>
      </c>
      <c r="N224" s="4" t="s">
        <v>3</v>
      </c>
      <c r="O224" s="4">
        <v>2</v>
      </c>
      <c r="P224" s="4"/>
      <c r="Q224" s="4"/>
      <c r="R224" s="4"/>
      <c r="S224" s="4"/>
      <c r="T224" s="4"/>
      <c r="U224" s="4"/>
      <c r="V224" s="4"/>
      <c r="W224" s="4"/>
    </row>
    <row r="225" spans="1:23">
      <c r="A225" s="4">
        <v>50</v>
      </c>
      <c r="B225" s="4">
        <v>0</v>
      </c>
      <c r="C225" s="4">
        <v>0</v>
      </c>
      <c r="D225" s="4">
        <v>1</v>
      </c>
      <c r="E225" s="4">
        <v>215</v>
      </c>
      <c r="F225" s="4">
        <f>ROUND(Source!AT207,O225)</f>
        <v>55035.13</v>
      </c>
      <c r="G225" s="4" t="s">
        <v>105</v>
      </c>
      <c r="H225" s="4" t="s">
        <v>106</v>
      </c>
      <c r="I225" s="4"/>
      <c r="J225" s="4"/>
      <c r="K225" s="4">
        <v>215</v>
      </c>
      <c r="L225" s="4">
        <v>17</v>
      </c>
      <c r="M225" s="4">
        <v>3</v>
      </c>
      <c r="N225" s="4" t="s">
        <v>3</v>
      </c>
      <c r="O225" s="4">
        <v>2</v>
      </c>
      <c r="P225" s="4"/>
      <c r="Q225" s="4"/>
      <c r="R225" s="4"/>
      <c r="S225" s="4"/>
      <c r="T225" s="4"/>
      <c r="U225" s="4"/>
      <c r="V225" s="4"/>
      <c r="W225" s="4"/>
    </row>
    <row r="226" spans="1:23">
      <c r="A226" s="4">
        <v>50</v>
      </c>
      <c r="B226" s="4">
        <v>0</v>
      </c>
      <c r="C226" s="4">
        <v>0</v>
      </c>
      <c r="D226" s="4">
        <v>1</v>
      </c>
      <c r="E226" s="4">
        <v>217</v>
      </c>
      <c r="F226" s="4">
        <f>ROUND(Source!AU207,O226)</f>
        <v>0</v>
      </c>
      <c r="G226" s="4" t="s">
        <v>107</v>
      </c>
      <c r="H226" s="4" t="s">
        <v>108</v>
      </c>
      <c r="I226" s="4"/>
      <c r="J226" s="4"/>
      <c r="K226" s="4">
        <v>217</v>
      </c>
      <c r="L226" s="4">
        <v>18</v>
      </c>
      <c r="M226" s="4">
        <v>3</v>
      </c>
      <c r="N226" s="4" t="s">
        <v>3</v>
      </c>
      <c r="O226" s="4">
        <v>2</v>
      </c>
      <c r="P226" s="4"/>
      <c r="Q226" s="4"/>
      <c r="R226" s="4"/>
      <c r="S226" s="4"/>
      <c r="T226" s="4"/>
      <c r="U226" s="4"/>
      <c r="V226" s="4"/>
      <c r="W226" s="4"/>
    </row>
    <row r="227" spans="1:23">
      <c r="A227" s="4">
        <v>50</v>
      </c>
      <c r="B227" s="4">
        <v>0</v>
      </c>
      <c r="C227" s="4">
        <v>0</v>
      </c>
      <c r="D227" s="4">
        <v>1</v>
      </c>
      <c r="E227" s="4">
        <v>230</v>
      </c>
      <c r="F227" s="4">
        <f>ROUND(Source!BA207,O227)</f>
        <v>0</v>
      </c>
      <c r="G227" s="4" t="s">
        <v>109</v>
      </c>
      <c r="H227" s="4" t="s">
        <v>110</v>
      </c>
      <c r="I227" s="4"/>
      <c r="J227" s="4"/>
      <c r="K227" s="4">
        <v>230</v>
      </c>
      <c r="L227" s="4">
        <v>19</v>
      </c>
      <c r="M227" s="4">
        <v>3</v>
      </c>
      <c r="N227" s="4" t="s">
        <v>3</v>
      </c>
      <c r="O227" s="4">
        <v>2</v>
      </c>
      <c r="P227" s="4"/>
      <c r="Q227" s="4"/>
      <c r="R227" s="4"/>
      <c r="S227" s="4"/>
      <c r="T227" s="4"/>
      <c r="U227" s="4"/>
      <c r="V227" s="4"/>
      <c r="W227" s="4"/>
    </row>
    <row r="228" spans="1:23">
      <c r="A228" s="4">
        <v>50</v>
      </c>
      <c r="B228" s="4">
        <v>0</v>
      </c>
      <c r="C228" s="4">
        <v>0</v>
      </c>
      <c r="D228" s="4">
        <v>1</v>
      </c>
      <c r="E228" s="4">
        <v>206</v>
      </c>
      <c r="F228" s="4">
        <f>ROUND(Source!T207,O228)</f>
        <v>0</v>
      </c>
      <c r="G228" s="4" t="s">
        <v>111</v>
      </c>
      <c r="H228" s="4" t="s">
        <v>112</v>
      </c>
      <c r="I228" s="4"/>
      <c r="J228" s="4"/>
      <c r="K228" s="4">
        <v>206</v>
      </c>
      <c r="L228" s="4">
        <v>20</v>
      </c>
      <c r="M228" s="4">
        <v>3</v>
      </c>
      <c r="N228" s="4" t="s">
        <v>3</v>
      </c>
      <c r="O228" s="4">
        <v>2</v>
      </c>
      <c r="P228" s="4"/>
      <c r="Q228" s="4"/>
      <c r="R228" s="4"/>
      <c r="S228" s="4"/>
      <c r="T228" s="4"/>
      <c r="U228" s="4"/>
      <c r="V228" s="4"/>
      <c r="W228" s="4"/>
    </row>
    <row r="229" spans="1:23">
      <c r="A229" s="4">
        <v>50</v>
      </c>
      <c r="B229" s="4">
        <v>0</v>
      </c>
      <c r="C229" s="4">
        <v>0</v>
      </c>
      <c r="D229" s="4">
        <v>1</v>
      </c>
      <c r="E229" s="4">
        <v>207</v>
      </c>
      <c r="F229" s="4">
        <f>Source!U207</f>
        <v>29.516300000000001</v>
      </c>
      <c r="G229" s="4" t="s">
        <v>113</v>
      </c>
      <c r="H229" s="4" t="s">
        <v>114</v>
      </c>
      <c r="I229" s="4"/>
      <c r="J229" s="4"/>
      <c r="K229" s="4">
        <v>207</v>
      </c>
      <c r="L229" s="4">
        <v>21</v>
      </c>
      <c r="M229" s="4">
        <v>3</v>
      </c>
      <c r="N229" s="4" t="s">
        <v>3</v>
      </c>
      <c r="O229" s="4">
        <v>-1</v>
      </c>
      <c r="P229" s="4"/>
      <c r="Q229" s="4"/>
      <c r="R229" s="4"/>
      <c r="S229" s="4"/>
      <c r="T229" s="4"/>
      <c r="U229" s="4"/>
      <c r="V229" s="4"/>
      <c r="W229" s="4"/>
    </row>
    <row r="230" spans="1:23">
      <c r="A230" s="4">
        <v>50</v>
      </c>
      <c r="B230" s="4">
        <v>0</v>
      </c>
      <c r="C230" s="4">
        <v>0</v>
      </c>
      <c r="D230" s="4">
        <v>1</v>
      </c>
      <c r="E230" s="4">
        <v>208</v>
      </c>
      <c r="F230" s="4">
        <f>Source!V207</f>
        <v>0.18000000000000002</v>
      </c>
      <c r="G230" s="4" t="s">
        <v>115</v>
      </c>
      <c r="H230" s="4" t="s">
        <v>116</v>
      </c>
      <c r="I230" s="4"/>
      <c r="J230" s="4"/>
      <c r="K230" s="4">
        <v>208</v>
      </c>
      <c r="L230" s="4">
        <v>22</v>
      </c>
      <c r="M230" s="4">
        <v>3</v>
      </c>
      <c r="N230" s="4" t="s">
        <v>3</v>
      </c>
      <c r="O230" s="4">
        <v>-1</v>
      </c>
      <c r="P230" s="4"/>
      <c r="Q230" s="4"/>
      <c r="R230" s="4"/>
      <c r="S230" s="4"/>
      <c r="T230" s="4"/>
      <c r="U230" s="4"/>
      <c r="V230" s="4"/>
      <c r="W230" s="4"/>
    </row>
    <row r="231" spans="1:23">
      <c r="A231" s="4">
        <v>50</v>
      </c>
      <c r="B231" s="4">
        <v>0</v>
      </c>
      <c r="C231" s="4">
        <v>0</v>
      </c>
      <c r="D231" s="4">
        <v>1</v>
      </c>
      <c r="E231" s="4">
        <v>209</v>
      </c>
      <c r="F231" s="4">
        <f>ROUND(Source!W207,O231)</f>
        <v>0.12</v>
      </c>
      <c r="G231" s="4" t="s">
        <v>117</v>
      </c>
      <c r="H231" s="4" t="s">
        <v>118</v>
      </c>
      <c r="I231" s="4"/>
      <c r="J231" s="4"/>
      <c r="K231" s="4">
        <v>209</v>
      </c>
      <c r="L231" s="4">
        <v>23</v>
      </c>
      <c r="M231" s="4">
        <v>3</v>
      </c>
      <c r="N231" s="4" t="s">
        <v>3</v>
      </c>
      <c r="O231" s="4">
        <v>2</v>
      </c>
      <c r="P231" s="4"/>
      <c r="Q231" s="4"/>
      <c r="R231" s="4"/>
      <c r="S231" s="4"/>
      <c r="T231" s="4"/>
      <c r="U231" s="4"/>
      <c r="V231" s="4"/>
      <c r="W231" s="4"/>
    </row>
    <row r="232" spans="1:23">
      <c r="A232" s="4">
        <v>50</v>
      </c>
      <c r="B232" s="4">
        <v>0</v>
      </c>
      <c r="C232" s="4">
        <v>0</v>
      </c>
      <c r="D232" s="4">
        <v>1</v>
      </c>
      <c r="E232" s="4">
        <v>233</v>
      </c>
      <c r="F232" s="4">
        <f>ROUND(Source!BD207,O232)</f>
        <v>0</v>
      </c>
      <c r="G232" s="4" t="s">
        <v>119</v>
      </c>
      <c r="H232" s="4" t="s">
        <v>120</v>
      </c>
      <c r="I232" s="4"/>
      <c r="J232" s="4"/>
      <c r="K232" s="4">
        <v>233</v>
      </c>
      <c r="L232" s="4">
        <v>24</v>
      </c>
      <c r="M232" s="4">
        <v>3</v>
      </c>
      <c r="N232" s="4" t="s">
        <v>3</v>
      </c>
      <c r="O232" s="4">
        <v>2</v>
      </c>
      <c r="P232" s="4"/>
      <c r="Q232" s="4"/>
      <c r="R232" s="4"/>
      <c r="S232" s="4"/>
      <c r="T232" s="4"/>
      <c r="U232" s="4"/>
      <c r="V232" s="4"/>
      <c r="W232" s="4"/>
    </row>
    <row r="233" spans="1:23">
      <c r="A233" s="4">
        <v>50</v>
      </c>
      <c r="B233" s="4">
        <v>0</v>
      </c>
      <c r="C233" s="4">
        <v>0</v>
      </c>
      <c r="D233" s="4">
        <v>1</v>
      </c>
      <c r="E233" s="4">
        <v>210</v>
      </c>
      <c r="F233" s="4">
        <f>ROUND(Source!X207,O233)</f>
        <v>8730.32</v>
      </c>
      <c r="G233" s="4" t="s">
        <v>121</v>
      </c>
      <c r="H233" s="4" t="s">
        <v>122</v>
      </c>
      <c r="I233" s="4"/>
      <c r="J233" s="4"/>
      <c r="K233" s="4">
        <v>210</v>
      </c>
      <c r="L233" s="4">
        <v>25</v>
      </c>
      <c r="M233" s="4">
        <v>3</v>
      </c>
      <c r="N233" s="4" t="s">
        <v>3</v>
      </c>
      <c r="O233" s="4">
        <v>2</v>
      </c>
      <c r="P233" s="4"/>
      <c r="Q233" s="4"/>
      <c r="R233" s="4"/>
      <c r="S233" s="4"/>
      <c r="T233" s="4"/>
      <c r="U233" s="4"/>
      <c r="V233" s="4"/>
      <c r="W233" s="4"/>
    </row>
    <row r="234" spans="1:23">
      <c r="A234" s="4">
        <v>50</v>
      </c>
      <c r="B234" s="4">
        <v>0</v>
      </c>
      <c r="C234" s="4">
        <v>0</v>
      </c>
      <c r="D234" s="4">
        <v>1</v>
      </c>
      <c r="E234" s="4">
        <v>211</v>
      </c>
      <c r="F234" s="4">
        <f>ROUND(Source!Y207,O234)</f>
        <v>4506.3500000000004</v>
      </c>
      <c r="G234" s="4" t="s">
        <v>123</v>
      </c>
      <c r="H234" s="4" t="s">
        <v>124</v>
      </c>
      <c r="I234" s="4"/>
      <c r="J234" s="4"/>
      <c r="K234" s="4">
        <v>211</v>
      </c>
      <c r="L234" s="4">
        <v>26</v>
      </c>
      <c r="M234" s="4">
        <v>3</v>
      </c>
      <c r="N234" s="4" t="s">
        <v>3</v>
      </c>
      <c r="O234" s="4">
        <v>2</v>
      </c>
      <c r="P234" s="4"/>
      <c r="Q234" s="4"/>
      <c r="R234" s="4"/>
      <c r="S234" s="4"/>
      <c r="T234" s="4"/>
      <c r="U234" s="4"/>
      <c r="V234" s="4"/>
      <c r="W234" s="4"/>
    </row>
    <row r="235" spans="1:23">
      <c r="A235" s="4">
        <v>50</v>
      </c>
      <c r="B235" s="4">
        <v>0</v>
      </c>
      <c r="C235" s="4">
        <v>0</v>
      </c>
      <c r="D235" s="4">
        <v>1</v>
      </c>
      <c r="E235" s="4">
        <v>0</v>
      </c>
      <c r="F235" s="4">
        <f>ROUND(Source!AR207,O235)</f>
        <v>55385.47</v>
      </c>
      <c r="G235" s="4" t="s">
        <v>125</v>
      </c>
      <c r="H235" s="4" t="s">
        <v>126</v>
      </c>
      <c r="I235" s="4"/>
      <c r="J235" s="4"/>
      <c r="K235" s="4">
        <v>224</v>
      </c>
      <c r="L235" s="4">
        <v>27</v>
      </c>
      <c r="M235" s="4">
        <v>3</v>
      </c>
      <c r="N235" s="4" t="s">
        <v>3</v>
      </c>
      <c r="O235" s="4">
        <v>2</v>
      </c>
      <c r="P235" s="4"/>
      <c r="Q235" s="4"/>
      <c r="R235" s="4"/>
      <c r="S235" s="4"/>
      <c r="T235" s="4"/>
      <c r="U235" s="4"/>
      <c r="V235" s="4"/>
      <c r="W235" s="4"/>
    </row>
    <row r="236" spans="1:23">
      <c r="A236" s="4">
        <v>50</v>
      </c>
      <c r="B236" s="4">
        <v>1</v>
      </c>
      <c r="C236" s="4">
        <v>0</v>
      </c>
      <c r="D236" s="4">
        <v>2</v>
      </c>
      <c r="E236" s="4">
        <v>0</v>
      </c>
      <c r="F236" s="4">
        <f>ROUND(F235*0.2,O236)</f>
        <v>11077.1</v>
      </c>
      <c r="G236" s="4" t="s">
        <v>136</v>
      </c>
      <c r="H236" s="4" t="s">
        <v>137</v>
      </c>
      <c r="I236" s="4"/>
      <c r="J236" s="4"/>
      <c r="K236" s="4">
        <v>212</v>
      </c>
      <c r="L236" s="4">
        <v>28</v>
      </c>
      <c r="M236" s="4">
        <v>0</v>
      </c>
      <c r="N236" s="4" t="s">
        <v>3</v>
      </c>
      <c r="O236" s="4">
        <v>1</v>
      </c>
      <c r="P236" s="4"/>
      <c r="Q236" s="4"/>
      <c r="R236" s="4"/>
      <c r="S236" s="4"/>
      <c r="T236" s="4"/>
      <c r="U236" s="4"/>
      <c r="V236" s="4"/>
      <c r="W236" s="4"/>
    </row>
    <row r="237" spans="1:23">
      <c r="A237" s="4">
        <v>50</v>
      </c>
      <c r="B237" s="4">
        <v>1</v>
      </c>
      <c r="C237" s="4">
        <v>0</v>
      </c>
      <c r="D237" s="4">
        <v>2</v>
      </c>
      <c r="E237" s="4">
        <v>224</v>
      </c>
      <c r="F237" s="4">
        <f>ROUND(F235+F236,O237)</f>
        <v>66462.600000000006</v>
      </c>
      <c r="G237" s="4" t="s">
        <v>138</v>
      </c>
      <c r="H237" s="4" t="s">
        <v>139</v>
      </c>
      <c r="I237" s="4"/>
      <c r="J237" s="4"/>
      <c r="K237" s="4">
        <v>212</v>
      </c>
      <c r="L237" s="4">
        <v>29</v>
      </c>
      <c r="M237" s="4">
        <v>0</v>
      </c>
      <c r="N237" s="4" t="s">
        <v>3</v>
      </c>
      <c r="O237" s="4">
        <v>1</v>
      </c>
      <c r="P237" s="4"/>
      <c r="Q237" s="4"/>
      <c r="R237" s="4"/>
      <c r="S237" s="4"/>
      <c r="T237" s="4"/>
      <c r="U237" s="4"/>
      <c r="V237" s="4"/>
      <c r="W237" s="4"/>
    </row>
    <row r="240" spans="1:23">
      <c r="A240">
        <v>70</v>
      </c>
      <c r="B240">
        <v>1</v>
      </c>
      <c r="D240">
        <v>1</v>
      </c>
      <c r="E240" t="s">
        <v>140</v>
      </c>
      <c r="F240" t="s">
        <v>141</v>
      </c>
      <c r="G240">
        <v>1</v>
      </c>
      <c r="H240">
        <v>0</v>
      </c>
      <c r="I240" t="s">
        <v>3</v>
      </c>
      <c r="J240">
        <v>1</v>
      </c>
      <c r="K240">
        <v>0</v>
      </c>
      <c r="L240" t="s">
        <v>3</v>
      </c>
      <c r="M240" t="s">
        <v>3</v>
      </c>
      <c r="N240">
        <v>0</v>
      </c>
    </row>
    <row r="241" spans="1:14">
      <c r="A241">
        <v>70</v>
      </c>
      <c r="B241">
        <v>1</v>
      </c>
      <c r="D241">
        <v>2</v>
      </c>
      <c r="E241" t="s">
        <v>142</v>
      </c>
      <c r="F241" t="s">
        <v>143</v>
      </c>
      <c r="G241">
        <v>0</v>
      </c>
      <c r="H241">
        <v>0</v>
      </c>
      <c r="I241" t="s">
        <v>3</v>
      </c>
      <c r="J241">
        <v>1</v>
      </c>
      <c r="K241">
        <v>0</v>
      </c>
      <c r="L241" t="s">
        <v>3</v>
      </c>
      <c r="M241" t="s">
        <v>3</v>
      </c>
      <c r="N241">
        <v>0</v>
      </c>
    </row>
    <row r="242" spans="1:14">
      <c r="A242">
        <v>70</v>
      </c>
      <c r="B242">
        <v>1</v>
      </c>
      <c r="D242">
        <v>3</v>
      </c>
      <c r="E242" t="s">
        <v>144</v>
      </c>
      <c r="F242" t="s">
        <v>145</v>
      </c>
      <c r="G242">
        <v>0</v>
      </c>
      <c r="H242">
        <v>0</v>
      </c>
      <c r="I242" t="s">
        <v>3</v>
      </c>
      <c r="J242">
        <v>1</v>
      </c>
      <c r="K242">
        <v>0</v>
      </c>
      <c r="L242" t="s">
        <v>3</v>
      </c>
      <c r="M242" t="s">
        <v>3</v>
      </c>
      <c r="N242">
        <v>0</v>
      </c>
    </row>
    <row r="243" spans="1:14">
      <c r="A243">
        <v>70</v>
      </c>
      <c r="B243">
        <v>1</v>
      </c>
      <c r="D243">
        <v>4</v>
      </c>
      <c r="E243" t="s">
        <v>146</v>
      </c>
      <c r="F243" t="s">
        <v>147</v>
      </c>
      <c r="G243">
        <v>1</v>
      </c>
      <c r="H243">
        <v>0</v>
      </c>
      <c r="I243" t="s">
        <v>3</v>
      </c>
      <c r="J243">
        <v>2</v>
      </c>
      <c r="K243">
        <v>0</v>
      </c>
      <c r="L243" t="s">
        <v>3</v>
      </c>
      <c r="M243" t="s">
        <v>3</v>
      </c>
      <c r="N243">
        <v>0</v>
      </c>
    </row>
    <row r="244" spans="1:14">
      <c r="A244">
        <v>70</v>
      </c>
      <c r="B244">
        <v>1</v>
      </c>
      <c r="D244">
        <v>5</v>
      </c>
      <c r="E244" t="s">
        <v>148</v>
      </c>
      <c r="F244" t="s">
        <v>149</v>
      </c>
      <c r="G244">
        <v>0</v>
      </c>
      <c r="H244">
        <v>0</v>
      </c>
      <c r="I244" t="s">
        <v>3</v>
      </c>
      <c r="J244">
        <v>2</v>
      </c>
      <c r="K244">
        <v>0</v>
      </c>
      <c r="L244" t="s">
        <v>3</v>
      </c>
      <c r="M244" t="s">
        <v>3</v>
      </c>
      <c r="N244">
        <v>0</v>
      </c>
    </row>
    <row r="245" spans="1:14">
      <c r="A245">
        <v>70</v>
      </c>
      <c r="B245">
        <v>1</v>
      </c>
      <c r="D245">
        <v>6</v>
      </c>
      <c r="E245" t="s">
        <v>150</v>
      </c>
      <c r="F245" t="s">
        <v>151</v>
      </c>
      <c r="G245">
        <v>0</v>
      </c>
      <c r="H245">
        <v>0</v>
      </c>
      <c r="I245" t="s">
        <v>3</v>
      </c>
      <c r="J245">
        <v>2</v>
      </c>
      <c r="K245">
        <v>0</v>
      </c>
      <c r="L245" t="s">
        <v>3</v>
      </c>
      <c r="M245" t="s">
        <v>3</v>
      </c>
      <c r="N245">
        <v>0</v>
      </c>
    </row>
    <row r="246" spans="1:14">
      <c r="A246">
        <v>70</v>
      </c>
      <c r="B246">
        <v>1</v>
      </c>
      <c r="D246">
        <v>7</v>
      </c>
      <c r="E246" t="s">
        <v>152</v>
      </c>
      <c r="F246" t="s">
        <v>153</v>
      </c>
      <c r="G246">
        <v>0</v>
      </c>
      <c r="H246">
        <v>0</v>
      </c>
      <c r="I246" t="s">
        <v>154</v>
      </c>
      <c r="J246">
        <v>0</v>
      </c>
      <c r="K246">
        <v>0</v>
      </c>
      <c r="L246" t="s">
        <v>3</v>
      </c>
      <c r="M246" t="s">
        <v>3</v>
      </c>
      <c r="N246">
        <v>0</v>
      </c>
    </row>
    <row r="247" spans="1:14">
      <c r="A247">
        <v>70</v>
      </c>
      <c r="B247">
        <v>1</v>
      </c>
      <c r="D247">
        <v>8</v>
      </c>
      <c r="E247" t="s">
        <v>155</v>
      </c>
      <c r="F247" t="s">
        <v>156</v>
      </c>
      <c r="G247">
        <v>0</v>
      </c>
      <c r="H247">
        <v>0</v>
      </c>
      <c r="I247" t="s">
        <v>157</v>
      </c>
      <c r="J247">
        <v>0</v>
      </c>
      <c r="K247">
        <v>0</v>
      </c>
      <c r="L247" t="s">
        <v>3</v>
      </c>
      <c r="M247" t="s">
        <v>3</v>
      </c>
      <c r="N247">
        <v>0</v>
      </c>
    </row>
    <row r="248" spans="1:14">
      <c r="A248">
        <v>70</v>
      </c>
      <c r="B248">
        <v>1</v>
      </c>
      <c r="D248">
        <v>9</v>
      </c>
      <c r="E248" t="s">
        <v>158</v>
      </c>
      <c r="F248" t="s">
        <v>159</v>
      </c>
      <c r="G248">
        <v>0</v>
      </c>
      <c r="H248">
        <v>0</v>
      </c>
      <c r="I248" t="s">
        <v>160</v>
      </c>
      <c r="J248">
        <v>0</v>
      </c>
      <c r="K248">
        <v>0</v>
      </c>
      <c r="L248" t="s">
        <v>3</v>
      </c>
      <c r="M248" t="s">
        <v>3</v>
      </c>
      <c r="N248">
        <v>0</v>
      </c>
    </row>
    <row r="249" spans="1:14">
      <c r="A249">
        <v>70</v>
      </c>
      <c r="B249">
        <v>1</v>
      </c>
      <c r="D249">
        <v>10</v>
      </c>
      <c r="E249" t="s">
        <v>161</v>
      </c>
      <c r="F249" t="s">
        <v>162</v>
      </c>
      <c r="G249">
        <v>0</v>
      </c>
      <c r="H249">
        <v>0</v>
      </c>
      <c r="I249" t="s">
        <v>163</v>
      </c>
      <c r="J249">
        <v>0</v>
      </c>
      <c r="K249">
        <v>0</v>
      </c>
      <c r="L249" t="s">
        <v>3</v>
      </c>
      <c r="M249" t="s">
        <v>3</v>
      </c>
      <c r="N249">
        <v>0</v>
      </c>
    </row>
    <row r="250" spans="1:14">
      <c r="A250">
        <v>70</v>
      </c>
      <c r="B250">
        <v>1</v>
      </c>
      <c r="D250">
        <v>11</v>
      </c>
      <c r="E250" t="s">
        <v>164</v>
      </c>
      <c r="F250" t="s">
        <v>165</v>
      </c>
      <c r="G250">
        <v>0</v>
      </c>
      <c r="H250">
        <v>0</v>
      </c>
      <c r="I250" t="s">
        <v>166</v>
      </c>
      <c r="J250">
        <v>0</v>
      </c>
      <c r="K250">
        <v>0</v>
      </c>
      <c r="L250" t="s">
        <v>3</v>
      </c>
      <c r="M250" t="s">
        <v>3</v>
      </c>
      <c r="N250">
        <v>0</v>
      </c>
    </row>
    <row r="251" spans="1:14">
      <c r="A251">
        <v>70</v>
      </c>
      <c r="B251">
        <v>1</v>
      </c>
      <c r="D251">
        <v>12</v>
      </c>
      <c r="E251" t="s">
        <v>167</v>
      </c>
      <c r="F251" t="s">
        <v>168</v>
      </c>
      <c r="G251">
        <v>0</v>
      </c>
      <c r="H251">
        <v>0</v>
      </c>
      <c r="I251" t="s">
        <v>3</v>
      </c>
      <c r="J251">
        <v>0</v>
      </c>
      <c r="K251">
        <v>0</v>
      </c>
      <c r="L251" t="s">
        <v>3</v>
      </c>
      <c r="M251" t="s">
        <v>3</v>
      </c>
      <c r="N251">
        <v>0</v>
      </c>
    </row>
    <row r="252" spans="1:14">
      <c r="A252">
        <v>70</v>
      </c>
      <c r="B252">
        <v>1</v>
      </c>
      <c r="D252">
        <v>13</v>
      </c>
      <c r="E252" t="s">
        <v>169</v>
      </c>
      <c r="F252" t="s">
        <v>170</v>
      </c>
      <c r="G252">
        <v>0</v>
      </c>
      <c r="H252">
        <v>0</v>
      </c>
      <c r="I252" t="s">
        <v>3</v>
      </c>
      <c r="J252">
        <v>0</v>
      </c>
      <c r="K252">
        <v>0</v>
      </c>
      <c r="L252" t="s">
        <v>3</v>
      </c>
      <c r="M252" t="s">
        <v>3</v>
      </c>
      <c r="N252">
        <v>0</v>
      </c>
    </row>
    <row r="253" spans="1:14">
      <c r="A253">
        <v>70</v>
      </c>
      <c r="B253">
        <v>1</v>
      </c>
      <c r="D253">
        <v>1</v>
      </c>
      <c r="E253" t="s">
        <v>171</v>
      </c>
      <c r="F253" t="s">
        <v>172</v>
      </c>
      <c r="G253">
        <v>0.9</v>
      </c>
      <c r="H253">
        <v>1</v>
      </c>
      <c r="I253" t="s">
        <v>173</v>
      </c>
      <c r="J253">
        <v>0</v>
      </c>
      <c r="K253">
        <v>0</v>
      </c>
      <c r="L253" t="s">
        <v>3</v>
      </c>
      <c r="M253" t="s">
        <v>3</v>
      </c>
      <c r="N253">
        <v>0</v>
      </c>
    </row>
    <row r="254" spans="1:14">
      <c r="A254">
        <v>70</v>
      </c>
      <c r="B254">
        <v>1</v>
      </c>
      <c r="D254">
        <v>2</v>
      </c>
      <c r="E254" t="s">
        <v>174</v>
      </c>
      <c r="F254" t="s">
        <v>175</v>
      </c>
      <c r="G254">
        <v>0.85</v>
      </c>
      <c r="H254">
        <v>1</v>
      </c>
      <c r="I254" t="s">
        <v>176</v>
      </c>
      <c r="J254">
        <v>0</v>
      </c>
      <c r="K254">
        <v>0</v>
      </c>
      <c r="L254" t="s">
        <v>3</v>
      </c>
      <c r="M254" t="s">
        <v>3</v>
      </c>
      <c r="N254">
        <v>0</v>
      </c>
    </row>
    <row r="255" spans="1:14">
      <c r="A255">
        <v>70</v>
      </c>
      <c r="B255">
        <v>1</v>
      </c>
      <c r="D255">
        <v>3</v>
      </c>
      <c r="E255" t="s">
        <v>177</v>
      </c>
      <c r="F255" t="s">
        <v>178</v>
      </c>
      <c r="G255">
        <v>1.03</v>
      </c>
      <c r="H255">
        <v>0</v>
      </c>
      <c r="I255" t="s">
        <v>3</v>
      </c>
      <c r="J255">
        <v>0</v>
      </c>
      <c r="K255">
        <v>0</v>
      </c>
      <c r="L255" t="s">
        <v>3</v>
      </c>
      <c r="M255" t="s">
        <v>3</v>
      </c>
      <c r="N255">
        <v>0</v>
      </c>
    </row>
    <row r="256" spans="1:14">
      <c r="A256">
        <v>70</v>
      </c>
      <c r="B256">
        <v>1</v>
      </c>
      <c r="D256">
        <v>4</v>
      </c>
      <c r="E256" t="s">
        <v>179</v>
      </c>
      <c r="F256" t="s">
        <v>180</v>
      </c>
      <c r="G256">
        <v>1.0900000000000001</v>
      </c>
      <c r="H256">
        <v>0</v>
      </c>
      <c r="I256" t="s">
        <v>3</v>
      </c>
      <c r="J256">
        <v>0</v>
      </c>
      <c r="K256">
        <v>0</v>
      </c>
      <c r="L256" t="s">
        <v>3</v>
      </c>
      <c r="M256" t="s">
        <v>3</v>
      </c>
      <c r="N256">
        <v>0</v>
      </c>
    </row>
    <row r="257" spans="1:40">
      <c r="A257">
        <v>70</v>
      </c>
      <c r="B257">
        <v>1</v>
      </c>
      <c r="D257">
        <v>5</v>
      </c>
      <c r="E257" t="s">
        <v>181</v>
      </c>
      <c r="F257" t="s">
        <v>182</v>
      </c>
      <c r="G257">
        <v>7</v>
      </c>
      <c r="H257">
        <v>0</v>
      </c>
      <c r="I257" t="s">
        <v>3</v>
      </c>
      <c r="J257">
        <v>0</v>
      </c>
      <c r="K257">
        <v>0</v>
      </c>
      <c r="L257" t="s">
        <v>3</v>
      </c>
      <c r="M257" t="s">
        <v>3</v>
      </c>
      <c r="N257">
        <v>0</v>
      </c>
    </row>
    <row r="258" spans="1:40">
      <c r="A258">
        <v>70</v>
      </c>
      <c r="B258">
        <v>1</v>
      </c>
      <c r="D258">
        <v>6</v>
      </c>
      <c r="E258" t="s">
        <v>183</v>
      </c>
      <c r="F258" t="s">
        <v>3</v>
      </c>
      <c r="G258">
        <v>2</v>
      </c>
      <c r="H258">
        <v>0</v>
      </c>
      <c r="I258" t="s">
        <v>3</v>
      </c>
      <c r="J258">
        <v>0</v>
      </c>
      <c r="K258">
        <v>0</v>
      </c>
      <c r="L258" t="s">
        <v>3</v>
      </c>
      <c r="M258" t="s">
        <v>3</v>
      </c>
      <c r="N258">
        <v>0</v>
      </c>
    </row>
    <row r="260" spans="1:40">
      <c r="A260">
        <v>-1</v>
      </c>
    </row>
    <row r="262" spans="1:40">
      <c r="A262" s="3">
        <v>75</v>
      </c>
      <c r="B262" s="3" t="s">
        <v>184</v>
      </c>
      <c r="C262" s="3">
        <v>2021</v>
      </c>
      <c r="D262" s="3">
        <v>0</v>
      </c>
      <c r="E262" s="3">
        <v>4</v>
      </c>
      <c r="F262" s="3"/>
      <c r="G262" s="3">
        <v>0</v>
      </c>
      <c r="H262" s="3">
        <v>1</v>
      </c>
      <c r="I262" s="3">
        <v>0</v>
      </c>
      <c r="J262" s="3">
        <v>3</v>
      </c>
      <c r="K262" s="3">
        <v>0</v>
      </c>
      <c r="L262" s="3">
        <v>0</v>
      </c>
      <c r="M262" s="3">
        <v>0</v>
      </c>
      <c r="N262" s="3">
        <v>36379259</v>
      </c>
      <c r="O262" s="3">
        <v>1</v>
      </c>
    </row>
    <row r="263" spans="1:40">
      <c r="A263" s="5">
        <v>1</v>
      </c>
      <c r="B263" s="5" t="s">
        <v>185</v>
      </c>
      <c r="C263" s="5" t="s">
        <v>186</v>
      </c>
      <c r="D263" s="5">
        <v>2021</v>
      </c>
      <c r="E263" s="5">
        <v>4</v>
      </c>
      <c r="F263" s="5">
        <v>1</v>
      </c>
      <c r="G263" s="5">
        <v>1</v>
      </c>
      <c r="H263" s="5">
        <v>0</v>
      </c>
      <c r="I263" s="5">
        <v>2</v>
      </c>
      <c r="J263" s="5">
        <v>1</v>
      </c>
      <c r="K263" s="5">
        <v>1</v>
      </c>
      <c r="L263" s="5">
        <v>1</v>
      </c>
      <c r="M263" s="5">
        <v>1</v>
      </c>
      <c r="N263" s="5">
        <v>1</v>
      </c>
      <c r="O263" s="5">
        <v>1</v>
      </c>
      <c r="P263" s="5">
        <v>1</v>
      </c>
      <c r="Q263" s="5">
        <v>1</v>
      </c>
      <c r="R263" s="5" t="s">
        <v>3</v>
      </c>
      <c r="S263" s="5" t="s">
        <v>3</v>
      </c>
      <c r="T263" s="5" t="s">
        <v>3</v>
      </c>
      <c r="U263" s="5" t="s">
        <v>3</v>
      </c>
      <c r="V263" s="5" t="s">
        <v>3</v>
      </c>
      <c r="W263" s="5" t="s">
        <v>3</v>
      </c>
      <c r="X263" s="5" t="s">
        <v>3</v>
      </c>
      <c r="Y263" s="5" t="s">
        <v>3</v>
      </c>
      <c r="Z263" s="5" t="s">
        <v>3</v>
      </c>
      <c r="AA263" s="5" t="s">
        <v>3</v>
      </c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>
        <v>36379260</v>
      </c>
    </row>
    <row r="264" spans="1:40">
      <c r="A264" s="5">
        <v>2</v>
      </c>
      <c r="B264" s="5" t="s">
        <v>187</v>
      </c>
      <c r="C264" s="5" t="s">
        <v>188</v>
      </c>
      <c r="D264" s="5">
        <v>0</v>
      </c>
      <c r="E264" s="5">
        <v>0</v>
      </c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>
        <v>36379261</v>
      </c>
    </row>
    <row r="268" spans="1:40">
      <c r="A268">
        <v>65</v>
      </c>
      <c r="C268">
        <v>1</v>
      </c>
      <c r="D268">
        <v>0</v>
      </c>
      <c r="E268">
        <v>245</v>
      </c>
    </row>
  </sheetData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EC55"/>
  <sheetViews>
    <sheetView workbookViewId="0">
      <selection activeCell="E34" sqref="E34"/>
    </sheetView>
  </sheetViews>
  <sheetFormatPr defaultColWidth="9.140625" defaultRowHeight="12.75"/>
  <cols>
    <col min="1" max="256" width="9.140625" customWidth="1"/>
  </cols>
  <sheetData>
    <row r="1" spans="1:133">
      <c r="A1">
        <v>0</v>
      </c>
      <c r="B1" t="s">
        <v>0</v>
      </c>
      <c r="D1" t="s">
        <v>189</v>
      </c>
      <c r="F1">
        <v>0</v>
      </c>
      <c r="G1">
        <v>0</v>
      </c>
      <c r="H1">
        <v>0</v>
      </c>
      <c r="I1" t="s">
        <v>2</v>
      </c>
      <c r="J1" t="s">
        <v>3</v>
      </c>
      <c r="K1">
        <v>1</v>
      </c>
      <c r="L1">
        <v>58436</v>
      </c>
      <c r="M1">
        <v>10</v>
      </c>
      <c r="N1">
        <v>11</v>
      </c>
      <c r="O1">
        <v>3</v>
      </c>
      <c r="P1">
        <v>0</v>
      </c>
      <c r="Q1">
        <v>0</v>
      </c>
    </row>
    <row r="12" spans="1:133">
      <c r="A12" s="1">
        <v>1</v>
      </c>
      <c r="B12" s="1">
        <v>53</v>
      </c>
      <c r="C12" s="1">
        <v>0</v>
      </c>
      <c r="D12" s="1"/>
      <c r="E12" s="1">
        <v>0</v>
      </c>
      <c r="F12" s="1" t="s">
        <v>4</v>
      </c>
      <c r="G12" s="1" t="s">
        <v>5</v>
      </c>
      <c r="H12" s="1" t="s">
        <v>3</v>
      </c>
      <c r="I12" s="1">
        <v>0</v>
      </c>
      <c r="J12" s="1" t="s">
        <v>3</v>
      </c>
      <c r="K12" s="1">
        <v>0</v>
      </c>
      <c r="L12" s="1">
        <v>0</v>
      </c>
      <c r="M12" s="1">
        <v>2</v>
      </c>
      <c r="N12" s="1"/>
      <c r="O12" s="1">
        <v>0</v>
      </c>
      <c r="P12" s="1">
        <v>0</v>
      </c>
      <c r="Q12" s="1">
        <v>0</v>
      </c>
      <c r="R12" s="1">
        <v>0</v>
      </c>
      <c r="S12" s="1"/>
      <c r="T12" s="1">
        <v>1</v>
      </c>
      <c r="U12" s="1" t="s">
        <v>3</v>
      </c>
      <c r="V12" s="1">
        <v>0</v>
      </c>
      <c r="W12" s="1" t="s">
        <v>3</v>
      </c>
      <c r="X12" s="1" t="s">
        <v>3</v>
      </c>
      <c r="Y12" s="1" t="s">
        <v>3</v>
      </c>
      <c r="Z12" s="1" t="s">
        <v>3</v>
      </c>
      <c r="AA12" s="1" t="s">
        <v>3</v>
      </c>
      <c r="AB12" s="1" t="s">
        <v>3</v>
      </c>
      <c r="AC12" s="1" t="s">
        <v>3</v>
      </c>
      <c r="AD12" s="1" t="s">
        <v>3</v>
      </c>
      <c r="AE12" s="1" t="s">
        <v>3</v>
      </c>
      <c r="AF12" s="1" t="s">
        <v>3</v>
      </c>
      <c r="AG12" s="1" t="s">
        <v>3</v>
      </c>
      <c r="AH12" s="1" t="s">
        <v>3</v>
      </c>
      <c r="AI12" s="1" t="s">
        <v>3</v>
      </c>
      <c r="AJ12" s="1" t="s">
        <v>3</v>
      </c>
      <c r="AK12" s="1"/>
      <c r="AL12" s="1" t="s">
        <v>3</v>
      </c>
      <c r="AM12" s="1" t="s">
        <v>3</v>
      </c>
      <c r="AN12" s="1" t="s">
        <v>3</v>
      </c>
      <c r="AO12" s="1"/>
      <c r="AP12" s="1" t="s">
        <v>3</v>
      </c>
      <c r="AQ12" s="1" t="s">
        <v>3</v>
      </c>
      <c r="AR12" s="1" t="s">
        <v>3</v>
      </c>
      <c r="AS12" s="1"/>
      <c r="AT12" s="1"/>
      <c r="AU12" s="1"/>
      <c r="AV12" s="1"/>
      <c r="AW12" s="1"/>
      <c r="AX12" s="1" t="s">
        <v>3</v>
      </c>
      <c r="AY12" s="1" t="s">
        <v>3</v>
      </c>
      <c r="AZ12" s="1" t="s">
        <v>3</v>
      </c>
      <c r="BA12" s="1"/>
      <c r="BB12" s="1">
        <v>0</v>
      </c>
      <c r="BC12" s="1"/>
      <c r="BD12" s="1"/>
      <c r="BE12" s="1"/>
      <c r="BF12" s="1"/>
      <c r="BG12" s="1"/>
      <c r="BH12" s="1" t="s">
        <v>6</v>
      </c>
      <c r="BI12" s="1" t="s">
        <v>7</v>
      </c>
      <c r="BJ12" s="1">
        <v>1</v>
      </c>
      <c r="BK12" s="1">
        <v>1</v>
      </c>
      <c r="BL12" s="1">
        <v>0</v>
      </c>
      <c r="BM12" s="1">
        <v>0</v>
      </c>
      <c r="BN12" s="1">
        <v>1</v>
      </c>
      <c r="BO12" s="1">
        <v>0</v>
      </c>
      <c r="BP12" s="1">
        <v>6</v>
      </c>
      <c r="BQ12" s="1">
        <v>2</v>
      </c>
      <c r="BR12" s="1">
        <v>1</v>
      </c>
      <c r="BS12" s="1">
        <v>1</v>
      </c>
      <c r="BT12" s="1">
        <v>0</v>
      </c>
      <c r="BU12" s="1">
        <v>0</v>
      </c>
      <c r="BV12" s="1">
        <v>0</v>
      </c>
      <c r="BW12" s="1">
        <v>0</v>
      </c>
      <c r="BX12" s="1">
        <v>0</v>
      </c>
      <c r="BY12" s="1" t="s">
        <v>8</v>
      </c>
      <c r="BZ12" s="1" t="s">
        <v>9</v>
      </c>
      <c r="CA12" s="1" t="s">
        <v>10</v>
      </c>
      <c r="CB12" s="1" t="s">
        <v>10</v>
      </c>
      <c r="CC12" s="1" t="s">
        <v>10</v>
      </c>
      <c r="CD12" s="1" t="s">
        <v>10</v>
      </c>
      <c r="CE12" s="1" t="s">
        <v>11</v>
      </c>
      <c r="CF12" s="1">
        <v>0</v>
      </c>
      <c r="CG12" s="1">
        <v>0</v>
      </c>
      <c r="CH12" s="1">
        <v>8200</v>
      </c>
      <c r="CI12" s="1" t="s">
        <v>3</v>
      </c>
      <c r="CJ12" s="1" t="s">
        <v>3</v>
      </c>
      <c r="CK12" s="1">
        <v>1</v>
      </c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>
        <v>0</v>
      </c>
    </row>
    <row r="14" spans="1:133">
      <c r="A14" s="1">
        <v>22</v>
      </c>
      <c r="B14" s="1">
        <v>0</v>
      </c>
      <c r="C14" s="1">
        <v>0</v>
      </c>
      <c r="D14" s="1">
        <v>36379259</v>
      </c>
      <c r="E14" s="1">
        <v>0</v>
      </c>
      <c r="F14" s="1">
        <v>3</v>
      </c>
      <c r="G14" s="1"/>
      <c r="H14" s="1"/>
      <c r="I14" s="1"/>
      <c r="J14" s="1"/>
      <c r="K14" s="1"/>
      <c r="L14" s="1"/>
      <c r="M14" s="1"/>
      <c r="N14" s="1"/>
      <c r="O14" s="1"/>
    </row>
    <row r="16" spans="1:133">
      <c r="A16" s="6">
        <v>3</v>
      </c>
      <c r="B16" s="6">
        <v>1</v>
      </c>
      <c r="C16" s="6" t="s">
        <v>12</v>
      </c>
      <c r="D16" s="6" t="s">
        <v>12</v>
      </c>
      <c r="E16" s="7">
        <f>(Source!F194)/1000</f>
        <v>0.35033999999999998</v>
      </c>
      <c r="F16" s="7">
        <f>(Source!F195)/1000</f>
        <v>55.035129999999995</v>
      </c>
      <c r="G16" s="7">
        <f>(Source!F186)/1000</f>
        <v>0</v>
      </c>
      <c r="H16" s="7">
        <f>(Source!F196)/1000+(Source!F197)/1000</f>
        <v>0</v>
      </c>
      <c r="I16" s="7">
        <f>E16+F16+G16+H16</f>
        <v>55.385469999999998</v>
      </c>
      <c r="J16" s="7">
        <f>(Source!F192)/1000</f>
        <v>9.5062000000000015</v>
      </c>
      <c r="AI16" s="6">
        <v>0</v>
      </c>
      <c r="AJ16" s="6">
        <v>0</v>
      </c>
      <c r="AK16" s="6" t="s">
        <v>3</v>
      </c>
      <c r="AL16" s="6" t="s">
        <v>3</v>
      </c>
      <c r="AM16" s="6" t="s">
        <v>3</v>
      </c>
      <c r="AN16" s="6">
        <v>0</v>
      </c>
      <c r="AO16" s="6" t="s">
        <v>3</v>
      </c>
      <c r="AP16" s="6" t="s">
        <v>3</v>
      </c>
      <c r="AT16" s="7">
        <v>42148.800000000003</v>
      </c>
      <c r="AU16" s="7">
        <v>32381.79</v>
      </c>
      <c r="AV16" s="7">
        <v>0</v>
      </c>
      <c r="AW16" s="7">
        <v>0</v>
      </c>
      <c r="AX16" s="7">
        <v>0</v>
      </c>
      <c r="AY16" s="7">
        <v>260.81</v>
      </c>
      <c r="AZ16" s="7">
        <v>69.5</v>
      </c>
      <c r="BA16" s="7">
        <v>9506.2000000000007</v>
      </c>
      <c r="BB16" s="7">
        <v>350.34</v>
      </c>
      <c r="BC16" s="7">
        <v>55035.13</v>
      </c>
      <c r="BD16" s="7">
        <v>0</v>
      </c>
      <c r="BE16" s="7">
        <v>0</v>
      </c>
      <c r="BF16" s="7">
        <v>29.516300000000001</v>
      </c>
      <c r="BG16" s="7">
        <v>0.18000000000000002</v>
      </c>
      <c r="BH16" s="7">
        <v>0.12</v>
      </c>
      <c r="BI16" s="7">
        <v>8730.32</v>
      </c>
      <c r="BJ16" s="7">
        <v>4506.3500000000004</v>
      </c>
      <c r="BK16" s="7">
        <v>55385.47</v>
      </c>
    </row>
    <row r="18" spans="1:19">
      <c r="A18">
        <v>51</v>
      </c>
      <c r="E18" s="8">
        <f>SUMIF(A16:A17,3,E16:E17)</f>
        <v>0.35033999999999998</v>
      </c>
      <c r="F18" s="8">
        <f>SUMIF(A16:A17,3,F16:F17)</f>
        <v>55.035129999999995</v>
      </c>
      <c r="G18" s="8">
        <f>SUMIF(A16:A17,3,G16:G17)</f>
        <v>0</v>
      </c>
      <c r="H18" s="8">
        <f>SUMIF(A16:A17,3,H16:H17)</f>
        <v>0</v>
      </c>
      <c r="I18" s="8">
        <f>SUMIF(A16:A17,3,I16:I17)</f>
        <v>55.385469999999998</v>
      </c>
      <c r="J18" s="8">
        <f>SUMIF(A16:A17,3,J16:J17)</f>
        <v>9.5062000000000015</v>
      </c>
      <c r="K18" s="8"/>
      <c r="L18" s="8"/>
      <c r="M18" s="8"/>
      <c r="N18" s="8"/>
      <c r="O18" s="8"/>
      <c r="P18" s="8"/>
      <c r="Q18" s="8"/>
      <c r="R18" s="8"/>
      <c r="S18" s="8"/>
    </row>
    <row r="20" spans="1:19">
      <c r="A20" s="4">
        <v>50</v>
      </c>
      <c r="B20" s="4">
        <v>0</v>
      </c>
      <c r="C20" s="4">
        <v>0</v>
      </c>
      <c r="D20" s="4">
        <v>1</v>
      </c>
      <c r="E20" s="4">
        <v>201</v>
      </c>
      <c r="F20" s="4">
        <v>42148.800000000003</v>
      </c>
      <c r="G20" s="4" t="s">
        <v>73</v>
      </c>
      <c r="H20" s="4" t="s">
        <v>74</v>
      </c>
      <c r="I20" s="4"/>
      <c r="J20" s="4"/>
      <c r="K20" s="4">
        <v>201</v>
      </c>
      <c r="L20" s="4">
        <v>1</v>
      </c>
      <c r="M20" s="4">
        <v>3</v>
      </c>
      <c r="N20" s="4" t="s">
        <v>3</v>
      </c>
      <c r="O20" s="4">
        <v>2</v>
      </c>
      <c r="P20" s="4"/>
    </row>
    <row r="21" spans="1:19">
      <c r="A21" s="4">
        <v>50</v>
      </c>
      <c r="B21" s="4">
        <v>0</v>
      </c>
      <c r="C21" s="4">
        <v>0</v>
      </c>
      <c r="D21" s="4">
        <v>1</v>
      </c>
      <c r="E21" s="4">
        <v>202</v>
      </c>
      <c r="F21" s="4">
        <v>32381.79</v>
      </c>
      <c r="G21" s="4" t="s">
        <v>75</v>
      </c>
      <c r="H21" s="4" t="s">
        <v>76</v>
      </c>
      <c r="I21" s="4"/>
      <c r="J21" s="4"/>
      <c r="K21" s="4">
        <v>202</v>
      </c>
      <c r="L21" s="4">
        <v>2</v>
      </c>
      <c r="M21" s="4">
        <v>3</v>
      </c>
      <c r="N21" s="4" t="s">
        <v>3</v>
      </c>
      <c r="O21" s="4">
        <v>2</v>
      </c>
      <c r="P21" s="4"/>
    </row>
    <row r="22" spans="1:19">
      <c r="A22" s="4">
        <v>50</v>
      </c>
      <c r="B22" s="4">
        <v>0</v>
      </c>
      <c r="C22" s="4">
        <v>0</v>
      </c>
      <c r="D22" s="4">
        <v>1</v>
      </c>
      <c r="E22" s="4">
        <v>222</v>
      </c>
      <c r="F22" s="4">
        <v>0</v>
      </c>
      <c r="G22" s="4" t="s">
        <v>77</v>
      </c>
      <c r="H22" s="4" t="s">
        <v>78</v>
      </c>
      <c r="I22" s="4"/>
      <c r="J22" s="4"/>
      <c r="K22" s="4">
        <v>222</v>
      </c>
      <c r="L22" s="4">
        <v>3</v>
      </c>
      <c r="M22" s="4">
        <v>3</v>
      </c>
      <c r="N22" s="4" t="s">
        <v>3</v>
      </c>
      <c r="O22" s="4">
        <v>2</v>
      </c>
      <c r="P22" s="4"/>
    </row>
    <row r="23" spans="1:19">
      <c r="A23" s="4">
        <v>50</v>
      </c>
      <c r="B23" s="4">
        <v>0</v>
      </c>
      <c r="C23" s="4">
        <v>0</v>
      </c>
      <c r="D23" s="4">
        <v>1</v>
      </c>
      <c r="E23" s="4">
        <v>225</v>
      </c>
      <c r="F23" s="4">
        <v>32381.79</v>
      </c>
      <c r="G23" s="4" t="s">
        <v>79</v>
      </c>
      <c r="H23" s="4" t="s">
        <v>80</v>
      </c>
      <c r="I23" s="4"/>
      <c r="J23" s="4"/>
      <c r="K23" s="4">
        <v>225</v>
      </c>
      <c r="L23" s="4">
        <v>4</v>
      </c>
      <c r="M23" s="4">
        <v>3</v>
      </c>
      <c r="N23" s="4" t="s">
        <v>3</v>
      </c>
      <c r="O23" s="4">
        <v>2</v>
      </c>
      <c r="P23" s="4"/>
    </row>
    <row r="24" spans="1:19">
      <c r="A24" s="4">
        <v>50</v>
      </c>
      <c r="B24" s="4">
        <v>0</v>
      </c>
      <c r="C24" s="4">
        <v>0</v>
      </c>
      <c r="D24" s="4">
        <v>1</v>
      </c>
      <c r="E24" s="4">
        <v>226</v>
      </c>
      <c r="F24" s="4">
        <v>32381.79</v>
      </c>
      <c r="G24" s="4" t="s">
        <v>81</v>
      </c>
      <c r="H24" s="4" t="s">
        <v>82</v>
      </c>
      <c r="I24" s="4"/>
      <c r="J24" s="4"/>
      <c r="K24" s="4">
        <v>226</v>
      </c>
      <c r="L24" s="4">
        <v>5</v>
      </c>
      <c r="M24" s="4">
        <v>3</v>
      </c>
      <c r="N24" s="4" t="s">
        <v>3</v>
      </c>
      <c r="O24" s="4">
        <v>2</v>
      </c>
      <c r="P24" s="4"/>
    </row>
    <row r="25" spans="1:19">
      <c r="A25" s="4">
        <v>50</v>
      </c>
      <c r="B25" s="4">
        <v>0</v>
      </c>
      <c r="C25" s="4">
        <v>0</v>
      </c>
      <c r="D25" s="4">
        <v>1</v>
      </c>
      <c r="E25" s="4">
        <v>227</v>
      </c>
      <c r="F25" s="4">
        <v>0</v>
      </c>
      <c r="G25" s="4" t="s">
        <v>83</v>
      </c>
      <c r="H25" s="4" t="s">
        <v>84</v>
      </c>
      <c r="I25" s="4"/>
      <c r="J25" s="4"/>
      <c r="K25" s="4">
        <v>227</v>
      </c>
      <c r="L25" s="4">
        <v>6</v>
      </c>
      <c r="M25" s="4">
        <v>3</v>
      </c>
      <c r="N25" s="4" t="s">
        <v>3</v>
      </c>
      <c r="O25" s="4">
        <v>2</v>
      </c>
      <c r="P25" s="4"/>
    </row>
    <row r="26" spans="1:19">
      <c r="A26" s="4">
        <v>50</v>
      </c>
      <c r="B26" s="4">
        <v>0</v>
      </c>
      <c r="C26" s="4">
        <v>0</v>
      </c>
      <c r="D26" s="4">
        <v>1</v>
      </c>
      <c r="E26" s="4">
        <v>228</v>
      </c>
      <c r="F26" s="4">
        <v>32381.79</v>
      </c>
      <c r="G26" s="4" t="s">
        <v>85</v>
      </c>
      <c r="H26" s="4" t="s">
        <v>86</v>
      </c>
      <c r="I26" s="4"/>
      <c r="J26" s="4"/>
      <c r="K26" s="4">
        <v>228</v>
      </c>
      <c r="L26" s="4">
        <v>7</v>
      </c>
      <c r="M26" s="4">
        <v>3</v>
      </c>
      <c r="N26" s="4" t="s">
        <v>3</v>
      </c>
      <c r="O26" s="4">
        <v>2</v>
      </c>
      <c r="P26" s="4"/>
    </row>
    <row r="27" spans="1:19">
      <c r="A27" s="4">
        <v>50</v>
      </c>
      <c r="B27" s="4">
        <v>0</v>
      </c>
      <c r="C27" s="4">
        <v>0</v>
      </c>
      <c r="D27" s="4">
        <v>1</v>
      </c>
      <c r="E27" s="4">
        <v>216</v>
      </c>
      <c r="F27" s="4">
        <v>0</v>
      </c>
      <c r="G27" s="4" t="s">
        <v>87</v>
      </c>
      <c r="H27" s="4" t="s">
        <v>88</v>
      </c>
      <c r="I27" s="4"/>
      <c r="J27" s="4"/>
      <c r="K27" s="4">
        <v>216</v>
      </c>
      <c r="L27" s="4">
        <v>8</v>
      </c>
      <c r="M27" s="4">
        <v>3</v>
      </c>
      <c r="N27" s="4" t="s">
        <v>3</v>
      </c>
      <c r="O27" s="4">
        <v>2</v>
      </c>
      <c r="P27" s="4"/>
    </row>
    <row r="28" spans="1:19">
      <c r="A28" s="4">
        <v>50</v>
      </c>
      <c r="B28" s="4">
        <v>0</v>
      </c>
      <c r="C28" s="4">
        <v>0</v>
      </c>
      <c r="D28" s="4">
        <v>1</v>
      </c>
      <c r="E28" s="4">
        <v>223</v>
      </c>
      <c r="F28" s="4">
        <v>0</v>
      </c>
      <c r="G28" s="4" t="s">
        <v>89</v>
      </c>
      <c r="H28" s="4" t="s">
        <v>90</v>
      </c>
      <c r="I28" s="4"/>
      <c r="J28" s="4"/>
      <c r="K28" s="4">
        <v>223</v>
      </c>
      <c r="L28" s="4">
        <v>9</v>
      </c>
      <c r="M28" s="4">
        <v>3</v>
      </c>
      <c r="N28" s="4" t="s">
        <v>3</v>
      </c>
      <c r="O28" s="4">
        <v>2</v>
      </c>
      <c r="P28" s="4"/>
    </row>
    <row r="29" spans="1:19">
      <c r="A29" s="4">
        <v>50</v>
      </c>
      <c r="B29" s="4">
        <v>0</v>
      </c>
      <c r="C29" s="4">
        <v>0</v>
      </c>
      <c r="D29" s="4">
        <v>1</v>
      </c>
      <c r="E29" s="4">
        <v>229</v>
      </c>
      <c r="F29" s="4">
        <v>0</v>
      </c>
      <c r="G29" s="4" t="s">
        <v>91</v>
      </c>
      <c r="H29" s="4" t="s">
        <v>92</v>
      </c>
      <c r="I29" s="4"/>
      <c r="J29" s="4"/>
      <c r="K29" s="4">
        <v>229</v>
      </c>
      <c r="L29" s="4">
        <v>10</v>
      </c>
      <c r="M29" s="4">
        <v>3</v>
      </c>
      <c r="N29" s="4" t="s">
        <v>3</v>
      </c>
      <c r="O29" s="4">
        <v>2</v>
      </c>
      <c r="P29" s="4"/>
    </row>
    <row r="30" spans="1:19">
      <c r="A30" s="4">
        <v>50</v>
      </c>
      <c r="B30" s="4">
        <v>0</v>
      </c>
      <c r="C30" s="4">
        <v>0</v>
      </c>
      <c r="D30" s="4">
        <v>1</v>
      </c>
      <c r="E30" s="4">
        <v>203</v>
      </c>
      <c r="F30" s="4">
        <v>260.81</v>
      </c>
      <c r="G30" s="4" t="s">
        <v>93</v>
      </c>
      <c r="H30" s="4" t="s">
        <v>94</v>
      </c>
      <c r="I30" s="4"/>
      <c r="J30" s="4"/>
      <c r="K30" s="4">
        <v>203</v>
      </c>
      <c r="L30" s="4">
        <v>11</v>
      </c>
      <c r="M30" s="4">
        <v>3</v>
      </c>
      <c r="N30" s="4" t="s">
        <v>3</v>
      </c>
      <c r="O30" s="4">
        <v>2</v>
      </c>
      <c r="P30" s="4"/>
    </row>
    <row r="31" spans="1:19">
      <c r="A31" s="4">
        <v>50</v>
      </c>
      <c r="B31" s="4">
        <v>0</v>
      </c>
      <c r="C31" s="4">
        <v>0</v>
      </c>
      <c r="D31" s="4">
        <v>1</v>
      </c>
      <c r="E31" s="4">
        <v>231</v>
      </c>
      <c r="F31" s="4">
        <v>0</v>
      </c>
      <c r="G31" s="4" t="s">
        <v>95</v>
      </c>
      <c r="H31" s="4" t="s">
        <v>96</v>
      </c>
      <c r="I31" s="4"/>
      <c r="J31" s="4"/>
      <c r="K31" s="4">
        <v>231</v>
      </c>
      <c r="L31" s="4">
        <v>12</v>
      </c>
      <c r="M31" s="4">
        <v>3</v>
      </c>
      <c r="N31" s="4" t="s">
        <v>3</v>
      </c>
      <c r="O31" s="4">
        <v>2</v>
      </c>
      <c r="P31" s="4"/>
    </row>
    <row r="32" spans="1:19">
      <c r="A32" s="4">
        <v>50</v>
      </c>
      <c r="B32" s="4">
        <v>0</v>
      </c>
      <c r="C32" s="4">
        <v>0</v>
      </c>
      <c r="D32" s="4">
        <v>1</v>
      </c>
      <c r="E32" s="4">
        <v>204</v>
      </c>
      <c r="F32" s="4">
        <v>69.5</v>
      </c>
      <c r="G32" s="4" t="s">
        <v>97</v>
      </c>
      <c r="H32" s="4" t="s">
        <v>98</v>
      </c>
      <c r="I32" s="4"/>
      <c r="J32" s="4"/>
      <c r="K32" s="4">
        <v>204</v>
      </c>
      <c r="L32" s="4">
        <v>13</v>
      </c>
      <c r="M32" s="4">
        <v>3</v>
      </c>
      <c r="N32" s="4" t="s">
        <v>3</v>
      </c>
      <c r="O32" s="4">
        <v>2</v>
      </c>
      <c r="P32" s="4"/>
    </row>
    <row r="33" spans="1:16">
      <c r="A33" s="4">
        <v>50</v>
      </c>
      <c r="B33" s="4">
        <v>0</v>
      </c>
      <c r="C33" s="4">
        <v>0</v>
      </c>
      <c r="D33" s="4">
        <v>1</v>
      </c>
      <c r="E33" s="4">
        <v>205</v>
      </c>
      <c r="F33" s="4">
        <v>9506.2000000000007</v>
      </c>
      <c r="G33" s="4" t="s">
        <v>99</v>
      </c>
      <c r="H33" s="4" t="s">
        <v>100</v>
      </c>
      <c r="I33" s="4"/>
      <c r="J33" s="4"/>
      <c r="K33" s="4">
        <v>205</v>
      </c>
      <c r="L33" s="4">
        <v>14</v>
      </c>
      <c r="M33" s="4">
        <v>3</v>
      </c>
      <c r="N33" s="4" t="s">
        <v>3</v>
      </c>
      <c r="O33" s="4">
        <v>2</v>
      </c>
      <c r="P33" s="4"/>
    </row>
    <row r="34" spans="1:16">
      <c r="A34" s="4">
        <v>50</v>
      </c>
      <c r="B34" s="4">
        <v>0</v>
      </c>
      <c r="C34" s="4">
        <v>0</v>
      </c>
      <c r="D34" s="4">
        <v>1</v>
      </c>
      <c r="E34" s="4">
        <v>232</v>
      </c>
      <c r="F34" s="4">
        <v>0</v>
      </c>
      <c r="G34" s="4" t="s">
        <v>101</v>
      </c>
      <c r="H34" s="4" t="s">
        <v>102</v>
      </c>
      <c r="I34" s="4"/>
      <c r="J34" s="4"/>
      <c r="K34" s="4">
        <v>232</v>
      </c>
      <c r="L34" s="4">
        <v>15</v>
      </c>
      <c r="M34" s="4">
        <v>3</v>
      </c>
      <c r="N34" s="4" t="s">
        <v>3</v>
      </c>
      <c r="O34" s="4">
        <v>2</v>
      </c>
      <c r="P34" s="4"/>
    </row>
    <row r="35" spans="1:16">
      <c r="A35" s="4">
        <v>50</v>
      </c>
      <c r="B35" s="4">
        <v>0</v>
      </c>
      <c r="C35" s="4">
        <v>0</v>
      </c>
      <c r="D35" s="4">
        <v>1</v>
      </c>
      <c r="E35" s="4">
        <v>214</v>
      </c>
      <c r="F35" s="4">
        <v>350.34</v>
      </c>
      <c r="G35" s="4" t="s">
        <v>103</v>
      </c>
      <c r="H35" s="4" t="s">
        <v>104</v>
      </c>
      <c r="I35" s="4"/>
      <c r="J35" s="4"/>
      <c r="K35" s="4">
        <v>214</v>
      </c>
      <c r="L35" s="4">
        <v>16</v>
      </c>
      <c r="M35" s="4">
        <v>3</v>
      </c>
      <c r="N35" s="4" t="s">
        <v>3</v>
      </c>
      <c r="O35" s="4">
        <v>2</v>
      </c>
      <c r="P35" s="4"/>
    </row>
    <row r="36" spans="1:16">
      <c r="A36" s="4">
        <v>50</v>
      </c>
      <c r="B36" s="4">
        <v>0</v>
      </c>
      <c r="C36" s="4">
        <v>0</v>
      </c>
      <c r="D36" s="4">
        <v>1</v>
      </c>
      <c r="E36" s="4">
        <v>215</v>
      </c>
      <c r="F36" s="4">
        <v>55035.13</v>
      </c>
      <c r="G36" s="4" t="s">
        <v>105</v>
      </c>
      <c r="H36" s="4" t="s">
        <v>106</v>
      </c>
      <c r="I36" s="4"/>
      <c r="J36" s="4"/>
      <c r="K36" s="4">
        <v>215</v>
      </c>
      <c r="L36" s="4">
        <v>17</v>
      </c>
      <c r="M36" s="4">
        <v>3</v>
      </c>
      <c r="N36" s="4" t="s">
        <v>3</v>
      </c>
      <c r="O36" s="4">
        <v>2</v>
      </c>
      <c r="P36" s="4"/>
    </row>
    <row r="37" spans="1:16">
      <c r="A37" s="4">
        <v>50</v>
      </c>
      <c r="B37" s="4">
        <v>0</v>
      </c>
      <c r="C37" s="4">
        <v>0</v>
      </c>
      <c r="D37" s="4">
        <v>1</v>
      </c>
      <c r="E37" s="4">
        <v>217</v>
      </c>
      <c r="F37" s="4">
        <v>0</v>
      </c>
      <c r="G37" s="4" t="s">
        <v>107</v>
      </c>
      <c r="H37" s="4" t="s">
        <v>108</v>
      </c>
      <c r="I37" s="4"/>
      <c r="J37" s="4"/>
      <c r="K37" s="4">
        <v>217</v>
      </c>
      <c r="L37" s="4">
        <v>18</v>
      </c>
      <c r="M37" s="4">
        <v>3</v>
      </c>
      <c r="N37" s="4" t="s">
        <v>3</v>
      </c>
      <c r="O37" s="4">
        <v>2</v>
      </c>
      <c r="P37" s="4"/>
    </row>
    <row r="38" spans="1:16">
      <c r="A38" s="4">
        <v>50</v>
      </c>
      <c r="B38" s="4">
        <v>0</v>
      </c>
      <c r="C38" s="4">
        <v>0</v>
      </c>
      <c r="D38" s="4">
        <v>1</v>
      </c>
      <c r="E38" s="4">
        <v>230</v>
      </c>
      <c r="F38" s="4">
        <v>0</v>
      </c>
      <c r="G38" s="4" t="s">
        <v>109</v>
      </c>
      <c r="H38" s="4" t="s">
        <v>110</v>
      </c>
      <c r="I38" s="4"/>
      <c r="J38" s="4"/>
      <c r="K38" s="4">
        <v>230</v>
      </c>
      <c r="L38" s="4">
        <v>19</v>
      </c>
      <c r="M38" s="4">
        <v>3</v>
      </c>
      <c r="N38" s="4" t="s">
        <v>3</v>
      </c>
      <c r="O38" s="4">
        <v>2</v>
      </c>
      <c r="P38" s="4"/>
    </row>
    <row r="39" spans="1:16">
      <c r="A39" s="4">
        <v>50</v>
      </c>
      <c r="B39" s="4">
        <v>0</v>
      </c>
      <c r="C39" s="4">
        <v>0</v>
      </c>
      <c r="D39" s="4">
        <v>1</v>
      </c>
      <c r="E39" s="4">
        <v>206</v>
      </c>
      <c r="F39" s="4">
        <v>0</v>
      </c>
      <c r="G39" s="4" t="s">
        <v>111</v>
      </c>
      <c r="H39" s="4" t="s">
        <v>112</v>
      </c>
      <c r="I39" s="4"/>
      <c r="J39" s="4"/>
      <c r="K39" s="4">
        <v>206</v>
      </c>
      <c r="L39" s="4">
        <v>20</v>
      </c>
      <c r="M39" s="4">
        <v>3</v>
      </c>
      <c r="N39" s="4" t="s">
        <v>3</v>
      </c>
      <c r="O39" s="4">
        <v>2</v>
      </c>
      <c r="P39" s="4"/>
    </row>
    <row r="40" spans="1:16">
      <c r="A40" s="4">
        <v>50</v>
      </c>
      <c r="B40" s="4">
        <v>0</v>
      </c>
      <c r="C40" s="4">
        <v>0</v>
      </c>
      <c r="D40" s="4">
        <v>1</v>
      </c>
      <c r="E40" s="4">
        <v>207</v>
      </c>
      <c r="F40" s="4">
        <v>29.516300000000001</v>
      </c>
      <c r="G40" s="4" t="s">
        <v>113</v>
      </c>
      <c r="H40" s="4" t="s">
        <v>114</v>
      </c>
      <c r="I40" s="4"/>
      <c r="J40" s="4"/>
      <c r="K40" s="4">
        <v>207</v>
      </c>
      <c r="L40" s="4">
        <v>21</v>
      </c>
      <c r="M40" s="4">
        <v>3</v>
      </c>
      <c r="N40" s="4" t="s">
        <v>3</v>
      </c>
      <c r="O40" s="4">
        <v>-1</v>
      </c>
      <c r="P40" s="4"/>
    </row>
    <row r="41" spans="1:16">
      <c r="A41" s="4">
        <v>50</v>
      </c>
      <c r="B41" s="4">
        <v>0</v>
      </c>
      <c r="C41" s="4">
        <v>0</v>
      </c>
      <c r="D41" s="4">
        <v>1</v>
      </c>
      <c r="E41" s="4">
        <v>208</v>
      </c>
      <c r="F41" s="4">
        <v>0.18000000000000002</v>
      </c>
      <c r="G41" s="4" t="s">
        <v>115</v>
      </c>
      <c r="H41" s="4" t="s">
        <v>116</v>
      </c>
      <c r="I41" s="4"/>
      <c r="J41" s="4"/>
      <c r="K41" s="4">
        <v>208</v>
      </c>
      <c r="L41" s="4">
        <v>22</v>
      </c>
      <c r="M41" s="4">
        <v>3</v>
      </c>
      <c r="N41" s="4" t="s">
        <v>3</v>
      </c>
      <c r="O41" s="4">
        <v>-1</v>
      </c>
      <c r="P41" s="4"/>
    </row>
    <row r="42" spans="1:16">
      <c r="A42" s="4">
        <v>50</v>
      </c>
      <c r="B42" s="4">
        <v>0</v>
      </c>
      <c r="C42" s="4">
        <v>0</v>
      </c>
      <c r="D42" s="4">
        <v>1</v>
      </c>
      <c r="E42" s="4">
        <v>209</v>
      </c>
      <c r="F42" s="4">
        <v>0.12</v>
      </c>
      <c r="G42" s="4" t="s">
        <v>117</v>
      </c>
      <c r="H42" s="4" t="s">
        <v>118</v>
      </c>
      <c r="I42" s="4"/>
      <c r="J42" s="4"/>
      <c r="K42" s="4">
        <v>209</v>
      </c>
      <c r="L42" s="4">
        <v>23</v>
      </c>
      <c r="M42" s="4">
        <v>3</v>
      </c>
      <c r="N42" s="4" t="s">
        <v>3</v>
      </c>
      <c r="O42" s="4">
        <v>2</v>
      </c>
      <c r="P42" s="4"/>
    </row>
    <row r="43" spans="1:16">
      <c r="A43" s="4">
        <v>50</v>
      </c>
      <c r="B43" s="4">
        <v>0</v>
      </c>
      <c r="C43" s="4">
        <v>0</v>
      </c>
      <c r="D43" s="4">
        <v>1</v>
      </c>
      <c r="E43" s="4">
        <v>233</v>
      </c>
      <c r="F43" s="4">
        <v>0</v>
      </c>
      <c r="G43" s="4" t="s">
        <v>119</v>
      </c>
      <c r="H43" s="4" t="s">
        <v>120</v>
      </c>
      <c r="I43" s="4"/>
      <c r="J43" s="4"/>
      <c r="K43" s="4">
        <v>233</v>
      </c>
      <c r="L43" s="4">
        <v>24</v>
      </c>
      <c r="M43" s="4">
        <v>3</v>
      </c>
      <c r="N43" s="4" t="s">
        <v>3</v>
      </c>
      <c r="O43" s="4">
        <v>2</v>
      </c>
      <c r="P43" s="4"/>
    </row>
    <row r="44" spans="1:16">
      <c r="A44" s="4">
        <v>50</v>
      </c>
      <c r="B44" s="4">
        <v>0</v>
      </c>
      <c r="C44" s="4">
        <v>0</v>
      </c>
      <c r="D44" s="4">
        <v>1</v>
      </c>
      <c r="E44" s="4">
        <v>210</v>
      </c>
      <c r="F44" s="4">
        <v>8730.32</v>
      </c>
      <c r="G44" s="4" t="s">
        <v>121</v>
      </c>
      <c r="H44" s="4" t="s">
        <v>122</v>
      </c>
      <c r="I44" s="4"/>
      <c r="J44" s="4"/>
      <c r="K44" s="4">
        <v>210</v>
      </c>
      <c r="L44" s="4">
        <v>25</v>
      </c>
      <c r="M44" s="4">
        <v>3</v>
      </c>
      <c r="N44" s="4" t="s">
        <v>3</v>
      </c>
      <c r="O44" s="4">
        <v>2</v>
      </c>
      <c r="P44" s="4"/>
    </row>
    <row r="45" spans="1:16">
      <c r="A45" s="4">
        <v>50</v>
      </c>
      <c r="B45" s="4">
        <v>0</v>
      </c>
      <c r="C45" s="4">
        <v>0</v>
      </c>
      <c r="D45" s="4">
        <v>1</v>
      </c>
      <c r="E45" s="4">
        <v>211</v>
      </c>
      <c r="F45" s="4">
        <v>4506.3500000000004</v>
      </c>
      <c r="G45" s="4" t="s">
        <v>123</v>
      </c>
      <c r="H45" s="4" t="s">
        <v>124</v>
      </c>
      <c r="I45" s="4"/>
      <c r="J45" s="4"/>
      <c r="K45" s="4">
        <v>211</v>
      </c>
      <c r="L45" s="4">
        <v>26</v>
      </c>
      <c r="M45" s="4">
        <v>3</v>
      </c>
      <c r="N45" s="4" t="s">
        <v>3</v>
      </c>
      <c r="O45" s="4">
        <v>2</v>
      </c>
      <c r="P45" s="4"/>
    </row>
    <row r="46" spans="1:16">
      <c r="A46" s="4">
        <v>50</v>
      </c>
      <c r="B46" s="4">
        <v>0</v>
      </c>
      <c r="C46" s="4">
        <v>0</v>
      </c>
      <c r="D46" s="4">
        <v>1</v>
      </c>
      <c r="E46" s="4">
        <v>0</v>
      </c>
      <c r="F46" s="4">
        <v>55385.47</v>
      </c>
      <c r="G46" s="4" t="s">
        <v>125</v>
      </c>
      <c r="H46" s="4" t="s">
        <v>126</v>
      </c>
      <c r="I46" s="4"/>
      <c r="J46" s="4"/>
      <c r="K46" s="4">
        <v>224</v>
      </c>
      <c r="L46" s="4">
        <v>27</v>
      </c>
      <c r="M46" s="4">
        <v>3</v>
      </c>
      <c r="N46" s="4" t="s">
        <v>3</v>
      </c>
      <c r="O46" s="4">
        <v>2</v>
      </c>
      <c r="P46" s="4"/>
    </row>
    <row r="47" spans="1:16">
      <c r="A47" s="4">
        <v>50</v>
      </c>
      <c r="B47" s="4">
        <v>1</v>
      </c>
      <c r="C47" s="4">
        <v>0</v>
      </c>
      <c r="D47" s="4">
        <v>2</v>
      </c>
      <c r="E47" s="4">
        <v>0</v>
      </c>
      <c r="F47" s="4">
        <v>11077.1</v>
      </c>
      <c r="G47" s="4" t="s">
        <v>136</v>
      </c>
      <c r="H47" s="4" t="s">
        <v>137</v>
      </c>
      <c r="I47" s="4"/>
      <c r="J47" s="4"/>
      <c r="K47" s="4">
        <v>212</v>
      </c>
      <c r="L47" s="4">
        <v>28</v>
      </c>
      <c r="M47" s="4">
        <v>0</v>
      </c>
      <c r="N47" s="4" t="s">
        <v>3</v>
      </c>
      <c r="O47" s="4">
        <v>1</v>
      </c>
      <c r="P47" s="4"/>
    </row>
    <row r="48" spans="1:16">
      <c r="A48" s="4">
        <v>50</v>
      </c>
      <c r="B48" s="4">
        <v>1</v>
      </c>
      <c r="C48" s="4">
        <v>0</v>
      </c>
      <c r="D48" s="4">
        <v>2</v>
      </c>
      <c r="E48" s="4">
        <v>224</v>
      </c>
      <c r="F48" s="4">
        <v>66462.600000000006</v>
      </c>
      <c r="G48" s="4" t="s">
        <v>138</v>
      </c>
      <c r="H48" s="4" t="s">
        <v>139</v>
      </c>
      <c r="I48" s="4"/>
      <c r="J48" s="4"/>
      <c r="K48" s="4">
        <v>212</v>
      </c>
      <c r="L48" s="4">
        <v>29</v>
      </c>
      <c r="M48" s="4">
        <v>0</v>
      </c>
      <c r="N48" s="4" t="s">
        <v>3</v>
      </c>
      <c r="O48" s="4">
        <v>1</v>
      </c>
      <c r="P48" s="4"/>
    </row>
    <row r="50" spans="1:40">
      <c r="A50">
        <v>-1</v>
      </c>
    </row>
    <row r="53" spans="1:40">
      <c r="A53" s="3">
        <v>75</v>
      </c>
      <c r="B53" s="3" t="s">
        <v>184</v>
      </c>
      <c r="C53" s="3">
        <v>2021</v>
      </c>
      <c r="D53" s="3">
        <v>0</v>
      </c>
      <c r="E53" s="3">
        <v>4</v>
      </c>
      <c r="F53" s="3"/>
      <c r="G53" s="3">
        <v>0</v>
      </c>
      <c r="H53" s="3">
        <v>1</v>
      </c>
      <c r="I53" s="3">
        <v>0</v>
      </c>
      <c r="J53" s="3">
        <v>3</v>
      </c>
      <c r="K53" s="3">
        <v>0</v>
      </c>
      <c r="L53" s="3">
        <v>0</v>
      </c>
      <c r="M53" s="3">
        <v>0</v>
      </c>
      <c r="N53" s="3">
        <v>36379259</v>
      </c>
      <c r="O53" s="3">
        <v>1</v>
      </c>
    </row>
    <row r="54" spans="1:40">
      <c r="A54" s="5">
        <v>1</v>
      </c>
      <c r="B54" s="5" t="s">
        <v>185</v>
      </c>
      <c r="C54" s="5" t="s">
        <v>186</v>
      </c>
      <c r="D54" s="5">
        <v>2021</v>
      </c>
      <c r="E54" s="5">
        <v>4</v>
      </c>
      <c r="F54" s="5">
        <v>1</v>
      </c>
      <c r="G54" s="5">
        <v>1</v>
      </c>
      <c r="H54" s="5">
        <v>0</v>
      </c>
      <c r="I54" s="5">
        <v>2</v>
      </c>
      <c r="J54" s="5">
        <v>1</v>
      </c>
      <c r="K54" s="5">
        <v>1</v>
      </c>
      <c r="L54" s="5">
        <v>1</v>
      </c>
      <c r="M54" s="5">
        <v>1</v>
      </c>
      <c r="N54" s="5">
        <v>1</v>
      </c>
      <c r="O54" s="5">
        <v>1</v>
      </c>
      <c r="P54" s="5">
        <v>1</v>
      </c>
      <c r="Q54" s="5">
        <v>1</v>
      </c>
      <c r="R54" s="5" t="s">
        <v>3</v>
      </c>
      <c r="S54" s="5" t="s">
        <v>3</v>
      </c>
      <c r="T54" s="5" t="s">
        <v>3</v>
      </c>
      <c r="U54" s="5" t="s">
        <v>3</v>
      </c>
      <c r="V54" s="5" t="s">
        <v>3</v>
      </c>
      <c r="W54" s="5" t="s">
        <v>3</v>
      </c>
      <c r="X54" s="5" t="s">
        <v>3</v>
      </c>
      <c r="Y54" s="5" t="s">
        <v>3</v>
      </c>
      <c r="Z54" s="5" t="s">
        <v>3</v>
      </c>
      <c r="AA54" s="5" t="s">
        <v>3</v>
      </c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>
        <v>36379260</v>
      </c>
    </row>
    <row r="55" spans="1:40">
      <c r="A55" s="5">
        <v>2</v>
      </c>
      <c r="B55" s="5" t="s">
        <v>187</v>
      </c>
      <c r="C55" s="5" t="s">
        <v>188</v>
      </c>
      <c r="D55" s="5">
        <v>0</v>
      </c>
      <c r="E55" s="5">
        <v>0</v>
      </c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>
        <v>36379261</v>
      </c>
    </row>
  </sheetData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DC46"/>
  <sheetViews>
    <sheetView workbookViewId="0"/>
  </sheetViews>
  <sheetFormatPr defaultColWidth="9.140625" defaultRowHeight="12.75"/>
  <cols>
    <col min="1" max="256" width="9.140625" customWidth="1"/>
  </cols>
  <sheetData>
    <row r="1" spans="1:107">
      <c r="A1">
        <f>ROW(Source!A32)</f>
        <v>32</v>
      </c>
      <c r="B1">
        <v>36379259</v>
      </c>
      <c r="C1">
        <v>36380280</v>
      </c>
      <c r="D1">
        <v>35572494</v>
      </c>
      <c r="E1">
        <v>1</v>
      </c>
      <c r="F1">
        <v>1</v>
      </c>
      <c r="G1">
        <v>1</v>
      </c>
      <c r="H1">
        <v>1</v>
      </c>
      <c r="I1" t="s">
        <v>190</v>
      </c>
      <c r="J1" t="s">
        <v>3</v>
      </c>
      <c r="K1" t="s">
        <v>191</v>
      </c>
      <c r="L1">
        <v>1369</v>
      </c>
      <c r="N1">
        <v>1013</v>
      </c>
      <c r="O1" t="s">
        <v>192</v>
      </c>
      <c r="P1" t="s">
        <v>192</v>
      </c>
      <c r="Q1">
        <v>1</v>
      </c>
      <c r="W1">
        <v>0</v>
      </c>
      <c r="X1">
        <v>-2038982698</v>
      </c>
      <c r="Y1">
        <v>21.63</v>
      </c>
      <c r="AA1">
        <v>0</v>
      </c>
      <c r="AB1">
        <v>0</v>
      </c>
      <c r="AC1">
        <v>0</v>
      </c>
      <c r="AD1">
        <v>8.09</v>
      </c>
      <c r="AE1">
        <v>0</v>
      </c>
      <c r="AF1">
        <v>0</v>
      </c>
      <c r="AG1">
        <v>0</v>
      </c>
      <c r="AH1">
        <v>8.09</v>
      </c>
      <c r="AI1">
        <v>1</v>
      </c>
      <c r="AJ1">
        <v>1</v>
      </c>
      <c r="AK1">
        <v>1</v>
      </c>
      <c r="AL1">
        <v>1</v>
      </c>
      <c r="AN1">
        <v>0</v>
      </c>
      <c r="AO1">
        <v>1</v>
      </c>
      <c r="AP1">
        <v>0</v>
      </c>
      <c r="AQ1">
        <v>0</v>
      </c>
      <c r="AR1">
        <v>0</v>
      </c>
      <c r="AS1" t="s">
        <v>3</v>
      </c>
      <c r="AT1">
        <v>21.63</v>
      </c>
      <c r="AU1" t="s">
        <v>3</v>
      </c>
      <c r="AV1">
        <v>1</v>
      </c>
      <c r="AW1">
        <v>2</v>
      </c>
      <c r="AX1">
        <v>36380281</v>
      </c>
      <c r="AY1">
        <v>1</v>
      </c>
      <c r="AZ1">
        <v>0</v>
      </c>
      <c r="BA1">
        <v>1</v>
      </c>
      <c r="BB1">
        <v>0</v>
      </c>
      <c r="BC1">
        <v>0</v>
      </c>
      <c r="BD1">
        <v>0</v>
      </c>
      <c r="BE1">
        <v>0</v>
      </c>
      <c r="BF1">
        <v>0</v>
      </c>
      <c r="BG1">
        <v>0</v>
      </c>
      <c r="BH1">
        <v>0</v>
      </c>
      <c r="BI1">
        <v>0</v>
      </c>
      <c r="BJ1">
        <v>0</v>
      </c>
      <c r="BK1">
        <v>0</v>
      </c>
      <c r="BL1">
        <v>0</v>
      </c>
      <c r="BM1">
        <v>0</v>
      </c>
      <c r="BN1">
        <v>0</v>
      </c>
      <c r="BO1">
        <v>0</v>
      </c>
      <c r="BP1">
        <v>0</v>
      </c>
      <c r="BQ1">
        <v>0</v>
      </c>
      <c r="BR1">
        <v>0</v>
      </c>
      <c r="BS1">
        <v>0</v>
      </c>
      <c r="BT1">
        <v>0</v>
      </c>
      <c r="BU1">
        <v>0</v>
      </c>
      <c r="BV1">
        <v>0</v>
      </c>
      <c r="BW1">
        <v>0</v>
      </c>
      <c r="CX1">
        <f>Y1*Source!I32</f>
        <v>0.21629999999999999</v>
      </c>
      <c r="CY1">
        <f>AD1</f>
        <v>8.09</v>
      </c>
      <c r="CZ1">
        <f>AH1</f>
        <v>8.09</v>
      </c>
      <c r="DA1">
        <f>AL1</f>
        <v>1</v>
      </c>
      <c r="DB1">
        <f t="shared" ref="DB1:DB46" si="0">ROUND(ROUND(AT1*CZ1,2),6)</f>
        <v>174.99</v>
      </c>
      <c r="DC1">
        <f t="shared" ref="DC1:DC46" si="1">ROUND(ROUND(AT1*AG1,2),6)</f>
        <v>0</v>
      </c>
    </row>
    <row r="2" spans="1:107">
      <c r="A2">
        <f>ROW(Source!A32)</f>
        <v>32</v>
      </c>
      <c r="B2">
        <v>36379259</v>
      </c>
      <c r="C2">
        <v>36380280</v>
      </c>
      <c r="D2">
        <v>121548</v>
      </c>
      <c r="E2">
        <v>1</v>
      </c>
      <c r="F2">
        <v>1</v>
      </c>
      <c r="G2">
        <v>1</v>
      </c>
      <c r="H2">
        <v>1</v>
      </c>
      <c r="I2" t="s">
        <v>16</v>
      </c>
      <c r="J2" t="s">
        <v>3</v>
      </c>
      <c r="K2" t="s">
        <v>193</v>
      </c>
      <c r="L2">
        <v>608254</v>
      </c>
      <c r="N2">
        <v>1013</v>
      </c>
      <c r="O2" t="s">
        <v>194</v>
      </c>
      <c r="P2" t="s">
        <v>194</v>
      </c>
      <c r="Q2">
        <v>1</v>
      </c>
      <c r="W2">
        <v>0</v>
      </c>
      <c r="X2">
        <v>-185737400</v>
      </c>
      <c r="Y2">
        <v>10</v>
      </c>
      <c r="AA2">
        <v>0</v>
      </c>
      <c r="AB2">
        <v>0</v>
      </c>
      <c r="AC2">
        <v>0</v>
      </c>
      <c r="AD2">
        <v>0</v>
      </c>
      <c r="AE2">
        <v>0</v>
      </c>
      <c r="AF2">
        <v>0</v>
      </c>
      <c r="AG2">
        <v>0</v>
      </c>
      <c r="AH2">
        <v>0</v>
      </c>
      <c r="AI2">
        <v>1</v>
      </c>
      <c r="AJ2">
        <v>1</v>
      </c>
      <c r="AK2">
        <v>1</v>
      </c>
      <c r="AL2">
        <v>1</v>
      </c>
      <c r="AN2">
        <v>0</v>
      </c>
      <c r="AO2">
        <v>1</v>
      </c>
      <c r="AP2">
        <v>0</v>
      </c>
      <c r="AQ2">
        <v>0</v>
      </c>
      <c r="AR2">
        <v>0</v>
      </c>
      <c r="AS2" t="s">
        <v>3</v>
      </c>
      <c r="AT2">
        <v>10</v>
      </c>
      <c r="AU2" t="s">
        <v>3</v>
      </c>
      <c r="AV2">
        <v>2</v>
      </c>
      <c r="AW2">
        <v>2</v>
      </c>
      <c r="AX2">
        <v>36380282</v>
      </c>
      <c r="AY2">
        <v>1</v>
      </c>
      <c r="AZ2">
        <v>0</v>
      </c>
      <c r="BA2">
        <v>2</v>
      </c>
      <c r="BB2">
        <v>0</v>
      </c>
      <c r="BC2">
        <v>0</v>
      </c>
      <c r="BD2">
        <v>0</v>
      </c>
      <c r="BE2">
        <v>0</v>
      </c>
      <c r="BF2">
        <v>0</v>
      </c>
      <c r="BG2">
        <v>0</v>
      </c>
      <c r="BH2">
        <v>0</v>
      </c>
      <c r="BI2">
        <v>0</v>
      </c>
      <c r="BJ2">
        <v>0</v>
      </c>
      <c r="BK2">
        <v>0</v>
      </c>
      <c r="BL2">
        <v>0</v>
      </c>
      <c r="BM2">
        <v>0</v>
      </c>
      <c r="BN2">
        <v>0</v>
      </c>
      <c r="BO2">
        <v>0</v>
      </c>
      <c r="BP2">
        <v>0</v>
      </c>
      <c r="BQ2">
        <v>0</v>
      </c>
      <c r="BR2">
        <v>0</v>
      </c>
      <c r="BS2">
        <v>0</v>
      </c>
      <c r="BT2">
        <v>0</v>
      </c>
      <c r="BU2">
        <v>0</v>
      </c>
      <c r="BV2">
        <v>0</v>
      </c>
      <c r="BW2">
        <v>0</v>
      </c>
      <c r="CX2">
        <f>Y2*Source!I32</f>
        <v>0.1</v>
      </c>
      <c r="CY2">
        <f>AD2</f>
        <v>0</v>
      </c>
      <c r="CZ2">
        <f>AH2</f>
        <v>0</v>
      </c>
      <c r="DA2">
        <f>AL2</f>
        <v>1</v>
      </c>
      <c r="DB2">
        <f t="shared" si="0"/>
        <v>0</v>
      </c>
      <c r="DC2">
        <f t="shared" si="1"/>
        <v>0</v>
      </c>
    </row>
    <row r="3" spans="1:107">
      <c r="A3">
        <f>ROW(Source!A32)</f>
        <v>32</v>
      </c>
      <c r="B3">
        <v>36379259</v>
      </c>
      <c r="C3">
        <v>36380280</v>
      </c>
      <c r="D3">
        <v>35554740</v>
      </c>
      <c r="E3">
        <v>1</v>
      </c>
      <c r="F3">
        <v>1</v>
      </c>
      <c r="G3">
        <v>1</v>
      </c>
      <c r="H3">
        <v>2</v>
      </c>
      <c r="I3" t="s">
        <v>195</v>
      </c>
      <c r="J3" t="s">
        <v>196</v>
      </c>
      <c r="K3" t="s">
        <v>197</v>
      </c>
      <c r="L3">
        <v>1368</v>
      </c>
      <c r="N3">
        <v>1011</v>
      </c>
      <c r="O3" t="s">
        <v>198</v>
      </c>
      <c r="P3" t="s">
        <v>198</v>
      </c>
      <c r="Q3">
        <v>1</v>
      </c>
      <c r="W3">
        <v>0</v>
      </c>
      <c r="X3">
        <v>319688447</v>
      </c>
      <c r="Y3">
        <v>10</v>
      </c>
      <c r="AA3">
        <v>0</v>
      </c>
      <c r="AB3">
        <v>853.51</v>
      </c>
      <c r="AC3">
        <v>335.2</v>
      </c>
      <c r="AD3">
        <v>0</v>
      </c>
      <c r="AE3">
        <v>0</v>
      </c>
      <c r="AF3">
        <v>83.76</v>
      </c>
      <c r="AG3">
        <v>10.06</v>
      </c>
      <c r="AH3">
        <v>0</v>
      </c>
      <c r="AI3">
        <v>1</v>
      </c>
      <c r="AJ3">
        <v>10.19</v>
      </c>
      <c r="AK3">
        <v>33.32</v>
      </c>
      <c r="AL3">
        <v>1</v>
      </c>
      <c r="AN3">
        <v>0</v>
      </c>
      <c r="AO3">
        <v>1</v>
      </c>
      <c r="AP3">
        <v>0</v>
      </c>
      <c r="AQ3">
        <v>0</v>
      </c>
      <c r="AR3">
        <v>0</v>
      </c>
      <c r="AS3" t="s">
        <v>3</v>
      </c>
      <c r="AT3">
        <v>10</v>
      </c>
      <c r="AU3" t="s">
        <v>3</v>
      </c>
      <c r="AV3">
        <v>0</v>
      </c>
      <c r="AW3">
        <v>2</v>
      </c>
      <c r="AX3">
        <v>36380283</v>
      </c>
      <c r="AY3">
        <v>1</v>
      </c>
      <c r="AZ3">
        <v>0</v>
      </c>
      <c r="BA3">
        <v>3</v>
      </c>
      <c r="BB3">
        <v>0</v>
      </c>
      <c r="BC3">
        <v>0</v>
      </c>
      <c r="BD3">
        <v>0</v>
      </c>
      <c r="BE3">
        <v>0</v>
      </c>
      <c r="BF3">
        <v>0</v>
      </c>
      <c r="BG3">
        <v>0</v>
      </c>
      <c r="BH3">
        <v>0</v>
      </c>
      <c r="BI3">
        <v>0</v>
      </c>
      <c r="BJ3">
        <v>0</v>
      </c>
      <c r="BK3">
        <v>0</v>
      </c>
      <c r="BL3">
        <v>0</v>
      </c>
      <c r="BM3">
        <v>0</v>
      </c>
      <c r="BN3">
        <v>0</v>
      </c>
      <c r="BO3">
        <v>0</v>
      </c>
      <c r="BP3">
        <v>0</v>
      </c>
      <c r="BQ3">
        <v>0</v>
      </c>
      <c r="BR3">
        <v>0</v>
      </c>
      <c r="BS3">
        <v>0</v>
      </c>
      <c r="BT3">
        <v>0</v>
      </c>
      <c r="BU3">
        <v>0</v>
      </c>
      <c r="BV3">
        <v>0</v>
      </c>
      <c r="BW3">
        <v>0</v>
      </c>
      <c r="CX3">
        <f>Y3*Source!I32</f>
        <v>0.1</v>
      </c>
      <c r="CY3">
        <f>AB3</f>
        <v>853.51</v>
      </c>
      <c r="CZ3">
        <f>AF3</f>
        <v>83.76</v>
      </c>
      <c r="DA3">
        <f>AJ3</f>
        <v>10.19</v>
      </c>
      <c r="DB3">
        <f t="shared" si="0"/>
        <v>837.6</v>
      </c>
      <c r="DC3">
        <f t="shared" si="1"/>
        <v>100.6</v>
      </c>
    </row>
    <row r="4" spans="1:107">
      <c r="A4">
        <f>ROW(Source!A32)</f>
        <v>32</v>
      </c>
      <c r="B4">
        <v>36379259</v>
      </c>
      <c r="C4">
        <v>36380280</v>
      </c>
      <c r="D4">
        <v>35555088</v>
      </c>
      <c r="E4">
        <v>1</v>
      </c>
      <c r="F4">
        <v>1</v>
      </c>
      <c r="G4">
        <v>1</v>
      </c>
      <c r="H4">
        <v>2</v>
      </c>
      <c r="I4" t="s">
        <v>199</v>
      </c>
      <c r="J4" t="s">
        <v>200</v>
      </c>
      <c r="K4" t="s">
        <v>201</v>
      </c>
      <c r="L4">
        <v>1368</v>
      </c>
      <c r="N4">
        <v>1011</v>
      </c>
      <c r="O4" t="s">
        <v>198</v>
      </c>
      <c r="P4" t="s">
        <v>198</v>
      </c>
      <c r="Q4">
        <v>1</v>
      </c>
      <c r="W4">
        <v>0</v>
      </c>
      <c r="X4">
        <v>586434904</v>
      </c>
      <c r="Y4">
        <v>0.4</v>
      </c>
      <c r="AA4">
        <v>0</v>
      </c>
      <c r="AB4">
        <v>932.72</v>
      </c>
      <c r="AC4">
        <v>386.51</v>
      </c>
      <c r="AD4">
        <v>0</v>
      </c>
      <c r="AE4">
        <v>0</v>
      </c>
      <c r="AF4">
        <v>87.17</v>
      </c>
      <c r="AG4">
        <v>11.6</v>
      </c>
      <c r="AH4">
        <v>0</v>
      </c>
      <c r="AI4">
        <v>1</v>
      </c>
      <c r="AJ4">
        <v>10.7</v>
      </c>
      <c r="AK4">
        <v>33.32</v>
      </c>
      <c r="AL4">
        <v>1</v>
      </c>
      <c r="AN4">
        <v>0</v>
      </c>
      <c r="AO4">
        <v>1</v>
      </c>
      <c r="AP4">
        <v>0</v>
      </c>
      <c r="AQ4">
        <v>0</v>
      </c>
      <c r="AR4">
        <v>0</v>
      </c>
      <c r="AS4" t="s">
        <v>3</v>
      </c>
      <c r="AT4">
        <v>0.4</v>
      </c>
      <c r="AU4" t="s">
        <v>3</v>
      </c>
      <c r="AV4">
        <v>0</v>
      </c>
      <c r="AW4">
        <v>2</v>
      </c>
      <c r="AX4">
        <v>36380284</v>
      </c>
      <c r="AY4">
        <v>1</v>
      </c>
      <c r="AZ4">
        <v>0</v>
      </c>
      <c r="BA4">
        <v>4</v>
      </c>
      <c r="BB4">
        <v>0</v>
      </c>
      <c r="BC4">
        <v>0</v>
      </c>
      <c r="BD4">
        <v>0</v>
      </c>
      <c r="BE4">
        <v>0</v>
      </c>
      <c r="BF4">
        <v>0</v>
      </c>
      <c r="BG4">
        <v>0</v>
      </c>
      <c r="BH4">
        <v>0</v>
      </c>
      <c r="BI4">
        <v>0</v>
      </c>
      <c r="BJ4">
        <v>0</v>
      </c>
      <c r="BK4">
        <v>0</v>
      </c>
      <c r="BL4">
        <v>0</v>
      </c>
      <c r="BM4">
        <v>0</v>
      </c>
      <c r="BN4">
        <v>0</v>
      </c>
      <c r="BO4">
        <v>0</v>
      </c>
      <c r="BP4">
        <v>0</v>
      </c>
      <c r="BQ4">
        <v>0</v>
      </c>
      <c r="BR4">
        <v>0</v>
      </c>
      <c r="BS4">
        <v>0</v>
      </c>
      <c r="BT4">
        <v>0</v>
      </c>
      <c r="BU4">
        <v>0</v>
      </c>
      <c r="BV4">
        <v>0</v>
      </c>
      <c r="BW4">
        <v>0</v>
      </c>
      <c r="CX4">
        <f>Y4*Source!I32</f>
        <v>4.0000000000000001E-3</v>
      </c>
      <c r="CY4">
        <f>AB4</f>
        <v>932.72</v>
      </c>
      <c r="CZ4">
        <f>AF4</f>
        <v>87.17</v>
      </c>
      <c r="DA4">
        <f>AJ4</f>
        <v>10.7</v>
      </c>
      <c r="DB4">
        <f t="shared" si="0"/>
        <v>34.869999999999997</v>
      </c>
      <c r="DC4">
        <f t="shared" si="1"/>
        <v>4.6399999999999997</v>
      </c>
    </row>
    <row r="5" spans="1:107">
      <c r="A5">
        <f>ROW(Source!A33)</f>
        <v>33</v>
      </c>
      <c r="B5">
        <v>36379259</v>
      </c>
      <c r="C5">
        <v>36380285</v>
      </c>
      <c r="D5">
        <v>31427654</v>
      </c>
      <c r="E5">
        <v>1</v>
      </c>
      <c r="F5">
        <v>1</v>
      </c>
      <c r="G5">
        <v>1</v>
      </c>
      <c r="H5">
        <v>1</v>
      </c>
      <c r="I5" t="s">
        <v>202</v>
      </c>
      <c r="J5" t="s">
        <v>3</v>
      </c>
      <c r="K5" t="s">
        <v>203</v>
      </c>
      <c r="L5">
        <v>1369</v>
      </c>
      <c r="N5">
        <v>1013</v>
      </c>
      <c r="O5" t="s">
        <v>192</v>
      </c>
      <c r="P5" t="s">
        <v>192</v>
      </c>
      <c r="Q5">
        <v>1</v>
      </c>
      <c r="W5">
        <v>0</v>
      </c>
      <c r="X5">
        <v>838884263</v>
      </c>
      <c r="Y5">
        <v>4.5599999999999996</v>
      </c>
      <c r="AA5">
        <v>0</v>
      </c>
      <c r="AB5">
        <v>0</v>
      </c>
      <c r="AC5">
        <v>0</v>
      </c>
      <c r="AD5">
        <v>323.89</v>
      </c>
      <c r="AE5">
        <v>0</v>
      </c>
      <c r="AF5">
        <v>0</v>
      </c>
      <c r="AG5">
        <v>0</v>
      </c>
      <c r="AH5">
        <v>323.89</v>
      </c>
      <c r="AI5">
        <v>1</v>
      </c>
      <c r="AJ5">
        <v>1</v>
      </c>
      <c r="AK5">
        <v>1</v>
      </c>
      <c r="AL5">
        <v>1</v>
      </c>
      <c r="AN5">
        <v>0</v>
      </c>
      <c r="AO5">
        <v>1</v>
      </c>
      <c r="AP5">
        <v>0</v>
      </c>
      <c r="AQ5">
        <v>0</v>
      </c>
      <c r="AR5">
        <v>0</v>
      </c>
      <c r="AS5" t="s">
        <v>3</v>
      </c>
      <c r="AT5">
        <v>4.5599999999999996</v>
      </c>
      <c r="AU5" t="s">
        <v>3</v>
      </c>
      <c r="AV5">
        <v>1</v>
      </c>
      <c r="AW5">
        <v>2</v>
      </c>
      <c r="AX5">
        <v>36380286</v>
      </c>
      <c r="AY5">
        <v>1</v>
      </c>
      <c r="AZ5">
        <v>0</v>
      </c>
      <c r="BA5">
        <v>5</v>
      </c>
      <c r="BB5">
        <v>0</v>
      </c>
      <c r="BC5">
        <v>0</v>
      </c>
      <c r="BD5">
        <v>0</v>
      </c>
      <c r="BE5">
        <v>0</v>
      </c>
      <c r="BF5">
        <v>0</v>
      </c>
      <c r="BG5">
        <v>0</v>
      </c>
      <c r="BH5">
        <v>0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0</v>
      </c>
      <c r="BW5">
        <v>0</v>
      </c>
      <c r="CX5">
        <f>Y5*Source!I33</f>
        <v>4.5599999999999996</v>
      </c>
      <c r="CY5">
        <f>AD5</f>
        <v>323.89</v>
      </c>
      <c r="CZ5">
        <f>AH5</f>
        <v>323.89</v>
      </c>
      <c r="DA5">
        <f>AL5</f>
        <v>1</v>
      </c>
      <c r="DB5">
        <f t="shared" si="0"/>
        <v>1476.94</v>
      </c>
      <c r="DC5">
        <f t="shared" si="1"/>
        <v>0</v>
      </c>
    </row>
    <row r="6" spans="1:107">
      <c r="A6">
        <f>ROW(Source!A33)</f>
        <v>33</v>
      </c>
      <c r="B6">
        <v>36379259</v>
      </c>
      <c r="C6">
        <v>36380285</v>
      </c>
      <c r="D6">
        <v>35554586</v>
      </c>
      <c r="E6">
        <v>1</v>
      </c>
      <c r="F6">
        <v>1</v>
      </c>
      <c r="G6">
        <v>1</v>
      </c>
      <c r="H6">
        <v>3</v>
      </c>
      <c r="I6" t="s">
        <v>204</v>
      </c>
      <c r="J6" t="s">
        <v>205</v>
      </c>
      <c r="K6" t="s">
        <v>206</v>
      </c>
      <c r="L6">
        <v>1374</v>
      </c>
      <c r="N6">
        <v>1013</v>
      </c>
      <c r="O6" t="s">
        <v>207</v>
      </c>
      <c r="P6" t="s">
        <v>207</v>
      </c>
      <c r="Q6">
        <v>1</v>
      </c>
      <c r="W6">
        <v>0</v>
      </c>
      <c r="X6">
        <v>731474391</v>
      </c>
      <c r="Y6">
        <v>0.89</v>
      </c>
      <c r="AA6">
        <v>1</v>
      </c>
      <c r="AB6">
        <v>0</v>
      </c>
      <c r="AC6">
        <v>0</v>
      </c>
      <c r="AD6">
        <v>0</v>
      </c>
      <c r="AE6">
        <v>1</v>
      </c>
      <c r="AF6">
        <v>0</v>
      </c>
      <c r="AG6">
        <v>0</v>
      </c>
      <c r="AH6">
        <v>0</v>
      </c>
      <c r="AI6">
        <v>1</v>
      </c>
      <c r="AJ6">
        <v>1</v>
      </c>
      <c r="AK6">
        <v>1</v>
      </c>
      <c r="AL6">
        <v>1</v>
      </c>
      <c r="AN6">
        <v>0</v>
      </c>
      <c r="AO6">
        <v>1</v>
      </c>
      <c r="AP6">
        <v>0</v>
      </c>
      <c r="AQ6">
        <v>0</v>
      </c>
      <c r="AR6">
        <v>0</v>
      </c>
      <c r="AS6" t="s">
        <v>3</v>
      </c>
      <c r="AT6">
        <v>0.89</v>
      </c>
      <c r="AU6" t="s">
        <v>3</v>
      </c>
      <c r="AV6">
        <v>0</v>
      </c>
      <c r="AW6">
        <v>2</v>
      </c>
      <c r="AX6">
        <v>36380287</v>
      </c>
      <c r="AY6">
        <v>1</v>
      </c>
      <c r="AZ6">
        <v>0</v>
      </c>
      <c r="BA6">
        <v>6</v>
      </c>
      <c r="BB6">
        <v>0</v>
      </c>
      <c r="BC6">
        <v>0</v>
      </c>
      <c r="BD6">
        <v>0</v>
      </c>
      <c r="BE6">
        <v>0</v>
      </c>
      <c r="BF6">
        <v>0</v>
      </c>
      <c r="BG6">
        <v>0</v>
      </c>
      <c r="BH6">
        <v>0</v>
      </c>
      <c r="BI6">
        <v>0</v>
      </c>
      <c r="BJ6">
        <v>0</v>
      </c>
      <c r="BK6">
        <v>0</v>
      </c>
      <c r="BL6">
        <v>0</v>
      </c>
      <c r="BM6">
        <v>0</v>
      </c>
      <c r="BN6">
        <v>0</v>
      </c>
      <c r="BO6">
        <v>0</v>
      </c>
      <c r="BP6">
        <v>0</v>
      </c>
      <c r="BQ6">
        <v>0</v>
      </c>
      <c r="BR6">
        <v>0</v>
      </c>
      <c r="BS6">
        <v>0</v>
      </c>
      <c r="BT6">
        <v>0</v>
      </c>
      <c r="BU6">
        <v>0</v>
      </c>
      <c r="BV6">
        <v>0</v>
      </c>
      <c r="BW6">
        <v>0</v>
      </c>
      <c r="CX6">
        <f>Y6*Source!I33</f>
        <v>0.89</v>
      </c>
      <c r="CY6">
        <f>AA6</f>
        <v>1</v>
      </c>
      <c r="CZ6">
        <f>AE6</f>
        <v>1</v>
      </c>
      <c r="DA6">
        <f>AI6</f>
        <v>1</v>
      </c>
      <c r="DB6">
        <f t="shared" si="0"/>
        <v>0.89</v>
      </c>
      <c r="DC6">
        <f t="shared" si="1"/>
        <v>0</v>
      </c>
    </row>
    <row r="7" spans="1:107">
      <c r="A7">
        <f>ROW(Source!A33)</f>
        <v>33</v>
      </c>
      <c r="B7">
        <v>36379259</v>
      </c>
      <c r="C7">
        <v>36380285</v>
      </c>
      <c r="D7">
        <v>0</v>
      </c>
      <c r="E7">
        <v>0</v>
      </c>
      <c r="F7">
        <v>1</v>
      </c>
      <c r="G7">
        <v>1</v>
      </c>
      <c r="H7">
        <v>3</v>
      </c>
      <c r="I7" t="s">
        <v>33</v>
      </c>
      <c r="J7" t="s">
        <v>3</v>
      </c>
      <c r="K7" t="s">
        <v>34</v>
      </c>
      <c r="L7">
        <v>0</v>
      </c>
      <c r="W7">
        <v>0</v>
      </c>
      <c r="X7">
        <v>1869276276</v>
      </c>
      <c r="Y7">
        <v>1</v>
      </c>
      <c r="AA7">
        <v>15190.35</v>
      </c>
      <c r="AB7">
        <v>0</v>
      </c>
      <c r="AC7">
        <v>0</v>
      </c>
      <c r="AD7">
        <v>0</v>
      </c>
      <c r="AE7">
        <v>15190.35</v>
      </c>
      <c r="AF7">
        <v>0</v>
      </c>
      <c r="AG7">
        <v>0</v>
      </c>
      <c r="AH7">
        <v>0</v>
      </c>
      <c r="AI7">
        <v>1</v>
      </c>
      <c r="AJ7">
        <v>1</v>
      </c>
      <c r="AK7">
        <v>1</v>
      </c>
      <c r="AL7">
        <v>1</v>
      </c>
      <c r="AN7">
        <v>0</v>
      </c>
      <c r="AO7">
        <v>0</v>
      </c>
      <c r="AP7">
        <v>2</v>
      </c>
      <c r="AQ7">
        <v>0</v>
      </c>
      <c r="AR7">
        <v>0</v>
      </c>
      <c r="AS7" t="s">
        <v>3</v>
      </c>
      <c r="AT7">
        <v>1</v>
      </c>
      <c r="AU7" t="s">
        <v>3</v>
      </c>
      <c r="AV7">
        <v>0</v>
      </c>
      <c r="AW7">
        <v>1</v>
      </c>
      <c r="AX7">
        <v>-1</v>
      </c>
      <c r="AY7">
        <v>0</v>
      </c>
      <c r="AZ7">
        <v>0</v>
      </c>
      <c r="BA7" t="s">
        <v>3</v>
      </c>
      <c r="BB7">
        <v>0</v>
      </c>
      <c r="BC7">
        <v>0</v>
      </c>
      <c r="BD7">
        <v>0</v>
      </c>
      <c r="BE7">
        <v>0</v>
      </c>
      <c r="BF7">
        <v>0</v>
      </c>
      <c r="BG7">
        <v>0</v>
      </c>
      <c r="BH7">
        <v>0</v>
      </c>
      <c r="BI7">
        <v>0</v>
      </c>
      <c r="BJ7">
        <v>0</v>
      </c>
      <c r="BK7">
        <v>0</v>
      </c>
      <c r="BL7">
        <v>0</v>
      </c>
      <c r="BM7">
        <v>0</v>
      </c>
      <c r="BN7">
        <v>0</v>
      </c>
      <c r="BO7">
        <v>0</v>
      </c>
      <c r="BP7">
        <v>0</v>
      </c>
      <c r="BQ7">
        <v>0</v>
      </c>
      <c r="BR7">
        <v>0</v>
      </c>
      <c r="BS7">
        <v>0</v>
      </c>
      <c r="BT7">
        <v>0</v>
      </c>
      <c r="BU7">
        <v>0</v>
      </c>
      <c r="BV7">
        <v>0</v>
      </c>
      <c r="BW7">
        <v>0</v>
      </c>
      <c r="CX7">
        <f>Y7*Source!I33</f>
        <v>1</v>
      </c>
      <c r="CY7">
        <f>AA7</f>
        <v>15190.35</v>
      </c>
      <c r="CZ7">
        <f>AE7</f>
        <v>15190.35</v>
      </c>
      <c r="DA7">
        <f>AI7</f>
        <v>1</v>
      </c>
      <c r="DB7">
        <f t="shared" si="0"/>
        <v>15190.35</v>
      </c>
      <c r="DC7">
        <f t="shared" si="1"/>
        <v>0</v>
      </c>
    </row>
    <row r="8" spans="1:107">
      <c r="A8">
        <f>ROW(Source!A33)</f>
        <v>33</v>
      </c>
      <c r="B8">
        <v>36379259</v>
      </c>
      <c r="C8">
        <v>36380285</v>
      </c>
      <c r="D8">
        <v>0</v>
      </c>
      <c r="E8">
        <v>0</v>
      </c>
      <c r="F8">
        <v>1</v>
      </c>
      <c r="G8">
        <v>1</v>
      </c>
      <c r="H8">
        <v>3</v>
      </c>
      <c r="I8" t="s">
        <v>33</v>
      </c>
      <c r="J8" t="s">
        <v>3</v>
      </c>
      <c r="K8" t="s">
        <v>37</v>
      </c>
      <c r="L8">
        <v>0</v>
      </c>
      <c r="W8">
        <v>0</v>
      </c>
      <c r="X8">
        <v>800038806</v>
      </c>
      <c r="Y8">
        <v>1</v>
      </c>
      <c r="AA8">
        <v>11750</v>
      </c>
      <c r="AB8">
        <v>0</v>
      </c>
      <c r="AC8">
        <v>0</v>
      </c>
      <c r="AD8">
        <v>0</v>
      </c>
      <c r="AE8">
        <v>11750</v>
      </c>
      <c r="AF8">
        <v>0</v>
      </c>
      <c r="AG8">
        <v>0</v>
      </c>
      <c r="AH8">
        <v>0</v>
      </c>
      <c r="AI8">
        <v>1</v>
      </c>
      <c r="AJ8">
        <v>1</v>
      </c>
      <c r="AK8">
        <v>1</v>
      </c>
      <c r="AL8">
        <v>1</v>
      </c>
      <c r="AN8">
        <v>0</v>
      </c>
      <c r="AO8">
        <v>0</v>
      </c>
      <c r="AP8">
        <v>2</v>
      </c>
      <c r="AQ8">
        <v>0</v>
      </c>
      <c r="AR8">
        <v>0</v>
      </c>
      <c r="AS8" t="s">
        <v>3</v>
      </c>
      <c r="AT8">
        <v>1</v>
      </c>
      <c r="AU8" t="s">
        <v>3</v>
      </c>
      <c r="AV8">
        <v>0</v>
      </c>
      <c r="AW8">
        <v>1</v>
      </c>
      <c r="AX8">
        <v>-1</v>
      </c>
      <c r="AY8">
        <v>0</v>
      </c>
      <c r="AZ8">
        <v>0</v>
      </c>
      <c r="BA8" t="s">
        <v>3</v>
      </c>
      <c r="BB8">
        <v>0</v>
      </c>
      <c r="BC8">
        <v>0</v>
      </c>
      <c r="BD8">
        <v>0</v>
      </c>
      <c r="BE8">
        <v>0</v>
      </c>
      <c r="BF8">
        <v>0</v>
      </c>
      <c r="BG8">
        <v>0</v>
      </c>
      <c r="BH8">
        <v>0</v>
      </c>
      <c r="BI8">
        <v>0</v>
      </c>
      <c r="BJ8">
        <v>0</v>
      </c>
      <c r="BK8">
        <v>0</v>
      </c>
      <c r="BL8">
        <v>0</v>
      </c>
      <c r="BM8">
        <v>0</v>
      </c>
      <c r="BN8">
        <v>0</v>
      </c>
      <c r="BO8">
        <v>0</v>
      </c>
      <c r="BP8">
        <v>0</v>
      </c>
      <c r="BQ8">
        <v>0</v>
      </c>
      <c r="BR8">
        <v>0</v>
      </c>
      <c r="BS8">
        <v>0</v>
      </c>
      <c r="BT8">
        <v>0</v>
      </c>
      <c r="BU8">
        <v>0</v>
      </c>
      <c r="BV8">
        <v>0</v>
      </c>
      <c r="BW8">
        <v>0</v>
      </c>
      <c r="CX8">
        <f>Y8*Source!I33</f>
        <v>1</v>
      </c>
      <c r="CY8">
        <f>AA8</f>
        <v>11750</v>
      </c>
      <c r="CZ8">
        <f>AE8</f>
        <v>11750</v>
      </c>
      <c r="DA8">
        <f>AI8</f>
        <v>1</v>
      </c>
      <c r="DB8">
        <f t="shared" si="0"/>
        <v>11750</v>
      </c>
      <c r="DC8">
        <f t="shared" si="1"/>
        <v>0</v>
      </c>
    </row>
    <row r="9" spans="1:107">
      <c r="A9">
        <f>ROW(Source!A36)</f>
        <v>36</v>
      </c>
      <c r="B9">
        <v>36379259</v>
      </c>
      <c r="C9">
        <v>36380294</v>
      </c>
      <c r="D9">
        <v>29362762</v>
      </c>
      <c r="E9">
        <v>1</v>
      </c>
      <c r="F9">
        <v>1</v>
      </c>
      <c r="G9">
        <v>1</v>
      </c>
      <c r="H9">
        <v>1</v>
      </c>
      <c r="I9" t="s">
        <v>208</v>
      </c>
      <c r="J9" t="s">
        <v>3</v>
      </c>
      <c r="K9" t="s">
        <v>209</v>
      </c>
      <c r="L9">
        <v>1369</v>
      </c>
      <c r="N9">
        <v>1013</v>
      </c>
      <c r="O9" t="s">
        <v>192</v>
      </c>
      <c r="P9" t="s">
        <v>192</v>
      </c>
      <c r="Q9">
        <v>1</v>
      </c>
      <c r="W9">
        <v>0</v>
      </c>
      <c r="X9">
        <v>604758886</v>
      </c>
      <c r="Y9">
        <v>1.1299999999999999</v>
      </c>
      <c r="AA9">
        <v>0</v>
      </c>
      <c r="AB9">
        <v>0</v>
      </c>
      <c r="AC9">
        <v>0</v>
      </c>
      <c r="AD9">
        <v>319.24</v>
      </c>
      <c r="AE9">
        <v>0</v>
      </c>
      <c r="AF9">
        <v>0</v>
      </c>
      <c r="AG9">
        <v>0</v>
      </c>
      <c r="AH9">
        <v>319.24</v>
      </c>
      <c r="AI9">
        <v>1</v>
      </c>
      <c r="AJ9">
        <v>1</v>
      </c>
      <c r="AK9">
        <v>1</v>
      </c>
      <c r="AL9">
        <v>1</v>
      </c>
      <c r="AN9">
        <v>0</v>
      </c>
      <c r="AO9">
        <v>1</v>
      </c>
      <c r="AP9">
        <v>0</v>
      </c>
      <c r="AQ9">
        <v>0</v>
      </c>
      <c r="AR9">
        <v>0</v>
      </c>
      <c r="AS9" t="s">
        <v>3</v>
      </c>
      <c r="AT9">
        <v>1.1299999999999999</v>
      </c>
      <c r="AU9" t="s">
        <v>3</v>
      </c>
      <c r="AV9">
        <v>1</v>
      </c>
      <c r="AW9">
        <v>2</v>
      </c>
      <c r="AX9">
        <v>36380295</v>
      </c>
      <c r="AY9">
        <v>1</v>
      </c>
      <c r="AZ9">
        <v>0</v>
      </c>
      <c r="BA9">
        <v>7</v>
      </c>
      <c r="BB9">
        <v>0</v>
      </c>
      <c r="BC9">
        <v>0</v>
      </c>
      <c r="BD9">
        <v>0</v>
      </c>
      <c r="BE9">
        <v>0</v>
      </c>
      <c r="BF9">
        <v>0</v>
      </c>
      <c r="BG9">
        <v>0</v>
      </c>
      <c r="BH9">
        <v>0</v>
      </c>
      <c r="BI9">
        <v>0</v>
      </c>
      <c r="BJ9">
        <v>0</v>
      </c>
      <c r="BK9">
        <v>0</v>
      </c>
      <c r="BL9">
        <v>0</v>
      </c>
      <c r="BM9">
        <v>0</v>
      </c>
      <c r="BN9">
        <v>0</v>
      </c>
      <c r="BO9">
        <v>0</v>
      </c>
      <c r="BP9">
        <v>0</v>
      </c>
      <c r="BQ9">
        <v>0</v>
      </c>
      <c r="BR9">
        <v>0</v>
      </c>
      <c r="BS9">
        <v>0</v>
      </c>
      <c r="BT9">
        <v>0</v>
      </c>
      <c r="BU9">
        <v>0</v>
      </c>
      <c r="BV9">
        <v>0</v>
      </c>
      <c r="BW9">
        <v>0</v>
      </c>
      <c r="CX9">
        <f>Y9*Source!I36</f>
        <v>1.1299999999999999</v>
      </c>
      <c r="CY9">
        <f>AD9</f>
        <v>319.24</v>
      </c>
      <c r="CZ9">
        <f>AH9</f>
        <v>319.24</v>
      </c>
      <c r="DA9">
        <f>AL9</f>
        <v>1</v>
      </c>
      <c r="DB9">
        <f t="shared" si="0"/>
        <v>360.74</v>
      </c>
      <c r="DC9">
        <f t="shared" si="1"/>
        <v>0</v>
      </c>
    </row>
    <row r="10" spans="1:107">
      <c r="A10">
        <f>ROW(Source!A36)</f>
        <v>36</v>
      </c>
      <c r="B10">
        <v>36379259</v>
      </c>
      <c r="C10">
        <v>36380294</v>
      </c>
      <c r="D10">
        <v>121548</v>
      </c>
      <c r="E10">
        <v>1</v>
      </c>
      <c r="F10">
        <v>1</v>
      </c>
      <c r="G10">
        <v>1</v>
      </c>
      <c r="H10">
        <v>1</v>
      </c>
      <c r="I10" t="s">
        <v>16</v>
      </c>
      <c r="J10" t="s">
        <v>3</v>
      </c>
      <c r="K10" t="s">
        <v>193</v>
      </c>
      <c r="L10">
        <v>608254</v>
      </c>
      <c r="N10">
        <v>1013</v>
      </c>
      <c r="O10" t="s">
        <v>194</v>
      </c>
      <c r="P10" t="s">
        <v>194</v>
      </c>
      <c r="Q10">
        <v>1</v>
      </c>
      <c r="W10">
        <v>0</v>
      </c>
      <c r="X10">
        <v>-185737400</v>
      </c>
      <c r="Y10">
        <v>0.04</v>
      </c>
      <c r="AA10">
        <v>0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0</v>
      </c>
      <c r="AH10">
        <v>0</v>
      </c>
      <c r="AI10">
        <v>1</v>
      </c>
      <c r="AJ10">
        <v>1</v>
      </c>
      <c r="AK10">
        <v>1</v>
      </c>
      <c r="AL10">
        <v>1</v>
      </c>
      <c r="AN10">
        <v>0</v>
      </c>
      <c r="AO10">
        <v>1</v>
      </c>
      <c r="AP10">
        <v>0</v>
      </c>
      <c r="AQ10">
        <v>0</v>
      </c>
      <c r="AR10">
        <v>0</v>
      </c>
      <c r="AS10" t="s">
        <v>3</v>
      </c>
      <c r="AT10">
        <v>0.04</v>
      </c>
      <c r="AU10" t="s">
        <v>3</v>
      </c>
      <c r="AV10">
        <v>2</v>
      </c>
      <c r="AW10">
        <v>2</v>
      </c>
      <c r="AX10">
        <v>36380296</v>
      </c>
      <c r="AY10">
        <v>1</v>
      </c>
      <c r="AZ10">
        <v>0</v>
      </c>
      <c r="BA10">
        <v>8</v>
      </c>
      <c r="BB10">
        <v>0</v>
      </c>
      <c r="BC10">
        <v>0</v>
      </c>
      <c r="BD10">
        <v>0</v>
      </c>
      <c r="BE10">
        <v>0</v>
      </c>
      <c r="BF10">
        <v>0</v>
      </c>
      <c r="BG10">
        <v>0</v>
      </c>
      <c r="BH10">
        <v>0</v>
      </c>
      <c r="BI10">
        <v>0</v>
      </c>
      <c r="BJ10">
        <v>0</v>
      </c>
      <c r="BK10">
        <v>0</v>
      </c>
      <c r="BL10">
        <v>0</v>
      </c>
      <c r="BM10">
        <v>0</v>
      </c>
      <c r="BN10">
        <v>0</v>
      </c>
      <c r="BO10">
        <v>0</v>
      </c>
      <c r="BP10">
        <v>0</v>
      </c>
      <c r="BQ10">
        <v>0</v>
      </c>
      <c r="BR10">
        <v>0</v>
      </c>
      <c r="BS10">
        <v>0</v>
      </c>
      <c r="BT10">
        <v>0</v>
      </c>
      <c r="BU10">
        <v>0</v>
      </c>
      <c r="BV10">
        <v>0</v>
      </c>
      <c r="BW10">
        <v>0</v>
      </c>
      <c r="CX10">
        <f>Y10*Source!I36</f>
        <v>0.04</v>
      </c>
      <c r="CY10">
        <f>AD10</f>
        <v>0</v>
      </c>
      <c r="CZ10">
        <f>AH10</f>
        <v>0</v>
      </c>
      <c r="DA10">
        <f>AL10</f>
        <v>1</v>
      </c>
      <c r="DB10">
        <f t="shared" si="0"/>
        <v>0</v>
      </c>
      <c r="DC10">
        <f t="shared" si="1"/>
        <v>0</v>
      </c>
    </row>
    <row r="11" spans="1:107">
      <c r="A11">
        <f>ROW(Source!A36)</f>
        <v>36</v>
      </c>
      <c r="B11">
        <v>36379259</v>
      </c>
      <c r="C11">
        <v>36380294</v>
      </c>
      <c r="D11">
        <v>29172362</v>
      </c>
      <c r="E11">
        <v>1</v>
      </c>
      <c r="F11">
        <v>1</v>
      </c>
      <c r="G11">
        <v>1</v>
      </c>
      <c r="H11">
        <v>2</v>
      </c>
      <c r="I11" t="s">
        <v>210</v>
      </c>
      <c r="J11" t="s">
        <v>211</v>
      </c>
      <c r="K11" t="s">
        <v>212</v>
      </c>
      <c r="L11">
        <v>1368</v>
      </c>
      <c r="N11">
        <v>1011</v>
      </c>
      <c r="O11" t="s">
        <v>198</v>
      </c>
      <c r="P11" t="s">
        <v>198</v>
      </c>
      <c r="Q11">
        <v>1</v>
      </c>
      <c r="W11">
        <v>0</v>
      </c>
      <c r="X11">
        <v>783836208</v>
      </c>
      <c r="Y11">
        <v>0.04</v>
      </c>
      <c r="AA11">
        <v>0</v>
      </c>
      <c r="AB11">
        <v>1113.56</v>
      </c>
      <c r="AC11">
        <v>449.82</v>
      </c>
      <c r="AD11">
        <v>0</v>
      </c>
      <c r="AE11">
        <v>0</v>
      </c>
      <c r="AF11">
        <v>134.65</v>
      </c>
      <c r="AG11">
        <v>13.5</v>
      </c>
      <c r="AH11">
        <v>0</v>
      </c>
      <c r="AI11">
        <v>1</v>
      </c>
      <c r="AJ11">
        <v>8.27</v>
      </c>
      <c r="AK11">
        <v>33.32</v>
      </c>
      <c r="AL11">
        <v>1</v>
      </c>
      <c r="AN11">
        <v>0</v>
      </c>
      <c r="AO11">
        <v>1</v>
      </c>
      <c r="AP11">
        <v>0</v>
      </c>
      <c r="AQ11">
        <v>0</v>
      </c>
      <c r="AR11">
        <v>0</v>
      </c>
      <c r="AS11" t="s">
        <v>3</v>
      </c>
      <c r="AT11">
        <v>0.04</v>
      </c>
      <c r="AU11" t="s">
        <v>3</v>
      </c>
      <c r="AV11">
        <v>0</v>
      </c>
      <c r="AW11">
        <v>2</v>
      </c>
      <c r="AX11">
        <v>36380297</v>
      </c>
      <c r="AY11">
        <v>1</v>
      </c>
      <c r="AZ11">
        <v>0</v>
      </c>
      <c r="BA11">
        <v>9</v>
      </c>
      <c r="BB11">
        <v>0</v>
      </c>
      <c r="BC11">
        <v>0</v>
      </c>
      <c r="BD11">
        <v>0</v>
      </c>
      <c r="BE11">
        <v>0</v>
      </c>
      <c r="BF11">
        <v>0</v>
      </c>
      <c r="BG11">
        <v>0</v>
      </c>
      <c r="BH11">
        <v>0</v>
      </c>
      <c r="BI11">
        <v>0</v>
      </c>
      <c r="BJ11">
        <v>0</v>
      </c>
      <c r="BK11">
        <v>0</v>
      </c>
      <c r="BL11">
        <v>0</v>
      </c>
      <c r="BM11">
        <v>0</v>
      </c>
      <c r="BN11">
        <v>0</v>
      </c>
      <c r="BO11">
        <v>0</v>
      </c>
      <c r="BP11">
        <v>0</v>
      </c>
      <c r="BQ11">
        <v>0</v>
      </c>
      <c r="BR11">
        <v>0</v>
      </c>
      <c r="BS11">
        <v>0</v>
      </c>
      <c r="BT11">
        <v>0</v>
      </c>
      <c r="BU11">
        <v>0</v>
      </c>
      <c r="BV11">
        <v>0</v>
      </c>
      <c r="BW11">
        <v>0</v>
      </c>
      <c r="CX11">
        <f>Y11*Source!I36</f>
        <v>0.04</v>
      </c>
      <c r="CY11">
        <f>AB11</f>
        <v>1113.56</v>
      </c>
      <c r="CZ11">
        <f>AF11</f>
        <v>134.65</v>
      </c>
      <c r="DA11">
        <f>AJ11</f>
        <v>8.27</v>
      </c>
      <c r="DB11">
        <f t="shared" si="0"/>
        <v>5.39</v>
      </c>
      <c r="DC11">
        <f t="shared" si="1"/>
        <v>0.54</v>
      </c>
    </row>
    <row r="12" spans="1:107">
      <c r="A12">
        <f>ROW(Source!A36)</f>
        <v>36</v>
      </c>
      <c r="B12">
        <v>36379259</v>
      </c>
      <c r="C12">
        <v>36380294</v>
      </c>
      <c r="D12">
        <v>29174913</v>
      </c>
      <c r="E12">
        <v>1</v>
      </c>
      <c r="F12">
        <v>1</v>
      </c>
      <c r="G12">
        <v>1</v>
      </c>
      <c r="H12">
        <v>2</v>
      </c>
      <c r="I12" t="s">
        <v>199</v>
      </c>
      <c r="J12" t="s">
        <v>213</v>
      </c>
      <c r="K12" t="s">
        <v>201</v>
      </c>
      <c r="L12">
        <v>1368</v>
      </c>
      <c r="N12">
        <v>1011</v>
      </c>
      <c r="O12" t="s">
        <v>198</v>
      </c>
      <c r="P12" t="s">
        <v>198</v>
      </c>
      <c r="Q12">
        <v>1</v>
      </c>
      <c r="W12">
        <v>0</v>
      </c>
      <c r="X12">
        <v>1230759911</v>
      </c>
      <c r="Y12">
        <v>0.04</v>
      </c>
      <c r="AA12">
        <v>0</v>
      </c>
      <c r="AB12">
        <v>932.72</v>
      </c>
      <c r="AC12">
        <v>386.51</v>
      </c>
      <c r="AD12">
        <v>0</v>
      </c>
      <c r="AE12">
        <v>0</v>
      </c>
      <c r="AF12">
        <v>87.17</v>
      </c>
      <c r="AG12">
        <v>11.6</v>
      </c>
      <c r="AH12">
        <v>0</v>
      </c>
      <c r="AI12">
        <v>1</v>
      </c>
      <c r="AJ12">
        <v>10.7</v>
      </c>
      <c r="AK12">
        <v>33.32</v>
      </c>
      <c r="AL12">
        <v>1</v>
      </c>
      <c r="AN12">
        <v>0</v>
      </c>
      <c r="AO12">
        <v>1</v>
      </c>
      <c r="AP12">
        <v>0</v>
      </c>
      <c r="AQ12">
        <v>0</v>
      </c>
      <c r="AR12">
        <v>0</v>
      </c>
      <c r="AS12" t="s">
        <v>3</v>
      </c>
      <c r="AT12">
        <v>0.04</v>
      </c>
      <c r="AU12" t="s">
        <v>3</v>
      </c>
      <c r="AV12">
        <v>0</v>
      </c>
      <c r="AW12">
        <v>2</v>
      </c>
      <c r="AX12">
        <v>36380298</v>
      </c>
      <c r="AY12">
        <v>1</v>
      </c>
      <c r="AZ12">
        <v>0</v>
      </c>
      <c r="BA12">
        <v>10</v>
      </c>
      <c r="BB12">
        <v>0</v>
      </c>
      <c r="BC12">
        <v>0</v>
      </c>
      <c r="BD12">
        <v>0</v>
      </c>
      <c r="BE12">
        <v>0</v>
      </c>
      <c r="BF12">
        <v>0</v>
      </c>
      <c r="BG12">
        <v>0</v>
      </c>
      <c r="BH12">
        <v>0</v>
      </c>
      <c r="BI12">
        <v>0</v>
      </c>
      <c r="BJ12">
        <v>0</v>
      </c>
      <c r="BK12">
        <v>0</v>
      </c>
      <c r="BL12">
        <v>0</v>
      </c>
      <c r="BM12">
        <v>0</v>
      </c>
      <c r="BN12">
        <v>0</v>
      </c>
      <c r="BO12">
        <v>0</v>
      </c>
      <c r="BP12">
        <v>0</v>
      </c>
      <c r="BQ12">
        <v>0</v>
      </c>
      <c r="BR12">
        <v>0</v>
      </c>
      <c r="BS12">
        <v>0</v>
      </c>
      <c r="BT12">
        <v>0</v>
      </c>
      <c r="BU12">
        <v>0</v>
      </c>
      <c r="BV12">
        <v>0</v>
      </c>
      <c r="BW12">
        <v>0</v>
      </c>
      <c r="CX12">
        <f>Y12*Source!I36</f>
        <v>0.04</v>
      </c>
      <c r="CY12">
        <f>AB12</f>
        <v>932.72</v>
      </c>
      <c r="CZ12">
        <f>AF12</f>
        <v>87.17</v>
      </c>
      <c r="DA12">
        <f>AJ12</f>
        <v>10.7</v>
      </c>
      <c r="DB12">
        <f t="shared" si="0"/>
        <v>3.49</v>
      </c>
      <c r="DC12">
        <f t="shared" si="1"/>
        <v>0.46</v>
      </c>
    </row>
    <row r="13" spans="1:107">
      <c r="A13">
        <f>ROW(Source!A36)</f>
        <v>36</v>
      </c>
      <c r="B13">
        <v>36379259</v>
      </c>
      <c r="C13">
        <v>36380294</v>
      </c>
      <c r="D13">
        <v>29114246</v>
      </c>
      <c r="E13">
        <v>1</v>
      </c>
      <c r="F13">
        <v>1</v>
      </c>
      <c r="G13">
        <v>1</v>
      </c>
      <c r="H13">
        <v>3</v>
      </c>
      <c r="I13" t="s">
        <v>214</v>
      </c>
      <c r="J13" t="s">
        <v>215</v>
      </c>
      <c r="K13" t="s">
        <v>216</v>
      </c>
      <c r="L13">
        <v>1346</v>
      </c>
      <c r="N13">
        <v>1009</v>
      </c>
      <c r="O13" t="s">
        <v>217</v>
      </c>
      <c r="P13" t="s">
        <v>217</v>
      </c>
      <c r="Q13">
        <v>1</v>
      </c>
      <c r="W13">
        <v>0</v>
      </c>
      <c r="X13">
        <v>30920770</v>
      </c>
      <c r="Y13">
        <v>0.06</v>
      </c>
      <c r="AA13">
        <v>83.08</v>
      </c>
      <c r="AB13">
        <v>0</v>
      </c>
      <c r="AC13">
        <v>0</v>
      </c>
      <c r="AD13">
        <v>0</v>
      </c>
      <c r="AE13">
        <v>9.0399999999999991</v>
      </c>
      <c r="AF13">
        <v>0</v>
      </c>
      <c r="AG13">
        <v>0</v>
      </c>
      <c r="AH13">
        <v>0</v>
      </c>
      <c r="AI13">
        <v>9.19</v>
      </c>
      <c r="AJ13">
        <v>1</v>
      </c>
      <c r="AK13">
        <v>1</v>
      </c>
      <c r="AL13">
        <v>1</v>
      </c>
      <c r="AN13">
        <v>0</v>
      </c>
      <c r="AO13">
        <v>1</v>
      </c>
      <c r="AP13">
        <v>0</v>
      </c>
      <c r="AQ13">
        <v>0</v>
      </c>
      <c r="AR13">
        <v>0</v>
      </c>
      <c r="AS13" t="s">
        <v>3</v>
      </c>
      <c r="AT13">
        <v>0.06</v>
      </c>
      <c r="AU13" t="s">
        <v>3</v>
      </c>
      <c r="AV13">
        <v>0</v>
      </c>
      <c r="AW13">
        <v>2</v>
      </c>
      <c r="AX13">
        <v>36380299</v>
      </c>
      <c r="AY13">
        <v>1</v>
      </c>
      <c r="AZ13">
        <v>0</v>
      </c>
      <c r="BA13">
        <v>11</v>
      </c>
      <c r="BB13">
        <v>0</v>
      </c>
      <c r="BC13">
        <v>0</v>
      </c>
      <c r="BD13">
        <v>0</v>
      </c>
      <c r="BE13">
        <v>0</v>
      </c>
      <c r="BF13">
        <v>0</v>
      </c>
      <c r="BG13">
        <v>0</v>
      </c>
      <c r="BH13">
        <v>0</v>
      </c>
      <c r="BI13">
        <v>0</v>
      </c>
      <c r="BJ13">
        <v>0</v>
      </c>
      <c r="BK13">
        <v>0</v>
      </c>
      <c r="BL13">
        <v>0</v>
      </c>
      <c r="BM13">
        <v>0</v>
      </c>
      <c r="BN13">
        <v>0</v>
      </c>
      <c r="BO13">
        <v>0</v>
      </c>
      <c r="BP13">
        <v>0</v>
      </c>
      <c r="BQ13">
        <v>0</v>
      </c>
      <c r="BR13">
        <v>0</v>
      </c>
      <c r="BS13">
        <v>0</v>
      </c>
      <c r="BT13">
        <v>0</v>
      </c>
      <c r="BU13">
        <v>0</v>
      </c>
      <c r="BV13">
        <v>0</v>
      </c>
      <c r="BW13">
        <v>0</v>
      </c>
      <c r="CX13">
        <f>Y13*Source!I36</f>
        <v>0.06</v>
      </c>
      <c r="CY13">
        <f>AA13</f>
        <v>83.08</v>
      </c>
      <c r="CZ13">
        <f>AE13</f>
        <v>9.0399999999999991</v>
      </c>
      <c r="DA13">
        <f>AI13</f>
        <v>9.19</v>
      </c>
      <c r="DB13">
        <f t="shared" si="0"/>
        <v>0.54</v>
      </c>
      <c r="DC13">
        <f t="shared" si="1"/>
        <v>0</v>
      </c>
    </row>
    <row r="14" spans="1:107">
      <c r="A14">
        <f>ROW(Source!A36)</f>
        <v>36</v>
      </c>
      <c r="B14">
        <v>36379259</v>
      </c>
      <c r="C14">
        <v>36380294</v>
      </c>
      <c r="D14">
        <v>29171808</v>
      </c>
      <c r="E14">
        <v>1</v>
      </c>
      <c r="F14">
        <v>1</v>
      </c>
      <c r="G14">
        <v>1</v>
      </c>
      <c r="H14">
        <v>3</v>
      </c>
      <c r="I14" t="s">
        <v>204</v>
      </c>
      <c r="J14" t="s">
        <v>218</v>
      </c>
      <c r="K14" t="s">
        <v>206</v>
      </c>
      <c r="L14">
        <v>1374</v>
      </c>
      <c r="N14">
        <v>1013</v>
      </c>
      <c r="O14" t="s">
        <v>207</v>
      </c>
      <c r="P14" t="s">
        <v>207</v>
      </c>
      <c r="Q14">
        <v>1</v>
      </c>
      <c r="W14">
        <v>0</v>
      </c>
      <c r="X14">
        <v>-915781824</v>
      </c>
      <c r="Y14">
        <v>0.22</v>
      </c>
      <c r="AA14">
        <v>1</v>
      </c>
      <c r="AB14">
        <v>0</v>
      </c>
      <c r="AC14">
        <v>0</v>
      </c>
      <c r="AD14">
        <v>0</v>
      </c>
      <c r="AE14">
        <v>1</v>
      </c>
      <c r="AF14">
        <v>0</v>
      </c>
      <c r="AG14">
        <v>0</v>
      </c>
      <c r="AH14">
        <v>0</v>
      </c>
      <c r="AI14">
        <v>1</v>
      </c>
      <c r="AJ14">
        <v>1</v>
      </c>
      <c r="AK14">
        <v>1</v>
      </c>
      <c r="AL14">
        <v>1</v>
      </c>
      <c r="AN14">
        <v>0</v>
      </c>
      <c r="AO14">
        <v>1</v>
      </c>
      <c r="AP14">
        <v>0</v>
      </c>
      <c r="AQ14">
        <v>0</v>
      </c>
      <c r="AR14">
        <v>0</v>
      </c>
      <c r="AS14" t="s">
        <v>3</v>
      </c>
      <c r="AT14">
        <v>0.22</v>
      </c>
      <c r="AU14" t="s">
        <v>3</v>
      </c>
      <c r="AV14">
        <v>0</v>
      </c>
      <c r="AW14">
        <v>2</v>
      </c>
      <c r="AX14">
        <v>36380300</v>
      </c>
      <c r="AY14">
        <v>1</v>
      </c>
      <c r="AZ14">
        <v>0</v>
      </c>
      <c r="BA14">
        <v>12</v>
      </c>
      <c r="BB14">
        <v>0</v>
      </c>
      <c r="BC14">
        <v>0</v>
      </c>
      <c r="BD14">
        <v>0</v>
      </c>
      <c r="BE14">
        <v>0</v>
      </c>
      <c r="BF14">
        <v>0</v>
      </c>
      <c r="BG14">
        <v>0</v>
      </c>
      <c r="BH14">
        <v>0</v>
      </c>
      <c r="BI14">
        <v>0</v>
      </c>
      <c r="BJ14">
        <v>0</v>
      </c>
      <c r="BK14">
        <v>0</v>
      </c>
      <c r="BL14">
        <v>0</v>
      </c>
      <c r="BM14">
        <v>0</v>
      </c>
      <c r="BN14">
        <v>0</v>
      </c>
      <c r="BO14">
        <v>0</v>
      </c>
      <c r="BP14">
        <v>0</v>
      </c>
      <c r="BQ14">
        <v>0</v>
      </c>
      <c r="BR14">
        <v>0</v>
      </c>
      <c r="BS14">
        <v>0</v>
      </c>
      <c r="BT14">
        <v>0</v>
      </c>
      <c r="BU14">
        <v>0</v>
      </c>
      <c r="BV14">
        <v>0</v>
      </c>
      <c r="BW14">
        <v>0</v>
      </c>
      <c r="CX14">
        <f>Y14*Source!I36</f>
        <v>0.22</v>
      </c>
      <c r="CY14">
        <f>AA14</f>
        <v>1</v>
      </c>
      <c r="CZ14">
        <f>AE14</f>
        <v>1</v>
      </c>
      <c r="DA14">
        <f>AI14</f>
        <v>1</v>
      </c>
      <c r="DB14">
        <f t="shared" si="0"/>
        <v>0.22</v>
      </c>
      <c r="DC14">
        <f t="shared" si="1"/>
        <v>0</v>
      </c>
    </row>
    <row r="15" spans="1:107">
      <c r="A15">
        <f>ROW(Source!A36)</f>
        <v>36</v>
      </c>
      <c r="B15">
        <v>36379259</v>
      </c>
      <c r="C15">
        <v>36380294</v>
      </c>
      <c r="D15">
        <v>0</v>
      </c>
      <c r="E15">
        <v>0</v>
      </c>
      <c r="F15">
        <v>1</v>
      </c>
      <c r="G15">
        <v>1</v>
      </c>
      <c r="H15">
        <v>3</v>
      </c>
      <c r="I15" t="s">
        <v>33</v>
      </c>
      <c r="J15" t="s">
        <v>3</v>
      </c>
      <c r="K15" t="s">
        <v>46</v>
      </c>
      <c r="L15">
        <v>0</v>
      </c>
      <c r="W15">
        <v>0</v>
      </c>
      <c r="X15">
        <v>1933994388</v>
      </c>
      <c r="Y15">
        <v>1</v>
      </c>
      <c r="AA15">
        <v>728.14</v>
      </c>
      <c r="AB15">
        <v>0</v>
      </c>
      <c r="AC15">
        <v>0</v>
      </c>
      <c r="AD15">
        <v>0</v>
      </c>
      <c r="AE15">
        <v>728.14</v>
      </c>
      <c r="AF15">
        <v>0</v>
      </c>
      <c r="AG15">
        <v>0</v>
      </c>
      <c r="AH15">
        <v>0</v>
      </c>
      <c r="AI15">
        <v>1</v>
      </c>
      <c r="AJ15">
        <v>1</v>
      </c>
      <c r="AK15">
        <v>1</v>
      </c>
      <c r="AL15">
        <v>1</v>
      </c>
      <c r="AN15">
        <v>0</v>
      </c>
      <c r="AO15">
        <v>0</v>
      </c>
      <c r="AP15">
        <v>2</v>
      </c>
      <c r="AQ15">
        <v>0</v>
      </c>
      <c r="AR15">
        <v>0</v>
      </c>
      <c r="AS15" t="s">
        <v>3</v>
      </c>
      <c r="AT15">
        <v>1</v>
      </c>
      <c r="AU15" t="s">
        <v>3</v>
      </c>
      <c r="AV15">
        <v>0</v>
      </c>
      <c r="AW15">
        <v>1</v>
      </c>
      <c r="AX15">
        <v>-1</v>
      </c>
      <c r="AY15">
        <v>0</v>
      </c>
      <c r="AZ15">
        <v>0</v>
      </c>
      <c r="BA15" t="s">
        <v>3</v>
      </c>
      <c r="BB15">
        <v>0</v>
      </c>
      <c r="BC15">
        <v>0</v>
      </c>
      <c r="BD15">
        <v>0</v>
      </c>
      <c r="BE15">
        <v>0</v>
      </c>
      <c r="BF15">
        <v>0</v>
      </c>
      <c r="BG15">
        <v>0</v>
      </c>
      <c r="BH15">
        <v>0</v>
      </c>
      <c r="BI15">
        <v>0</v>
      </c>
      <c r="BJ15">
        <v>0</v>
      </c>
      <c r="BK15">
        <v>0</v>
      </c>
      <c r="BL15">
        <v>0</v>
      </c>
      <c r="BM15">
        <v>0</v>
      </c>
      <c r="BN15">
        <v>0</v>
      </c>
      <c r="BO15">
        <v>0</v>
      </c>
      <c r="BP15">
        <v>0</v>
      </c>
      <c r="BQ15">
        <v>0</v>
      </c>
      <c r="BR15">
        <v>0</v>
      </c>
      <c r="BS15">
        <v>0</v>
      </c>
      <c r="BT15">
        <v>0</v>
      </c>
      <c r="BU15">
        <v>0</v>
      </c>
      <c r="BV15">
        <v>0</v>
      </c>
      <c r="BW15">
        <v>0</v>
      </c>
      <c r="CX15">
        <f>Y15*Source!I36</f>
        <v>1</v>
      </c>
      <c r="CY15">
        <f>AA15</f>
        <v>728.14</v>
      </c>
      <c r="CZ15">
        <f>AE15</f>
        <v>728.14</v>
      </c>
      <c r="DA15">
        <f>AI15</f>
        <v>1</v>
      </c>
      <c r="DB15">
        <f t="shared" si="0"/>
        <v>728.14</v>
      </c>
      <c r="DC15">
        <f t="shared" si="1"/>
        <v>0</v>
      </c>
    </row>
    <row r="16" spans="1:107">
      <c r="A16">
        <f>ROW(Source!A39)</f>
        <v>39</v>
      </c>
      <c r="B16">
        <v>36379259</v>
      </c>
      <c r="C16">
        <v>36380304</v>
      </c>
      <c r="D16">
        <v>29364679</v>
      </c>
      <c r="E16">
        <v>1</v>
      </c>
      <c r="F16">
        <v>1</v>
      </c>
      <c r="G16">
        <v>1</v>
      </c>
      <c r="H16">
        <v>1</v>
      </c>
      <c r="I16" t="s">
        <v>219</v>
      </c>
      <c r="J16" t="s">
        <v>3</v>
      </c>
      <c r="K16" t="s">
        <v>220</v>
      </c>
      <c r="L16">
        <v>1369</v>
      </c>
      <c r="N16">
        <v>1013</v>
      </c>
      <c r="O16" t="s">
        <v>192</v>
      </c>
      <c r="P16" t="s">
        <v>192</v>
      </c>
      <c r="Q16">
        <v>1</v>
      </c>
      <c r="W16">
        <v>0</v>
      </c>
      <c r="X16">
        <v>931378261</v>
      </c>
      <c r="Y16">
        <v>1.1200000000000001</v>
      </c>
      <c r="AA16">
        <v>0</v>
      </c>
      <c r="AB16">
        <v>0</v>
      </c>
      <c r="AC16">
        <v>0</v>
      </c>
      <c r="AD16">
        <v>329.2</v>
      </c>
      <c r="AE16">
        <v>0</v>
      </c>
      <c r="AF16">
        <v>0</v>
      </c>
      <c r="AG16">
        <v>0</v>
      </c>
      <c r="AH16">
        <v>329.2</v>
      </c>
      <c r="AI16">
        <v>1</v>
      </c>
      <c r="AJ16">
        <v>1</v>
      </c>
      <c r="AK16">
        <v>1</v>
      </c>
      <c r="AL16">
        <v>1</v>
      </c>
      <c r="AN16">
        <v>0</v>
      </c>
      <c r="AO16">
        <v>1</v>
      </c>
      <c r="AP16">
        <v>0</v>
      </c>
      <c r="AQ16">
        <v>0</v>
      </c>
      <c r="AR16">
        <v>0</v>
      </c>
      <c r="AS16" t="s">
        <v>3</v>
      </c>
      <c r="AT16">
        <v>1.1200000000000001</v>
      </c>
      <c r="AU16" t="s">
        <v>3</v>
      </c>
      <c r="AV16">
        <v>1</v>
      </c>
      <c r="AW16">
        <v>2</v>
      </c>
      <c r="AX16">
        <v>36380305</v>
      </c>
      <c r="AY16">
        <v>1</v>
      </c>
      <c r="AZ16">
        <v>0</v>
      </c>
      <c r="BA16">
        <v>13</v>
      </c>
      <c r="BB16">
        <v>0</v>
      </c>
      <c r="BC16">
        <v>0</v>
      </c>
      <c r="BD16">
        <v>0</v>
      </c>
      <c r="BE16">
        <v>0</v>
      </c>
      <c r="BF16">
        <v>0</v>
      </c>
      <c r="BG16">
        <v>0</v>
      </c>
      <c r="BH16">
        <v>0</v>
      </c>
      <c r="BI16">
        <v>0</v>
      </c>
      <c r="BJ16">
        <v>0</v>
      </c>
      <c r="BK16">
        <v>0</v>
      </c>
      <c r="BL16">
        <v>0</v>
      </c>
      <c r="BM16">
        <v>0</v>
      </c>
      <c r="BN16">
        <v>0</v>
      </c>
      <c r="BO16">
        <v>0</v>
      </c>
      <c r="BP16">
        <v>0</v>
      </c>
      <c r="BQ16">
        <v>0</v>
      </c>
      <c r="BR16">
        <v>0</v>
      </c>
      <c r="BS16">
        <v>0</v>
      </c>
      <c r="BT16">
        <v>0</v>
      </c>
      <c r="BU16">
        <v>0</v>
      </c>
      <c r="BV16">
        <v>0</v>
      </c>
      <c r="BW16">
        <v>0</v>
      </c>
      <c r="CX16">
        <f>Y16*Source!I39</f>
        <v>1.1200000000000001</v>
      </c>
      <c r="CY16">
        <f>AD16</f>
        <v>329.2</v>
      </c>
      <c r="CZ16">
        <f>AH16</f>
        <v>329.2</v>
      </c>
      <c r="DA16">
        <f>AL16</f>
        <v>1</v>
      </c>
      <c r="DB16">
        <f t="shared" si="0"/>
        <v>368.7</v>
      </c>
      <c r="DC16">
        <f t="shared" si="1"/>
        <v>0</v>
      </c>
    </row>
    <row r="17" spans="1:107">
      <c r="A17">
        <f>ROW(Source!A39)</f>
        <v>39</v>
      </c>
      <c r="B17">
        <v>36379259</v>
      </c>
      <c r="C17">
        <v>36380304</v>
      </c>
      <c r="D17">
        <v>29114246</v>
      </c>
      <c r="E17">
        <v>1</v>
      </c>
      <c r="F17">
        <v>1</v>
      </c>
      <c r="G17">
        <v>1</v>
      </c>
      <c r="H17">
        <v>3</v>
      </c>
      <c r="I17" t="s">
        <v>214</v>
      </c>
      <c r="J17" t="s">
        <v>215</v>
      </c>
      <c r="K17" t="s">
        <v>216</v>
      </c>
      <c r="L17">
        <v>1346</v>
      </c>
      <c r="N17">
        <v>1009</v>
      </c>
      <c r="O17" t="s">
        <v>217</v>
      </c>
      <c r="P17" t="s">
        <v>217</v>
      </c>
      <c r="Q17">
        <v>1</v>
      </c>
      <c r="W17">
        <v>0</v>
      </c>
      <c r="X17">
        <v>30920770</v>
      </c>
      <c r="Y17">
        <v>0.02</v>
      </c>
      <c r="AA17">
        <v>83.08</v>
      </c>
      <c r="AB17">
        <v>0</v>
      </c>
      <c r="AC17">
        <v>0</v>
      </c>
      <c r="AD17">
        <v>0</v>
      </c>
      <c r="AE17">
        <v>9.0399999999999991</v>
      </c>
      <c r="AF17">
        <v>0</v>
      </c>
      <c r="AG17">
        <v>0</v>
      </c>
      <c r="AH17">
        <v>0</v>
      </c>
      <c r="AI17">
        <v>9.19</v>
      </c>
      <c r="AJ17">
        <v>1</v>
      </c>
      <c r="AK17">
        <v>1</v>
      </c>
      <c r="AL17">
        <v>1</v>
      </c>
      <c r="AN17">
        <v>0</v>
      </c>
      <c r="AO17">
        <v>1</v>
      </c>
      <c r="AP17">
        <v>0</v>
      </c>
      <c r="AQ17">
        <v>0</v>
      </c>
      <c r="AR17">
        <v>0</v>
      </c>
      <c r="AS17" t="s">
        <v>3</v>
      </c>
      <c r="AT17">
        <v>0.02</v>
      </c>
      <c r="AU17" t="s">
        <v>3</v>
      </c>
      <c r="AV17">
        <v>0</v>
      </c>
      <c r="AW17">
        <v>2</v>
      </c>
      <c r="AX17">
        <v>36380306</v>
      </c>
      <c r="AY17">
        <v>1</v>
      </c>
      <c r="AZ17">
        <v>0</v>
      </c>
      <c r="BA17">
        <v>14</v>
      </c>
      <c r="BB17">
        <v>0</v>
      </c>
      <c r="BC17">
        <v>0</v>
      </c>
      <c r="BD17">
        <v>0</v>
      </c>
      <c r="BE17">
        <v>0</v>
      </c>
      <c r="BF17">
        <v>0</v>
      </c>
      <c r="BG17">
        <v>0</v>
      </c>
      <c r="BH17">
        <v>0</v>
      </c>
      <c r="BI17">
        <v>0</v>
      </c>
      <c r="BJ17">
        <v>0</v>
      </c>
      <c r="BK17">
        <v>0</v>
      </c>
      <c r="BL17">
        <v>0</v>
      </c>
      <c r="BM17">
        <v>0</v>
      </c>
      <c r="BN17">
        <v>0</v>
      </c>
      <c r="BO17">
        <v>0</v>
      </c>
      <c r="BP17">
        <v>0</v>
      </c>
      <c r="BQ17">
        <v>0</v>
      </c>
      <c r="BR17">
        <v>0</v>
      </c>
      <c r="BS17">
        <v>0</v>
      </c>
      <c r="BT17">
        <v>0</v>
      </c>
      <c r="BU17">
        <v>0</v>
      </c>
      <c r="BV17">
        <v>0</v>
      </c>
      <c r="BW17">
        <v>0</v>
      </c>
      <c r="CX17">
        <f>Y17*Source!I39</f>
        <v>0.02</v>
      </c>
      <c r="CY17">
        <f>AA17</f>
        <v>83.08</v>
      </c>
      <c r="CZ17">
        <f>AE17</f>
        <v>9.0399999999999991</v>
      </c>
      <c r="DA17">
        <f>AI17</f>
        <v>9.19</v>
      </c>
      <c r="DB17">
        <f t="shared" si="0"/>
        <v>0.18</v>
      </c>
      <c r="DC17">
        <f t="shared" si="1"/>
        <v>0</v>
      </c>
    </row>
    <row r="18" spans="1:107">
      <c r="A18">
        <f>ROW(Source!A39)</f>
        <v>39</v>
      </c>
      <c r="B18">
        <v>36379259</v>
      </c>
      <c r="C18">
        <v>36380304</v>
      </c>
      <c r="D18">
        <v>29171808</v>
      </c>
      <c r="E18">
        <v>1</v>
      </c>
      <c r="F18">
        <v>1</v>
      </c>
      <c r="G18">
        <v>1</v>
      </c>
      <c r="H18">
        <v>3</v>
      </c>
      <c r="I18" t="s">
        <v>204</v>
      </c>
      <c r="J18" t="s">
        <v>218</v>
      </c>
      <c r="K18" t="s">
        <v>206</v>
      </c>
      <c r="L18">
        <v>1374</v>
      </c>
      <c r="N18">
        <v>1013</v>
      </c>
      <c r="O18" t="s">
        <v>207</v>
      </c>
      <c r="P18" t="s">
        <v>207</v>
      </c>
      <c r="Q18">
        <v>1</v>
      </c>
      <c r="W18">
        <v>0</v>
      </c>
      <c r="X18">
        <v>-915781824</v>
      </c>
      <c r="Y18">
        <v>0.22</v>
      </c>
      <c r="AA18">
        <v>1</v>
      </c>
      <c r="AB18">
        <v>0</v>
      </c>
      <c r="AC18">
        <v>0</v>
      </c>
      <c r="AD18">
        <v>0</v>
      </c>
      <c r="AE18">
        <v>1</v>
      </c>
      <c r="AF18">
        <v>0</v>
      </c>
      <c r="AG18">
        <v>0</v>
      </c>
      <c r="AH18">
        <v>0</v>
      </c>
      <c r="AI18">
        <v>1</v>
      </c>
      <c r="AJ18">
        <v>1</v>
      </c>
      <c r="AK18">
        <v>1</v>
      </c>
      <c r="AL18">
        <v>1</v>
      </c>
      <c r="AN18">
        <v>0</v>
      </c>
      <c r="AO18">
        <v>1</v>
      </c>
      <c r="AP18">
        <v>0</v>
      </c>
      <c r="AQ18">
        <v>0</v>
      </c>
      <c r="AR18">
        <v>0</v>
      </c>
      <c r="AS18" t="s">
        <v>3</v>
      </c>
      <c r="AT18">
        <v>0.22</v>
      </c>
      <c r="AU18" t="s">
        <v>3</v>
      </c>
      <c r="AV18">
        <v>0</v>
      </c>
      <c r="AW18">
        <v>2</v>
      </c>
      <c r="AX18">
        <v>36380307</v>
      </c>
      <c r="AY18">
        <v>1</v>
      </c>
      <c r="AZ18">
        <v>0</v>
      </c>
      <c r="BA18">
        <v>15</v>
      </c>
      <c r="BB18">
        <v>0</v>
      </c>
      <c r="BC18">
        <v>0</v>
      </c>
      <c r="BD18">
        <v>0</v>
      </c>
      <c r="BE18">
        <v>0</v>
      </c>
      <c r="BF18">
        <v>0</v>
      </c>
      <c r="BG18">
        <v>0</v>
      </c>
      <c r="BH18">
        <v>0</v>
      </c>
      <c r="BI18">
        <v>0</v>
      </c>
      <c r="BJ18">
        <v>0</v>
      </c>
      <c r="BK18">
        <v>0</v>
      </c>
      <c r="BL18">
        <v>0</v>
      </c>
      <c r="BM18">
        <v>0</v>
      </c>
      <c r="BN18">
        <v>0</v>
      </c>
      <c r="BO18">
        <v>0</v>
      </c>
      <c r="BP18">
        <v>0</v>
      </c>
      <c r="BQ18">
        <v>0</v>
      </c>
      <c r="BR18">
        <v>0</v>
      </c>
      <c r="BS18">
        <v>0</v>
      </c>
      <c r="BT18">
        <v>0</v>
      </c>
      <c r="BU18">
        <v>0</v>
      </c>
      <c r="BV18">
        <v>0</v>
      </c>
      <c r="BW18">
        <v>0</v>
      </c>
      <c r="CX18">
        <f>Y18*Source!I39</f>
        <v>0.22</v>
      </c>
      <c r="CY18">
        <f>AA18</f>
        <v>1</v>
      </c>
      <c r="CZ18">
        <f>AE18</f>
        <v>1</v>
      </c>
      <c r="DA18">
        <f>AI18</f>
        <v>1</v>
      </c>
      <c r="DB18">
        <f t="shared" si="0"/>
        <v>0.22</v>
      </c>
      <c r="DC18">
        <f t="shared" si="1"/>
        <v>0</v>
      </c>
    </row>
    <row r="19" spans="1:107">
      <c r="A19">
        <f>ROW(Source!A41)</f>
        <v>41</v>
      </c>
      <c r="B19">
        <v>36379259</v>
      </c>
      <c r="C19">
        <v>36380309</v>
      </c>
      <c r="D19">
        <v>29362762</v>
      </c>
      <c r="E19">
        <v>1</v>
      </c>
      <c r="F19">
        <v>1</v>
      </c>
      <c r="G19">
        <v>1</v>
      </c>
      <c r="H19">
        <v>1</v>
      </c>
      <c r="I19" t="s">
        <v>208</v>
      </c>
      <c r="J19" t="s">
        <v>3</v>
      </c>
      <c r="K19" t="s">
        <v>209</v>
      </c>
      <c r="L19">
        <v>1369</v>
      </c>
      <c r="N19">
        <v>1013</v>
      </c>
      <c r="O19" t="s">
        <v>192</v>
      </c>
      <c r="P19" t="s">
        <v>192</v>
      </c>
      <c r="Q19">
        <v>1</v>
      </c>
      <c r="W19">
        <v>0</v>
      </c>
      <c r="X19">
        <v>604758886</v>
      </c>
      <c r="Y19">
        <v>1.1299999999999999</v>
      </c>
      <c r="AA19">
        <v>0</v>
      </c>
      <c r="AB19">
        <v>0</v>
      </c>
      <c r="AC19">
        <v>0</v>
      </c>
      <c r="AD19">
        <v>319.24</v>
      </c>
      <c r="AE19">
        <v>0</v>
      </c>
      <c r="AF19">
        <v>0</v>
      </c>
      <c r="AG19">
        <v>0</v>
      </c>
      <c r="AH19">
        <v>319.24</v>
      </c>
      <c r="AI19">
        <v>1</v>
      </c>
      <c r="AJ19">
        <v>1</v>
      </c>
      <c r="AK19">
        <v>1</v>
      </c>
      <c r="AL19">
        <v>1</v>
      </c>
      <c r="AN19">
        <v>0</v>
      </c>
      <c r="AO19">
        <v>1</v>
      </c>
      <c r="AP19">
        <v>0</v>
      </c>
      <c r="AQ19">
        <v>0</v>
      </c>
      <c r="AR19">
        <v>0</v>
      </c>
      <c r="AS19" t="s">
        <v>3</v>
      </c>
      <c r="AT19">
        <v>1.1299999999999999</v>
      </c>
      <c r="AU19" t="s">
        <v>3</v>
      </c>
      <c r="AV19">
        <v>1</v>
      </c>
      <c r="AW19">
        <v>2</v>
      </c>
      <c r="AX19">
        <v>36380310</v>
      </c>
      <c r="AY19">
        <v>1</v>
      </c>
      <c r="AZ19">
        <v>0</v>
      </c>
      <c r="BA19">
        <v>16</v>
      </c>
      <c r="BB19">
        <v>0</v>
      </c>
      <c r="BC19">
        <v>0</v>
      </c>
      <c r="BD19">
        <v>0</v>
      </c>
      <c r="BE19">
        <v>0</v>
      </c>
      <c r="BF19">
        <v>0</v>
      </c>
      <c r="BG19">
        <v>0</v>
      </c>
      <c r="BH19">
        <v>0</v>
      </c>
      <c r="BI19">
        <v>0</v>
      </c>
      <c r="BJ19">
        <v>0</v>
      </c>
      <c r="BK19">
        <v>0</v>
      </c>
      <c r="BL19">
        <v>0</v>
      </c>
      <c r="BM19">
        <v>0</v>
      </c>
      <c r="BN19">
        <v>0</v>
      </c>
      <c r="BO19">
        <v>0</v>
      </c>
      <c r="BP19">
        <v>0</v>
      </c>
      <c r="BQ19">
        <v>0</v>
      </c>
      <c r="BR19">
        <v>0</v>
      </c>
      <c r="BS19">
        <v>0</v>
      </c>
      <c r="BT19">
        <v>0</v>
      </c>
      <c r="BU19">
        <v>0</v>
      </c>
      <c r="BV19">
        <v>0</v>
      </c>
      <c r="BW19">
        <v>0</v>
      </c>
      <c r="CX19">
        <f>Y19*Source!I41</f>
        <v>1.1299999999999999</v>
      </c>
      <c r="CY19">
        <f>AD19</f>
        <v>319.24</v>
      </c>
      <c r="CZ19">
        <f>AH19</f>
        <v>319.24</v>
      </c>
      <c r="DA19">
        <f>AL19</f>
        <v>1</v>
      </c>
      <c r="DB19">
        <f t="shared" si="0"/>
        <v>360.74</v>
      </c>
      <c r="DC19">
        <f t="shared" si="1"/>
        <v>0</v>
      </c>
    </row>
    <row r="20" spans="1:107">
      <c r="A20">
        <f>ROW(Source!A41)</f>
        <v>41</v>
      </c>
      <c r="B20">
        <v>36379259</v>
      </c>
      <c r="C20">
        <v>36380309</v>
      </c>
      <c r="D20">
        <v>121548</v>
      </c>
      <c r="E20">
        <v>1</v>
      </c>
      <c r="F20">
        <v>1</v>
      </c>
      <c r="G20">
        <v>1</v>
      </c>
      <c r="H20">
        <v>1</v>
      </c>
      <c r="I20" t="s">
        <v>16</v>
      </c>
      <c r="J20" t="s">
        <v>3</v>
      </c>
      <c r="K20" t="s">
        <v>193</v>
      </c>
      <c r="L20">
        <v>608254</v>
      </c>
      <c r="N20">
        <v>1013</v>
      </c>
      <c r="O20" t="s">
        <v>194</v>
      </c>
      <c r="P20" t="s">
        <v>194</v>
      </c>
      <c r="Q20">
        <v>1</v>
      </c>
      <c r="W20">
        <v>0</v>
      </c>
      <c r="X20">
        <v>-185737400</v>
      </c>
      <c r="Y20">
        <v>0.04</v>
      </c>
      <c r="AA20">
        <v>0</v>
      </c>
      <c r="AB20">
        <v>0</v>
      </c>
      <c r="AC20">
        <v>0</v>
      </c>
      <c r="AD20">
        <v>0</v>
      </c>
      <c r="AE20">
        <v>0</v>
      </c>
      <c r="AF20">
        <v>0</v>
      </c>
      <c r="AG20">
        <v>0</v>
      </c>
      <c r="AH20">
        <v>0</v>
      </c>
      <c r="AI20">
        <v>1</v>
      </c>
      <c r="AJ20">
        <v>1</v>
      </c>
      <c r="AK20">
        <v>1</v>
      </c>
      <c r="AL20">
        <v>1</v>
      </c>
      <c r="AN20">
        <v>0</v>
      </c>
      <c r="AO20">
        <v>1</v>
      </c>
      <c r="AP20">
        <v>0</v>
      </c>
      <c r="AQ20">
        <v>0</v>
      </c>
      <c r="AR20">
        <v>0</v>
      </c>
      <c r="AS20" t="s">
        <v>3</v>
      </c>
      <c r="AT20">
        <v>0.04</v>
      </c>
      <c r="AU20" t="s">
        <v>3</v>
      </c>
      <c r="AV20">
        <v>2</v>
      </c>
      <c r="AW20">
        <v>2</v>
      </c>
      <c r="AX20">
        <v>36380311</v>
      </c>
      <c r="AY20">
        <v>1</v>
      </c>
      <c r="AZ20">
        <v>0</v>
      </c>
      <c r="BA20">
        <v>17</v>
      </c>
      <c r="BB20">
        <v>0</v>
      </c>
      <c r="BC20">
        <v>0</v>
      </c>
      <c r="BD20">
        <v>0</v>
      </c>
      <c r="BE20">
        <v>0</v>
      </c>
      <c r="BF20">
        <v>0</v>
      </c>
      <c r="BG20">
        <v>0</v>
      </c>
      <c r="BH20">
        <v>0</v>
      </c>
      <c r="BI20">
        <v>0</v>
      </c>
      <c r="BJ20">
        <v>0</v>
      </c>
      <c r="BK20">
        <v>0</v>
      </c>
      <c r="BL20">
        <v>0</v>
      </c>
      <c r="BM20">
        <v>0</v>
      </c>
      <c r="BN20">
        <v>0</v>
      </c>
      <c r="BO20">
        <v>0</v>
      </c>
      <c r="BP20">
        <v>0</v>
      </c>
      <c r="BQ20">
        <v>0</v>
      </c>
      <c r="BR20">
        <v>0</v>
      </c>
      <c r="BS20">
        <v>0</v>
      </c>
      <c r="BT20">
        <v>0</v>
      </c>
      <c r="BU20">
        <v>0</v>
      </c>
      <c r="BV20">
        <v>0</v>
      </c>
      <c r="BW20">
        <v>0</v>
      </c>
      <c r="CX20">
        <f>Y20*Source!I41</f>
        <v>0.04</v>
      </c>
      <c r="CY20">
        <f>AD20</f>
        <v>0</v>
      </c>
      <c r="CZ20">
        <f>AH20</f>
        <v>0</v>
      </c>
      <c r="DA20">
        <f>AL20</f>
        <v>1</v>
      </c>
      <c r="DB20">
        <f t="shared" si="0"/>
        <v>0</v>
      </c>
      <c r="DC20">
        <f t="shared" si="1"/>
        <v>0</v>
      </c>
    </row>
    <row r="21" spans="1:107">
      <c r="A21">
        <f>ROW(Source!A41)</f>
        <v>41</v>
      </c>
      <c r="B21">
        <v>36379259</v>
      </c>
      <c r="C21">
        <v>36380309</v>
      </c>
      <c r="D21">
        <v>29172362</v>
      </c>
      <c r="E21">
        <v>1</v>
      </c>
      <c r="F21">
        <v>1</v>
      </c>
      <c r="G21">
        <v>1</v>
      </c>
      <c r="H21">
        <v>2</v>
      </c>
      <c r="I21" t="s">
        <v>210</v>
      </c>
      <c r="J21" t="s">
        <v>211</v>
      </c>
      <c r="K21" t="s">
        <v>212</v>
      </c>
      <c r="L21">
        <v>1368</v>
      </c>
      <c r="N21">
        <v>1011</v>
      </c>
      <c r="O21" t="s">
        <v>198</v>
      </c>
      <c r="P21" t="s">
        <v>198</v>
      </c>
      <c r="Q21">
        <v>1</v>
      </c>
      <c r="W21">
        <v>0</v>
      </c>
      <c r="X21">
        <v>783836208</v>
      </c>
      <c r="Y21">
        <v>0.04</v>
      </c>
      <c r="AA21">
        <v>0</v>
      </c>
      <c r="AB21">
        <v>1113.56</v>
      </c>
      <c r="AC21">
        <v>449.82</v>
      </c>
      <c r="AD21">
        <v>0</v>
      </c>
      <c r="AE21">
        <v>0</v>
      </c>
      <c r="AF21">
        <v>134.65</v>
      </c>
      <c r="AG21">
        <v>13.5</v>
      </c>
      <c r="AH21">
        <v>0</v>
      </c>
      <c r="AI21">
        <v>1</v>
      </c>
      <c r="AJ21">
        <v>8.27</v>
      </c>
      <c r="AK21">
        <v>33.32</v>
      </c>
      <c r="AL21">
        <v>1</v>
      </c>
      <c r="AN21">
        <v>0</v>
      </c>
      <c r="AO21">
        <v>1</v>
      </c>
      <c r="AP21">
        <v>0</v>
      </c>
      <c r="AQ21">
        <v>0</v>
      </c>
      <c r="AR21">
        <v>0</v>
      </c>
      <c r="AS21" t="s">
        <v>3</v>
      </c>
      <c r="AT21">
        <v>0.04</v>
      </c>
      <c r="AU21" t="s">
        <v>3</v>
      </c>
      <c r="AV21">
        <v>0</v>
      </c>
      <c r="AW21">
        <v>2</v>
      </c>
      <c r="AX21">
        <v>36380312</v>
      </c>
      <c r="AY21">
        <v>1</v>
      </c>
      <c r="AZ21">
        <v>0</v>
      </c>
      <c r="BA21">
        <v>18</v>
      </c>
      <c r="BB21">
        <v>0</v>
      </c>
      <c r="BC21">
        <v>0</v>
      </c>
      <c r="BD21">
        <v>0</v>
      </c>
      <c r="BE21">
        <v>0</v>
      </c>
      <c r="BF21">
        <v>0</v>
      </c>
      <c r="BG21">
        <v>0</v>
      </c>
      <c r="BH21">
        <v>0</v>
      </c>
      <c r="BI21">
        <v>0</v>
      </c>
      <c r="BJ21">
        <v>0</v>
      </c>
      <c r="BK21">
        <v>0</v>
      </c>
      <c r="BL21">
        <v>0</v>
      </c>
      <c r="BM21">
        <v>0</v>
      </c>
      <c r="BN21">
        <v>0</v>
      </c>
      <c r="BO21">
        <v>0</v>
      </c>
      <c r="BP21">
        <v>0</v>
      </c>
      <c r="BQ21">
        <v>0</v>
      </c>
      <c r="BR21">
        <v>0</v>
      </c>
      <c r="BS21">
        <v>0</v>
      </c>
      <c r="BT21">
        <v>0</v>
      </c>
      <c r="BU21">
        <v>0</v>
      </c>
      <c r="BV21">
        <v>0</v>
      </c>
      <c r="BW21">
        <v>0</v>
      </c>
      <c r="CX21">
        <f>Y21*Source!I41</f>
        <v>0.04</v>
      </c>
      <c r="CY21">
        <f>AB21</f>
        <v>1113.56</v>
      </c>
      <c r="CZ21">
        <f>AF21</f>
        <v>134.65</v>
      </c>
      <c r="DA21">
        <f>AJ21</f>
        <v>8.27</v>
      </c>
      <c r="DB21">
        <f t="shared" si="0"/>
        <v>5.39</v>
      </c>
      <c r="DC21">
        <f t="shared" si="1"/>
        <v>0.54</v>
      </c>
    </row>
    <row r="22" spans="1:107">
      <c r="A22">
        <f>ROW(Source!A41)</f>
        <v>41</v>
      </c>
      <c r="B22">
        <v>36379259</v>
      </c>
      <c r="C22">
        <v>36380309</v>
      </c>
      <c r="D22">
        <v>29174913</v>
      </c>
      <c r="E22">
        <v>1</v>
      </c>
      <c r="F22">
        <v>1</v>
      </c>
      <c r="G22">
        <v>1</v>
      </c>
      <c r="H22">
        <v>2</v>
      </c>
      <c r="I22" t="s">
        <v>199</v>
      </c>
      <c r="J22" t="s">
        <v>213</v>
      </c>
      <c r="K22" t="s">
        <v>201</v>
      </c>
      <c r="L22">
        <v>1368</v>
      </c>
      <c r="N22">
        <v>1011</v>
      </c>
      <c r="O22" t="s">
        <v>198</v>
      </c>
      <c r="P22" t="s">
        <v>198</v>
      </c>
      <c r="Q22">
        <v>1</v>
      </c>
      <c r="W22">
        <v>0</v>
      </c>
      <c r="X22">
        <v>1230759911</v>
      </c>
      <c r="Y22">
        <v>0.04</v>
      </c>
      <c r="AA22">
        <v>0</v>
      </c>
      <c r="AB22">
        <v>932.72</v>
      </c>
      <c r="AC22">
        <v>386.51</v>
      </c>
      <c r="AD22">
        <v>0</v>
      </c>
      <c r="AE22">
        <v>0</v>
      </c>
      <c r="AF22">
        <v>87.17</v>
      </c>
      <c r="AG22">
        <v>11.6</v>
      </c>
      <c r="AH22">
        <v>0</v>
      </c>
      <c r="AI22">
        <v>1</v>
      </c>
      <c r="AJ22">
        <v>10.7</v>
      </c>
      <c r="AK22">
        <v>33.32</v>
      </c>
      <c r="AL22">
        <v>1</v>
      </c>
      <c r="AN22">
        <v>0</v>
      </c>
      <c r="AO22">
        <v>1</v>
      </c>
      <c r="AP22">
        <v>0</v>
      </c>
      <c r="AQ22">
        <v>0</v>
      </c>
      <c r="AR22">
        <v>0</v>
      </c>
      <c r="AS22" t="s">
        <v>3</v>
      </c>
      <c r="AT22">
        <v>0.04</v>
      </c>
      <c r="AU22" t="s">
        <v>3</v>
      </c>
      <c r="AV22">
        <v>0</v>
      </c>
      <c r="AW22">
        <v>2</v>
      </c>
      <c r="AX22">
        <v>36380313</v>
      </c>
      <c r="AY22">
        <v>1</v>
      </c>
      <c r="AZ22">
        <v>0</v>
      </c>
      <c r="BA22">
        <v>19</v>
      </c>
      <c r="BB22">
        <v>0</v>
      </c>
      <c r="BC22">
        <v>0</v>
      </c>
      <c r="BD22">
        <v>0</v>
      </c>
      <c r="BE22">
        <v>0</v>
      </c>
      <c r="BF22">
        <v>0</v>
      </c>
      <c r="BG22">
        <v>0</v>
      </c>
      <c r="BH22">
        <v>0</v>
      </c>
      <c r="BI22">
        <v>0</v>
      </c>
      <c r="BJ22">
        <v>0</v>
      </c>
      <c r="BK22">
        <v>0</v>
      </c>
      <c r="BL22">
        <v>0</v>
      </c>
      <c r="BM22">
        <v>0</v>
      </c>
      <c r="BN22">
        <v>0</v>
      </c>
      <c r="BO22">
        <v>0</v>
      </c>
      <c r="BP22">
        <v>0</v>
      </c>
      <c r="BQ22">
        <v>0</v>
      </c>
      <c r="BR22">
        <v>0</v>
      </c>
      <c r="BS22">
        <v>0</v>
      </c>
      <c r="BT22">
        <v>0</v>
      </c>
      <c r="BU22">
        <v>0</v>
      </c>
      <c r="BV22">
        <v>0</v>
      </c>
      <c r="BW22">
        <v>0</v>
      </c>
      <c r="CX22">
        <f>Y22*Source!I41</f>
        <v>0.04</v>
      </c>
      <c r="CY22">
        <f>AB22</f>
        <v>932.72</v>
      </c>
      <c r="CZ22">
        <f>AF22</f>
        <v>87.17</v>
      </c>
      <c r="DA22">
        <f>AJ22</f>
        <v>10.7</v>
      </c>
      <c r="DB22">
        <f t="shared" si="0"/>
        <v>3.49</v>
      </c>
      <c r="DC22">
        <f t="shared" si="1"/>
        <v>0.46</v>
      </c>
    </row>
    <row r="23" spans="1:107">
      <c r="A23">
        <f>ROW(Source!A41)</f>
        <v>41</v>
      </c>
      <c r="B23">
        <v>36379259</v>
      </c>
      <c r="C23">
        <v>36380309</v>
      </c>
      <c r="D23">
        <v>29114246</v>
      </c>
      <c r="E23">
        <v>1</v>
      </c>
      <c r="F23">
        <v>1</v>
      </c>
      <c r="G23">
        <v>1</v>
      </c>
      <c r="H23">
        <v>3</v>
      </c>
      <c r="I23" t="s">
        <v>214</v>
      </c>
      <c r="J23" t="s">
        <v>215</v>
      </c>
      <c r="K23" t="s">
        <v>216</v>
      </c>
      <c r="L23">
        <v>1346</v>
      </c>
      <c r="N23">
        <v>1009</v>
      </c>
      <c r="O23" t="s">
        <v>217</v>
      </c>
      <c r="P23" t="s">
        <v>217</v>
      </c>
      <c r="Q23">
        <v>1</v>
      </c>
      <c r="W23">
        <v>0</v>
      </c>
      <c r="X23">
        <v>30920770</v>
      </c>
      <c r="Y23">
        <v>0.06</v>
      </c>
      <c r="AA23">
        <v>83.08</v>
      </c>
      <c r="AB23">
        <v>0</v>
      </c>
      <c r="AC23">
        <v>0</v>
      </c>
      <c r="AD23">
        <v>0</v>
      </c>
      <c r="AE23">
        <v>9.0399999999999991</v>
      </c>
      <c r="AF23">
        <v>0</v>
      </c>
      <c r="AG23">
        <v>0</v>
      </c>
      <c r="AH23">
        <v>0</v>
      </c>
      <c r="AI23">
        <v>9.19</v>
      </c>
      <c r="AJ23">
        <v>1</v>
      </c>
      <c r="AK23">
        <v>1</v>
      </c>
      <c r="AL23">
        <v>1</v>
      </c>
      <c r="AN23">
        <v>0</v>
      </c>
      <c r="AO23">
        <v>1</v>
      </c>
      <c r="AP23">
        <v>0</v>
      </c>
      <c r="AQ23">
        <v>0</v>
      </c>
      <c r="AR23">
        <v>0</v>
      </c>
      <c r="AS23" t="s">
        <v>3</v>
      </c>
      <c r="AT23">
        <v>0.06</v>
      </c>
      <c r="AU23" t="s">
        <v>3</v>
      </c>
      <c r="AV23">
        <v>0</v>
      </c>
      <c r="AW23">
        <v>2</v>
      </c>
      <c r="AX23">
        <v>36380314</v>
      </c>
      <c r="AY23">
        <v>1</v>
      </c>
      <c r="AZ23">
        <v>0</v>
      </c>
      <c r="BA23">
        <v>20</v>
      </c>
      <c r="BB23">
        <v>0</v>
      </c>
      <c r="BC23">
        <v>0</v>
      </c>
      <c r="BD23">
        <v>0</v>
      </c>
      <c r="BE23">
        <v>0</v>
      </c>
      <c r="BF23">
        <v>0</v>
      </c>
      <c r="BG23">
        <v>0</v>
      </c>
      <c r="BH23">
        <v>0</v>
      </c>
      <c r="BI23">
        <v>0</v>
      </c>
      <c r="BJ23">
        <v>0</v>
      </c>
      <c r="BK23">
        <v>0</v>
      </c>
      <c r="BL23">
        <v>0</v>
      </c>
      <c r="BM23">
        <v>0</v>
      </c>
      <c r="BN23">
        <v>0</v>
      </c>
      <c r="BO23">
        <v>0</v>
      </c>
      <c r="BP23">
        <v>0</v>
      </c>
      <c r="BQ23">
        <v>0</v>
      </c>
      <c r="BR23">
        <v>0</v>
      </c>
      <c r="BS23">
        <v>0</v>
      </c>
      <c r="BT23">
        <v>0</v>
      </c>
      <c r="BU23">
        <v>0</v>
      </c>
      <c r="BV23">
        <v>0</v>
      </c>
      <c r="BW23">
        <v>0</v>
      </c>
      <c r="CX23">
        <f>Y23*Source!I41</f>
        <v>0.06</v>
      </c>
      <c r="CY23">
        <f>AA23</f>
        <v>83.08</v>
      </c>
      <c r="CZ23">
        <f>AE23</f>
        <v>9.0399999999999991</v>
      </c>
      <c r="DA23">
        <f>AI23</f>
        <v>9.19</v>
      </c>
      <c r="DB23">
        <f t="shared" si="0"/>
        <v>0.54</v>
      </c>
      <c r="DC23">
        <f t="shared" si="1"/>
        <v>0</v>
      </c>
    </row>
    <row r="24" spans="1:107">
      <c r="A24">
        <f>ROW(Source!A41)</f>
        <v>41</v>
      </c>
      <c r="B24">
        <v>36379259</v>
      </c>
      <c r="C24">
        <v>36380309</v>
      </c>
      <c r="D24">
        <v>29171808</v>
      </c>
      <c r="E24">
        <v>1</v>
      </c>
      <c r="F24">
        <v>1</v>
      </c>
      <c r="G24">
        <v>1</v>
      </c>
      <c r="H24">
        <v>3</v>
      </c>
      <c r="I24" t="s">
        <v>204</v>
      </c>
      <c r="J24" t="s">
        <v>218</v>
      </c>
      <c r="K24" t="s">
        <v>206</v>
      </c>
      <c r="L24">
        <v>1374</v>
      </c>
      <c r="N24">
        <v>1013</v>
      </c>
      <c r="O24" t="s">
        <v>207</v>
      </c>
      <c r="P24" t="s">
        <v>207</v>
      </c>
      <c r="Q24">
        <v>1</v>
      </c>
      <c r="W24">
        <v>0</v>
      </c>
      <c r="X24">
        <v>-915781824</v>
      </c>
      <c r="Y24">
        <v>0.22</v>
      </c>
      <c r="AA24">
        <v>1</v>
      </c>
      <c r="AB24">
        <v>0</v>
      </c>
      <c r="AC24">
        <v>0</v>
      </c>
      <c r="AD24">
        <v>0</v>
      </c>
      <c r="AE24">
        <v>1</v>
      </c>
      <c r="AF24">
        <v>0</v>
      </c>
      <c r="AG24">
        <v>0</v>
      </c>
      <c r="AH24">
        <v>0</v>
      </c>
      <c r="AI24">
        <v>1</v>
      </c>
      <c r="AJ24">
        <v>1</v>
      </c>
      <c r="AK24">
        <v>1</v>
      </c>
      <c r="AL24">
        <v>1</v>
      </c>
      <c r="AN24">
        <v>0</v>
      </c>
      <c r="AO24">
        <v>1</v>
      </c>
      <c r="AP24">
        <v>0</v>
      </c>
      <c r="AQ24">
        <v>0</v>
      </c>
      <c r="AR24">
        <v>0</v>
      </c>
      <c r="AS24" t="s">
        <v>3</v>
      </c>
      <c r="AT24">
        <v>0.22</v>
      </c>
      <c r="AU24" t="s">
        <v>3</v>
      </c>
      <c r="AV24">
        <v>0</v>
      </c>
      <c r="AW24">
        <v>2</v>
      </c>
      <c r="AX24">
        <v>36380315</v>
      </c>
      <c r="AY24">
        <v>1</v>
      </c>
      <c r="AZ24">
        <v>0</v>
      </c>
      <c r="BA24">
        <v>21</v>
      </c>
      <c r="BB24">
        <v>0</v>
      </c>
      <c r="BC24">
        <v>0</v>
      </c>
      <c r="BD24">
        <v>0</v>
      </c>
      <c r="BE24">
        <v>0</v>
      </c>
      <c r="BF24">
        <v>0</v>
      </c>
      <c r="BG24">
        <v>0</v>
      </c>
      <c r="BH24">
        <v>0</v>
      </c>
      <c r="BI24">
        <v>0</v>
      </c>
      <c r="BJ24">
        <v>0</v>
      </c>
      <c r="BK24">
        <v>0</v>
      </c>
      <c r="BL24">
        <v>0</v>
      </c>
      <c r="BM24">
        <v>0</v>
      </c>
      <c r="BN24">
        <v>0</v>
      </c>
      <c r="BO24">
        <v>0</v>
      </c>
      <c r="BP24">
        <v>0</v>
      </c>
      <c r="BQ24">
        <v>0</v>
      </c>
      <c r="BR24">
        <v>0</v>
      </c>
      <c r="BS24">
        <v>0</v>
      </c>
      <c r="BT24">
        <v>0</v>
      </c>
      <c r="BU24">
        <v>0</v>
      </c>
      <c r="BV24">
        <v>0</v>
      </c>
      <c r="BW24">
        <v>0</v>
      </c>
      <c r="CX24">
        <f>Y24*Source!I41</f>
        <v>0.22</v>
      </c>
      <c r="CY24">
        <f>AA24</f>
        <v>1</v>
      </c>
      <c r="CZ24">
        <f>AE24</f>
        <v>1</v>
      </c>
      <c r="DA24">
        <f>AI24</f>
        <v>1</v>
      </c>
      <c r="DB24">
        <f t="shared" si="0"/>
        <v>0.22</v>
      </c>
      <c r="DC24">
        <f t="shared" si="1"/>
        <v>0</v>
      </c>
    </row>
    <row r="25" spans="1:107">
      <c r="A25">
        <f>ROW(Source!A41)</f>
        <v>41</v>
      </c>
      <c r="B25">
        <v>36379259</v>
      </c>
      <c r="C25">
        <v>36380309</v>
      </c>
      <c r="D25">
        <v>0</v>
      </c>
      <c r="E25">
        <v>0</v>
      </c>
      <c r="F25">
        <v>1</v>
      </c>
      <c r="G25">
        <v>1</v>
      </c>
      <c r="H25">
        <v>3</v>
      </c>
      <c r="I25" t="s">
        <v>33</v>
      </c>
      <c r="J25" t="s">
        <v>3</v>
      </c>
      <c r="K25" t="s">
        <v>64</v>
      </c>
      <c r="L25">
        <v>0</v>
      </c>
      <c r="W25">
        <v>0</v>
      </c>
      <c r="X25">
        <v>-1917994759</v>
      </c>
      <c r="Y25">
        <v>1</v>
      </c>
      <c r="AA25">
        <v>1876.49</v>
      </c>
      <c r="AB25">
        <v>0</v>
      </c>
      <c r="AC25">
        <v>0</v>
      </c>
      <c r="AD25">
        <v>0</v>
      </c>
      <c r="AE25">
        <v>1876.49</v>
      </c>
      <c r="AF25">
        <v>0</v>
      </c>
      <c r="AG25">
        <v>0</v>
      </c>
      <c r="AH25">
        <v>0</v>
      </c>
      <c r="AI25">
        <v>1</v>
      </c>
      <c r="AJ25">
        <v>1</v>
      </c>
      <c r="AK25">
        <v>1</v>
      </c>
      <c r="AL25">
        <v>1</v>
      </c>
      <c r="AN25">
        <v>0</v>
      </c>
      <c r="AO25">
        <v>0</v>
      </c>
      <c r="AP25">
        <v>2</v>
      </c>
      <c r="AQ25">
        <v>0</v>
      </c>
      <c r="AR25">
        <v>0</v>
      </c>
      <c r="AS25" t="s">
        <v>3</v>
      </c>
      <c r="AT25">
        <v>1</v>
      </c>
      <c r="AU25" t="s">
        <v>3</v>
      </c>
      <c r="AV25">
        <v>0</v>
      </c>
      <c r="AW25">
        <v>1</v>
      </c>
      <c r="AX25">
        <v>-1</v>
      </c>
      <c r="AY25">
        <v>0</v>
      </c>
      <c r="AZ25">
        <v>0</v>
      </c>
      <c r="BA25" t="s">
        <v>3</v>
      </c>
      <c r="BB25">
        <v>0</v>
      </c>
      <c r="BC25">
        <v>0</v>
      </c>
      <c r="BD25">
        <v>0</v>
      </c>
      <c r="BE25">
        <v>0</v>
      </c>
      <c r="BF25">
        <v>0</v>
      </c>
      <c r="BG25">
        <v>0</v>
      </c>
      <c r="BH25">
        <v>0</v>
      </c>
      <c r="BI25">
        <v>0</v>
      </c>
      <c r="BJ25">
        <v>0</v>
      </c>
      <c r="BK25">
        <v>0</v>
      </c>
      <c r="BL25">
        <v>0</v>
      </c>
      <c r="BM25">
        <v>0</v>
      </c>
      <c r="BN25">
        <v>0</v>
      </c>
      <c r="BO25">
        <v>0</v>
      </c>
      <c r="BP25">
        <v>0</v>
      </c>
      <c r="BQ25">
        <v>0</v>
      </c>
      <c r="BR25">
        <v>0</v>
      </c>
      <c r="BS25">
        <v>0</v>
      </c>
      <c r="BT25">
        <v>0</v>
      </c>
      <c r="BU25">
        <v>0</v>
      </c>
      <c r="BV25">
        <v>0</v>
      </c>
      <c r="BW25">
        <v>0</v>
      </c>
      <c r="CX25">
        <f>Y25*Source!I41</f>
        <v>1</v>
      </c>
      <c r="CY25">
        <f>AA25</f>
        <v>1876.49</v>
      </c>
      <c r="CZ25">
        <f>AE25</f>
        <v>1876.49</v>
      </c>
      <c r="DA25">
        <f>AI25</f>
        <v>1</v>
      </c>
      <c r="DB25">
        <f t="shared" si="0"/>
        <v>1876.49</v>
      </c>
      <c r="DC25">
        <f t="shared" si="1"/>
        <v>0</v>
      </c>
    </row>
    <row r="26" spans="1:107">
      <c r="A26">
        <f>ROW(Source!A43)</f>
        <v>43</v>
      </c>
      <c r="B26">
        <v>36379259</v>
      </c>
      <c r="C26">
        <v>36380319</v>
      </c>
      <c r="D26">
        <v>29370376</v>
      </c>
      <c r="E26">
        <v>1</v>
      </c>
      <c r="F26">
        <v>1</v>
      </c>
      <c r="G26">
        <v>1</v>
      </c>
      <c r="H26">
        <v>1</v>
      </c>
      <c r="I26" t="s">
        <v>221</v>
      </c>
      <c r="J26" t="s">
        <v>3</v>
      </c>
      <c r="K26" t="s">
        <v>222</v>
      </c>
      <c r="L26">
        <v>1369</v>
      </c>
      <c r="N26">
        <v>1013</v>
      </c>
      <c r="O26" t="s">
        <v>192</v>
      </c>
      <c r="P26" t="s">
        <v>192</v>
      </c>
      <c r="Q26">
        <v>1</v>
      </c>
      <c r="W26">
        <v>0</v>
      </c>
      <c r="X26">
        <v>1728564795</v>
      </c>
      <c r="Y26">
        <v>1.2</v>
      </c>
      <c r="AA26">
        <v>0</v>
      </c>
      <c r="AB26">
        <v>0</v>
      </c>
      <c r="AC26">
        <v>0</v>
      </c>
      <c r="AD26">
        <v>338.82</v>
      </c>
      <c r="AE26">
        <v>0</v>
      </c>
      <c r="AF26">
        <v>0</v>
      </c>
      <c r="AG26">
        <v>0</v>
      </c>
      <c r="AH26">
        <v>338.82</v>
      </c>
      <c r="AI26">
        <v>1</v>
      </c>
      <c r="AJ26">
        <v>1</v>
      </c>
      <c r="AK26">
        <v>1</v>
      </c>
      <c r="AL26">
        <v>1</v>
      </c>
      <c r="AN26">
        <v>0</v>
      </c>
      <c r="AO26">
        <v>1</v>
      </c>
      <c r="AP26">
        <v>0</v>
      </c>
      <c r="AQ26">
        <v>0</v>
      </c>
      <c r="AR26">
        <v>0</v>
      </c>
      <c r="AS26" t="s">
        <v>3</v>
      </c>
      <c r="AT26">
        <v>1.2</v>
      </c>
      <c r="AU26" t="s">
        <v>3</v>
      </c>
      <c r="AV26">
        <v>1</v>
      </c>
      <c r="AW26">
        <v>2</v>
      </c>
      <c r="AX26">
        <v>36380320</v>
      </c>
      <c r="AY26">
        <v>1</v>
      </c>
      <c r="AZ26">
        <v>0</v>
      </c>
      <c r="BA26">
        <v>22</v>
      </c>
      <c r="BB26">
        <v>0</v>
      </c>
      <c r="BC26">
        <v>0</v>
      </c>
      <c r="BD26">
        <v>0</v>
      </c>
      <c r="BE26">
        <v>0</v>
      </c>
      <c r="BF26">
        <v>0</v>
      </c>
      <c r="BG26">
        <v>0</v>
      </c>
      <c r="BH26">
        <v>0</v>
      </c>
      <c r="BI26">
        <v>0</v>
      </c>
      <c r="BJ26">
        <v>0</v>
      </c>
      <c r="BK26">
        <v>0</v>
      </c>
      <c r="BL26">
        <v>0</v>
      </c>
      <c r="BM26">
        <v>0</v>
      </c>
      <c r="BN26">
        <v>0</v>
      </c>
      <c r="BO26">
        <v>0</v>
      </c>
      <c r="BP26">
        <v>0</v>
      </c>
      <c r="BQ26">
        <v>0</v>
      </c>
      <c r="BR26">
        <v>0</v>
      </c>
      <c r="BS26">
        <v>0</v>
      </c>
      <c r="BT26">
        <v>0</v>
      </c>
      <c r="BU26">
        <v>0</v>
      </c>
      <c r="BV26">
        <v>0</v>
      </c>
      <c r="BW26">
        <v>0</v>
      </c>
      <c r="CX26">
        <f>Y26*Source!I43</f>
        <v>1.2</v>
      </c>
      <c r="CY26">
        <f>AD26</f>
        <v>338.82</v>
      </c>
      <c r="CZ26">
        <f>AH26</f>
        <v>338.82</v>
      </c>
      <c r="DA26">
        <f>AL26</f>
        <v>1</v>
      </c>
      <c r="DB26">
        <f t="shared" si="0"/>
        <v>406.58</v>
      </c>
      <c r="DC26">
        <f t="shared" si="1"/>
        <v>0</v>
      </c>
    </row>
    <row r="27" spans="1:107">
      <c r="A27">
        <f>ROW(Source!A43)</f>
        <v>43</v>
      </c>
      <c r="B27">
        <v>36379259</v>
      </c>
      <c r="C27">
        <v>36380319</v>
      </c>
      <c r="D27">
        <v>29174500</v>
      </c>
      <c r="E27">
        <v>1</v>
      </c>
      <c r="F27">
        <v>1</v>
      </c>
      <c r="G27">
        <v>1</v>
      </c>
      <c r="H27">
        <v>2</v>
      </c>
      <c r="I27" t="s">
        <v>223</v>
      </c>
      <c r="J27" t="s">
        <v>224</v>
      </c>
      <c r="K27" t="s">
        <v>225</v>
      </c>
      <c r="L27">
        <v>1368</v>
      </c>
      <c r="N27">
        <v>1011</v>
      </c>
      <c r="O27" t="s">
        <v>198</v>
      </c>
      <c r="P27" t="s">
        <v>198</v>
      </c>
      <c r="Q27">
        <v>1</v>
      </c>
      <c r="W27">
        <v>0</v>
      </c>
      <c r="X27">
        <v>-1867053656</v>
      </c>
      <c r="Y27">
        <v>0.13</v>
      </c>
      <c r="AA27">
        <v>0</v>
      </c>
      <c r="AB27">
        <v>7.33</v>
      </c>
      <c r="AC27">
        <v>0</v>
      </c>
      <c r="AD27">
        <v>0</v>
      </c>
      <c r="AE27">
        <v>0</v>
      </c>
      <c r="AF27">
        <v>1.95</v>
      </c>
      <c r="AG27">
        <v>0</v>
      </c>
      <c r="AH27">
        <v>0</v>
      </c>
      <c r="AI27">
        <v>1</v>
      </c>
      <c r="AJ27">
        <v>3.76</v>
      </c>
      <c r="AK27">
        <v>33.32</v>
      </c>
      <c r="AL27">
        <v>1</v>
      </c>
      <c r="AN27">
        <v>0</v>
      </c>
      <c r="AO27">
        <v>1</v>
      </c>
      <c r="AP27">
        <v>0</v>
      </c>
      <c r="AQ27">
        <v>0</v>
      </c>
      <c r="AR27">
        <v>0</v>
      </c>
      <c r="AS27" t="s">
        <v>3</v>
      </c>
      <c r="AT27">
        <v>0.13</v>
      </c>
      <c r="AU27" t="s">
        <v>3</v>
      </c>
      <c r="AV27">
        <v>0</v>
      </c>
      <c r="AW27">
        <v>2</v>
      </c>
      <c r="AX27">
        <v>36380321</v>
      </c>
      <c r="AY27">
        <v>1</v>
      </c>
      <c r="AZ27">
        <v>0</v>
      </c>
      <c r="BA27">
        <v>23</v>
      </c>
      <c r="BB27">
        <v>0</v>
      </c>
      <c r="BC27">
        <v>0</v>
      </c>
      <c r="BD27">
        <v>0</v>
      </c>
      <c r="BE27">
        <v>0</v>
      </c>
      <c r="BF27">
        <v>0</v>
      </c>
      <c r="BG27">
        <v>0</v>
      </c>
      <c r="BH27">
        <v>0</v>
      </c>
      <c r="BI27">
        <v>0</v>
      </c>
      <c r="BJ27">
        <v>0</v>
      </c>
      <c r="BK27">
        <v>0</v>
      </c>
      <c r="BL27">
        <v>0</v>
      </c>
      <c r="BM27">
        <v>0</v>
      </c>
      <c r="BN27">
        <v>0</v>
      </c>
      <c r="BO27">
        <v>0</v>
      </c>
      <c r="BP27">
        <v>0</v>
      </c>
      <c r="BQ27">
        <v>0</v>
      </c>
      <c r="BR27">
        <v>0</v>
      </c>
      <c r="BS27">
        <v>0</v>
      </c>
      <c r="BT27">
        <v>0</v>
      </c>
      <c r="BU27">
        <v>0</v>
      </c>
      <c r="BV27">
        <v>0</v>
      </c>
      <c r="BW27">
        <v>0</v>
      </c>
      <c r="CX27">
        <f>Y27*Source!I43</f>
        <v>0.13</v>
      </c>
      <c r="CY27">
        <f>AB27</f>
        <v>7.33</v>
      </c>
      <c r="CZ27">
        <f>AF27</f>
        <v>1.95</v>
      </c>
      <c r="DA27">
        <f>AJ27</f>
        <v>3.76</v>
      </c>
      <c r="DB27">
        <f t="shared" si="0"/>
        <v>0.25</v>
      </c>
      <c r="DC27">
        <f t="shared" si="1"/>
        <v>0</v>
      </c>
    </row>
    <row r="28" spans="1:107">
      <c r="A28">
        <f>ROW(Source!A43)</f>
        <v>43</v>
      </c>
      <c r="B28">
        <v>36379259</v>
      </c>
      <c r="C28">
        <v>36380319</v>
      </c>
      <c r="D28">
        <v>29107468</v>
      </c>
      <c r="E28">
        <v>1</v>
      </c>
      <c r="F28">
        <v>1</v>
      </c>
      <c r="G28">
        <v>1</v>
      </c>
      <c r="H28">
        <v>3</v>
      </c>
      <c r="I28" t="s">
        <v>226</v>
      </c>
      <c r="J28" t="s">
        <v>227</v>
      </c>
      <c r="K28" t="s">
        <v>228</v>
      </c>
      <c r="L28">
        <v>1346</v>
      </c>
      <c r="N28">
        <v>1009</v>
      </c>
      <c r="O28" t="s">
        <v>217</v>
      </c>
      <c r="P28" t="s">
        <v>217</v>
      </c>
      <c r="Q28">
        <v>1</v>
      </c>
      <c r="W28">
        <v>0</v>
      </c>
      <c r="X28">
        <v>-1457260288</v>
      </c>
      <c r="Y28">
        <v>1E-3</v>
      </c>
      <c r="AA28">
        <v>204.57</v>
      </c>
      <c r="AB28">
        <v>0</v>
      </c>
      <c r="AC28">
        <v>0</v>
      </c>
      <c r="AD28">
        <v>0</v>
      </c>
      <c r="AE28">
        <v>12.62</v>
      </c>
      <c r="AF28">
        <v>0</v>
      </c>
      <c r="AG28">
        <v>0</v>
      </c>
      <c r="AH28">
        <v>0</v>
      </c>
      <c r="AI28">
        <v>16.21</v>
      </c>
      <c r="AJ28">
        <v>1</v>
      </c>
      <c r="AK28">
        <v>1</v>
      </c>
      <c r="AL28">
        <v>1</v>
      </c>
      <c r="AN28">
        <v>0</v>
      </c>
      <c r="AO28">
        <v>1</v>
      </c>
      <c r="AP28">
        <v>0</v>
      </c>
      <c r="AQ28">
        <v>0</v>
      </c>
      <c r="AR28">
        <v>0</v>
      </c>
      <c r="AS28" t="s">
        <v>3</v>
      </c>
      <c r="AT28">
        <v>1E-3</v>
      </c>
      <c r="AU28" t="s">
        <v>3</v>
      </c>
      <c r="AV28">
        <v>0</v>
      </c>
      <c r="AW28">
        <v>2</v>
      </c>
      <c r="AX28">
        <v>36380322</v>
      </c>
      <c r="AY28">
        <v>1</v>
      </c>
      <c r="AZ28">
        <v>0</v>
      </c>
      <c r="BA28">
        <v>24</v>
      </c>
      <c r="BB28">
        <v>0</v>
      </c>
      <c r="BC28">
        <v>0</v>
      </c>
      <c r="BD28">
        <v>0</v>
      </c>
      <c r="BE28">
        <v>0</v>
      </c>
      <c r="BF28">
        <v>0</v>
      </c>
      <c r="BG28">
        <v>0</v>
      </c>
      <c r="BH28">
        <v>0</v>
      </c>
      <c r="BI28">
        <v>0</v>
      </c>
      <c r="BJ28">
        <v>0</v>
      </c>
      <c r="BK28">
        <v>0</v>
      </c>
      <c r="BL28">
        <v>0</v>
      </c>
      <c r="BM28">
        <v>0</v>
      </c>
      <c r="BN28">
        <v>0</v>
      </c>
      <c r="BO28">
        <v>0</v>
      </c>
      <c r="BP28">
        <v>0</v>
      </c>
      <c r="BQ28">
        <v>0</v>
      </c>
      <c r="BR28">
        <v>0</v>
      </c>
      <c r="BS28">
        <v>0</v>
      </c>
      <c r="BT28">
        <v>0</v>
      </c>
      <c r="BU28">
        <v>0</v>
      </c>
      <c r="BV28">
        <v>0</v>
      </c>
      <c r="BW28">
        <v>0</v>
      </c>
      <c r="CX28">
        <f>Y28*Source!I43</f>
        <v>1E-3</v>
      </c>
      <c r="CY28">
        <f>AA28</f>
        <v>204.57</v>
      </c>
      <c r="CZ28">
        <f>AE28</f>
        <v>12.62</v>
      </c>
      <c r="DA28">
        <f>AI28</f>
        <v>16.21</v>
      </c>
      <c r="DB28">
        <f t="shared" si="0"/>
        <v>0.01</v>
      </c>
      <c r="DC28">
        <f t="shared" si="1"/>
        <v>0</v>
      </c>
    </row>
    <row r="29" spans="1:107">
      <c r="A29">
        <f>ROW(Source!A43)</f>
        <v>43</v>
      </c>
      <c r="B29">
        <v>36379259</v>
      </c>
      <c r="C29">
        <v>36380319</v>
      </c>
      <c r="D29">
        <v>29114480</v>
      </c>
      <c r="E29">
        <v>1</v>
      </c>
      <c r="F29">
        <v>1</v>
      </c>
      <c r="G29">
        <v>1</v>
      </c>
      <c r="H29">
        <v>3</v>
      </c>
      <c r="I29" t="s">
        <v>229</v>
      </c>
      <c r="J29" t="s">
        <v>230</v>
      </c>
      <c r="K29" t="s">
        <v>231</v>
      </c>
      <c r="L29">
        <v>1355</v>
      </c>
      <c r="N29">
        <v>1010</v>
      </c>
      <c r="O29" t="s">
        <v>232</v>
      </c>
      <c r="P29" t="s">
        <v>232</v>
      </c>
      <c r="Q29">
        <v>100</v>
      </c>
      <c r="W29">
        <v>0</v>
      </c>
      <c r="X29">
        <v>-1517924343</v>
      </c>
      <c r="Y29">
        <v>0.03</v>
      </c>
      <c r="AA29">
        <v>291.33</v>
      </c>
      <c r="AB29">
        <v>0</v>
      </c>
      <c r="AC29">
        <v>0</v>
      </c>
      <c r="AD29">
        <v>0</v>
      </c>
      <c r="AE29">
        <v>83</v>
      </c>
      <c r="AF29">
        <v>0</v>
      </c>
      <c r="AG29">
        <v>0</v>
      </c>
      <c r="AH29">
        <v>0</v>
      </c>
      <c r="AI29">
        <v>3.51</v>
      </c>
      <c r="AJ29">
        <v>1</v>
      </c>
      <c r="AK29">
        <v>1</v>
      </c>
      <c r="AL29">
        <v>1</v>
      </c>
      <c r="AN29">
        <v>0</v>
      </c>
      <c r="AO29">
        <v>1</v>
      </c>
      <c r="AP29">
        <v>0</v>
      </c>
      <c r="AQ29">
        <v>0</v>
      </c>
      <c r="AR29">
        <v>0</v>
      </c>
      <c r="AS29" t="s">
        <v>3</v>
      </c>
      <c r="AT29">
        <v>0.03</v>
      </c>
      <c r="AU29" t="s">
        <v>3</v>
      </c>
      <c r="AV29">
        <v>0</v>
      </c>
      <c r="AW29">
        <v>2</v>
      </c>
      <c r="AX29">
        <v>36380323</v>
      </c>
      <c r="AY29">
        <v>1</v>
      </c>
      <c r="AZ29">
        <v>0</v>
      </c>
      <c r="BA29">
        <v>25</v>
      </c>
      <c r="BB29">
        <v>0</v>
      </c>
      <c r="BC29">
        <v>0</v>
      </c>
      <c r="BD29">
        <v>0</v>
      </c>
      <c r="BE29">
        <v>0</v>
      </c>
      <c r="BF29">
        <v>0</v>
      </c>
      <c r="BG29">
        <v>0</v>
      </c>
      <c r="BH29">
        <v>0</v>
      </c>
      <c r="BI29">
        <v>0</v>
      </c>
      <c r="BJ29">
        <v>0</v>
      </c>
      <c r="BK29">
        <v>0</v>
      </c>
      <c r="BL29">
        <v>0</v>
      </c>
      <c r="BM29">
        <v>0</v>
      </c>
      <c r="BN29">
        <v>0</v>
      </c>
      <c r="BO29">
        <v>0</v>
      </c>
      <c r="BP29">
        <v>0</v>
      </c>
      <c r="BQ29">
        <v>0</v>
      </c>
      <c r="BR29">
        <v>0</v>
      </c>
      <c r="BS29">
        <v>0</v>
      </c>
      <c r="BT29">
        <v>0</v>
      </c>
      <c r="BU29">
        <v>0</v>
      </c>
      <c r="BV29">
        <v>0</v>
      </c>
      <c r="BW29">
        <v>0</v>
      </c>
      <c r="CX29">
        <f>Y29*Source!I43</f>
        <v>0.03</v>
      </c>
      <c r="CY29">
        <f>AA29</f>
        <v>291.33</v>
      </c>
      <c r="CZ29">
        <f>AE29</f>
        <v>83</v>
      </c>
      <c r="DA29">
        <f>AI29</f>
        <v>3.51</v>
      </c>
      <c r="DB29">
        <f t="shared" si="0"/>
        <v>2.4900000000000002</v>
      </c>
      <c r="DC29">
        <f t="shared" si="1"/>
        <v>0</v>
      </c>
    </row>
    <row r="30" spans="1:107">
      <c r="A30">
        <f>ROW(Source!A43)</f>
        <v>43</v>
      </c>
      <c r="B30">
        <v>36379259</v>
      </c>
      <c r="C30">
        <v>36380319</v>
      </c>
      <c r="D30">
        <v>29149204</v>
      </c>
      <c r="E30">
        <v>1</v>
      </c>
      <c r="F30">
        <v>1</v>
      </c>
      <c r="G30">
        <v>1</v>
      </c>
      <c r="H30">
        <v>3</v>
      </c>
      <c r="I30" t="s">
        <v>233</v>
      </c>
      <c r="J30" t="s">
        <v>234</v>
      </c>
      <c r="K30" t="s">
        <v>235</v>
      </c>
      <c r="L30">
        <v>1348</v>
      </c>
      <c r="N30">
        <v>1009</v>
      </c>
      <c r="O30" t="s">
        <v>236</v>
      </c>
      <c r="P30" t="s">
        <v>236</v>
      </c>
      <c r="Q30">
        <v>1000</v>
      </c>
      <c r="W30">
        <v>0</v>
      </c>
      <c r="X30">
        <v>-601557392</v>
      </c>
      <c r="Y30">
        <v>2.0000000000000002E-5</v>
      </c>
      <c r="AA30">
        <v>4978.46</v>
      </c>
      <c r="AB30">
        <v>0</v>
      </c>
      <c r="AC30">
        <v>0</v>
      </c>
      <c r="AD30">
        <v>0</v>
      </c>
      <c r="AE30">
        <v>729.98</v>
      </c>
      <c r="AF30">
        <v>0</v>
      </c>
      <c r="AG30">
        <v>0</v>
      </c>
      <c r="AH30">
        <v>0</v>
      </c>
      <c r="AI30">
        <v>6.82</v>
      </c>
      <c r="AJ30">
        <v>1</v>
      </c>
      <c r="AK30">
        <v>1</v>
      </c>
      <c r="AL30">
        <v>1</v>
      </c>
      <c r="AN30">
        <v>0</v>
      </c>
      <c r="AO30">
        <v>1</v>
      </c>
      <c r="AP30">
        <v>0</v>
      </c>
      <c r="AQ30">
        <v>0</v>
      </c>
      <c r="AR30">
        <v>0</v>
      </c>
      <c r="AS30" t="s">
        <v>3</v>
      </c>
      <c r="AT30">
        <v>2.0000000000000002E-5</v>
      </c>
      <c r="AU30" t="s">
        <v>3</v>
      </c>
      <c r="AV30">
        <v>0</v>
      </c>
      <c r="AW30">
        <v>2</v>
      </c>
      <c r="AX30">
        <v>36380324</v>
      </c>
      <c r="AY30">
        <v>1</v>
      </c>
      <c r="AZ30">
        <v>0</v>
      </c>
      <c r="BA30">
        <v>26</v>
      </c>
      <c r="BB30">
        <v>0</v>
      </c>
      <c r="BC30">
        <v>0</v>
      </c>
      <c r="BD30">
        <v>0</v>
      </c>
      <c r="BE30">
        <v>0</v>
      </c>
      <c r="BF30">
        <v>0</v>
      </c>
      <c r="BG30">
        <v>0</v>
      </c>
      <c r="BH30">
        <v>0</v>
      </c>
      <c r="BI30">
        <v>0</v>
      </c>
      <c r="BJ30">
        <v>0</v>
      </c>
      <c r="BK30">
        <v>0</v>
      </c>
      <c r="BL30">
        <v>0</v>
      </c>
      <c r="BM30">
        <v>0</v>
      </c>
      <c r="BN30">
        <v>0</v>
      </c>
      <c r="BO30">
        <v>0</v>
      </c>
      <c r="BP30">
        <v>0</v>
      </c>
      <c r="BQ30">
        <v>0</v>
      </c>
      <c r="BR30">
        <v>0</v>
      </c>
      <c r="BS30">
        <v>0</v>
      </c>
      <c r="BT30">
        <v>0</v>
      </c>
      <c r="BU30">
        <v>0</v>
      </c>
      <c r="BV30">
        <v>0</v>
      </c>
      <c r="BW30">
        <v>0</v>
      </c>
      <c r="CX30">
        <f>Y30*Source!I43</f>
        <v>2.0000000000000002E-5</v>
      </c>
      <c r="CY30">
        <f>AA30</f>
        <v>4978.46</v>
      </c>
      <c r="CZ30">
        <f>AE30</f>
        <v>729.98</v>
      </c>
      <c r="DA30">
        <f>AI30</f>
        <v>6.82</v>
      </c>
      <c r="DB30">
        <f t="shared" si="0"/>
        <v>0.01</v>
      </c>
      <c r="DC30">
        <f t="shared" si="1"/>
        <v>0</v>
      </c>
    </row>
    <row r="31" spans="1:107">
      <c r="A31">
        <f>ROW(Source!A43)</f>
        <v>43</v>
      </c>
      <c r="B31">
        <v>36379259</v>
      </c>
      <c r="C31">
        <v>36380319</v>
      </c>
      <c r="D31">
        <v>29158010</v>
      </c>
      <c r="E31">
        <v>1</v>
      </c>
      <c r="F31">
        <v>1</v>
      </c>
      <c r="G31">
        <v>1</v>
      </c>
      <c r="H31">
        <v>3</v>
      </c>
      <c r="I31" t="s">
        <v>237</v>
      </c>
      <c r="J31" t="s">
        <v>238</v>
      </c>
      <c r="K31" t="s">
        <v>239</v>
      </c>
      <c r="L31">
        <v>1346</v>
      </c>
      <c r="N31">
        <v>1009</v>
      </c>
      <c r="O31" t="s">
        <v>217</v>
      </c>
      <c r="P31" t="s">
        <v>217</v>
      </c>
      <c r="Q31">
        <v>1</v>
      </c>
      <c r="W31">
        <v>0</v>
      </c>
      <c r="X31">
        <v>-191194106</v>
      </c>
      <c r="Y31">
        <v>8.0000000000000002E-3</v>
      </c>
      <c r="AA31">
        <v>629.63</v>
      </c>
      <c r="AB31">
        <v>0</v>
      </c>
      <c r="AC31">
        <v>0</v>
      </c>
      <c r="AD31">
        <v>0</v>
      </c>
      <c r="AE31">
        <v>65.930000000000007</v>
      </c>
      <c r="AF31">
        <v>0</v>
      </c>
      <c r="AG31">
        <v>0</v>
      </c>
      <c r="AH31">
        <v>0</v>
      </c>
      <c r="AI31">
        <v>9.5500000000000007</v>
      </c>
      <c r="AJ31">
        <v>1</v>
      </c>
      <c r="AK31">
        <v>1</v>
      </c>
      <c r="AL31">
        <v>1</v>
      </c>
      <c r="AN31">
        <v>0</v>
      </c>
      <c r="AO31">
        <v>1</v>
      </c>
      <c r="AP31">
        <v>0</v>
      </c>
      <c r="AQ31">
        <v>0</v>
      </c>
      <c r="AR31">
        <v>0</v>
      </c>
      <c r="AS31" t="s">
        <v>3</v>
      </c>
      <c r="AT31">
        <v>8.0000000000000002E-3</v>
      </c>
      <c r="AU31" t="s">
        <v>3</v>
      </c>
      <c r="AV31">
        <v>0</v>
      </c>
      <c r="AW31">
        <v>2</v>
      </c>
      <c r="AX31">
        <v>36380325</v>
      </c>
      <c r="AY31">
        <v>1</v>
      </c>
      <c r="AZ31">
        <v>0</v>
      </c>
      <c r="BA31">
        <v>27</v>
      </c>
      <c r="BB31">
        <v>0</v>
      </c>
      <c r="BC31">
        <v>0</v>
      </c>
      <c r="BD31">
        <v>0</v>
      </c>
      <c r="BE31">
        <v>0</v>
      </c>
      <c r="BF31">
        <v>0</v>
      </c>
      <c r="BG31">
        <v>0</v>
      </c>
      <c r="BH31">
        <v>0</v>
      </c>
      <c r="BI31">
        <v>0</v>
      </c>
      <c r="BJ31">
        <v>0</v>
      </c>
      <c r="BK31">
        <v>0</v>
      </c>
      <c r="BL31">
        <v>0</v>
      </c>
      <c r="BM31">
        <v>0</v>
      </c>
      <c r="BN31">
        <v>0</v>
      </c>
      <c r="BO31">
        <v>0</v>
      </c>
      <c r="BP31">
        <v>0</v>
      </c>
      <c r="BQ31">
        <v>0</v>
      </c>
      <c r="BR31">
        <v>0</v>
      </c>
      <c r="BS31">
        <v>0</v>
      </c>
      <c r="BT31">
        <v>0</v>
      </c>
      <c r="BU31">
        <v>0</v>
      </c>
      <c r="BV31">
        <v>0</v>
      </c>
      <c r="BW31">
        <v>0</v>
      </c>
      <c r="CX31">
        <f>Y31*Source!I43</f>
        <v>8.0000000000000002E-3</v>
      </c>
      <c r="CY31">
        <f>AA31</f>
        <v>629.63</v>
      </c>
      <c r="CZ31">
        <f>AE31</f>
        <v>65.930000000000007</v>
      </c>
      <c r="DA31">
        <f>AI31</f>
        <v>9.5500000000000007</v>
      </c>
      <c r="DB31">
        <f t="shared" si="0"/>
        <v>0.53</v>
      </c>
      <c r="DC31">
        <f t="shared" si="1"/>
        <v>0</v>
      </c>
    </row>
    <row r="32" spans="1:107">
      <c r="A32">
        <f>ROW(Source!A43)</f>
        <v>43</v>
      </c>
      <c r="B32">
        <v>36379259</v>
      </c>
      <c r="C32">
        <v>36380319</v>
      </c>
      <c r="D32">
        <v>29171808</v>
      </c>
      <c r="E32">
        <v>1</v>
      </c>
      <c r="F32">
        <v>1</v>
      </c>
      <c r="G32">
        <v>1</v>
      </c>
      <c r="H32">
        <v>3</v>
      </c>
      <c r="I32" t="s">
        <v>204</v>
      </c>
      <c r="J32" t="s">
        <v>218</v>
      </c>
      <c r="K32" t="s">
        <v>206</v>
      </c>
      <c r="L32">
        <v>1374</v>
      </c>
      <c r="N32">
        <v>1013</v>
      </c>
      <c r="O32" t="s">
        <v>207</v>
      </c>
      <c r="P32" t="s">
        <v>207</v>
      </c>
      <c r="Q32">
        <v>1</v>
      </c>
      <c r="W32">
        <v>0</v>
      </c>
      <c r="X32">
        <v>-915781824</v>
      </c>
      <c r="Y32">
        <v>0.25</v>
      </c>
      <c r="AA32">
        <v>1</v>
      </c>
      <c r="AB32">
        <v>0</v>
      </c>
      <c r="AC32">
        <v>0</v>
      </c>
      <c r="AD32">
        <v>0</v>
      </c>
      <c r="AE32">
        <v>1</v>
      </c>
      <c r="AF32">
        <v>0</v>
      </c>
      <c r="AG32">
        <v>0</v>
      </c>
      <c r="AH32">
        <v>0</v>
      </c>
      <c r="AI32">
        <v>1</v>
      </c>
      <c r="AJ32">
        <v>1</v>
      </c>
      <c r="AK32">
        <v>1</v>
      </c>
      <c r="AL32">
        <v>1</v>
      </c>
      <c r="AN32">
        <v>0</v>
      </c>
      <c r="AO32">
        <v>1</v>
      </c>
      <c r="AP32">
        <v>0</v>
      </c>
      <c r="AQ32">
        <v>0</v>
      </c>
      <c r="AR32">
        <v>0</v>
      </c>
      <c r="AS32" t="s">
        <v>3</v>
      </c>
      <c r="AT32">
        <v>0.25</v>
      </c>
      <c r="AU32" t="s">
        <v>3</v>
      </c>
      <c r="AV32">
        <v>0</v>
      </c>
      <c r="AW32">
        <v>2</v>
      </c>
      <c r="AX32">
        <v>36380326</v>
      </c>
      <c r="AY32">
        <v>1</v>
      </c>
      <c r="AZ32">
        <v>0</v>
      </c>
      <c r="BA32">
        <v>28</v>
      </c>
      <c r="BB32">
        <v>0</v>
      </c>
      <c r="BC32">
        <v>0</v>
      </c>
      <c r="BD32">
        <v>0</v>
      </c>
      <c r="BE32">
        <v>0</v>
      </c>
      <c r="BF32">
        <v>0</v>
      </c>
      <c r="BG32">
        <v>0</v>
      </c>
      <c r="BH32">
        <v>0</v>
      </c>
      <c r="BI32">
        <v>0</v>
      </c>
      <c r="BJ32">
        <v>0</v>
      </c>
      <c r="BK32">
        <v>0</v>
      </c>
      <c r="BL32">
        <v>0</v>
      </c>
      <c r="BM32">
        <v>0</v>
      </c>
      <c r="BN32">
        <v>0</v>
      </c>
      <c r="BO32">
        <v>0</v>
      </c>
      <c r="BP32">
        <v>0</v>
      </c>
      <c r="BQ32">
        <v>0</v>
      </c>
      <c r="BR32">
        <v>0</v>
      </c>
      <c r="BS32">
        <v>0</v>
      </c>
      <c r="BT32">
        <v>0</v>
      </c>
      <c r="BU32">
        <v>0</v>
      </c>
      <c r="BV32">
        <v>0</v>
      </c>
      <c r="BW32">
        <v>0</v>
      </c>
      <c r="CX32">
        <f>Y32*Source!I43</f>
        <v>0.25</v>
      </c>
      <c r="CY32">
        <f>AA32</f>
        <v>1</v>
      </c>
      <c r="CZ32">
        <f>AE32</f>
        <v>1</v>
      </c>
      <c r="DA32">
        <f>AI32</f>
        <v>1</v>
      </c>
      <c r="DB32">
        <f t="shared" si="0"/>
        <v>0.25</v>
      </c>
      <c r="DC32">
        <f t="shared" si="1"/>
        <v>0</v>
      </c>
    </row>
    <row r="33" spans="1:107">
      <c r="A33">
        <f>ROW(Source!A114)</f>
        <v>114</v>
      </c>
      <c r="B33">
        <v>36379259</v>
      </c>
      <c r="C33">
        <v>36380444</v>
      </c>
      <c r="D33">
        <v>29362762</v>
      </c>
      <c r="E33">
        <v>1</v>
      </c>
      <c r="F33">
        <v>1</v>
      </c>
      <c r="G33">
        <v>1</v>
      </c>
      <c r="H33">
        <v>1</v>
      </c>
      <c r="I33" t="s">
        <v>208</v>
      </c>
      <c r="J33" t="s">
        <v>3</v>
      </c>
      <c r="K33" t="s">
        <v>209</v>
      </c>
      <c r="L33">
        <v>1369</v>
      </c>
      <c r="N33">
        <v>1013</v>
      </c>
      <c r="O33" t="s">
        <v>192</v>
      </c>
      <c r="P33" t="s">
        <v>192</v>
      </c>
      <c r="Q33">
        <v>1</v>
      </c>
      <c r="W33">
        <v>0</v>
      </c>
      <c r="X33">
        <v>604758886</v>
      </c>
      <c r="Y33">
        <v>3.6</v>
      </c>
      <c r="AA33">
        <v>0</v>
      </c>
      <c r="AB33">
        <v>0</v>
      </c>
      <c r="AC33">
        <v>0</v>
      </c>
      <c r="AD33">
        <v>319.24</v>
      </c>
      <c r="AE33">
        <v>0</v>
      </c>
      <c r="AF33">
        <v>0</v>
      </c>
      <c r="AG33">
        <v>0</v>
      </c>
      <c r="AH33">
        <v>319.24</v>
      </c>
      <c r="AI33">
        <v>1</v>
      </c>
      <c r="AJ33">
        <v>1</v>
      </c>
      <c r="AK33">
        <v>1</v>
      </c>
      <c r="AL33">
        <v>1</v>
      </c>
      <c r="AN33">
        <v>0</v>
      </c>
      <c r="AO33">
        <v>1</v>
      </c>
      <c r="AP33">
        <v>0</v>
      </c>
      <c r="AQ33">
        <v>0</v>
      </c>
      <c r="AR33">
        <v>0</v>
      </c>
      <c r="AS33" t="s">
        <v>3</v>
      </c>
      <c r="AT33">
        <v>3.6</v>
      </c>
      <c r="AU33" t="s">
        <v>3</v>
      </c>
      <c r="AV33">
        <v>1</v>
      </c>
      <c r="AW33">
        <v>2</v>
      </c>
      <c r="AX33">
        <v>36380445</v>
      </c>
      <c r="AY33">
        <v>1</v>
      </c>
      <c r="AZ33">
        <v>0</v>
      </c>
      <c r="BA33">
        <v>29</v>
      </c>
      <c r="BB33">
        <v>0</v>
      </c>
      <c r="BC33">
        <v>0</v>
      </c>
      <c r="BD33">
        <v>0</v>
      </c>
      <c r="BE33">
        <v>0</v>
      </c>
      <c r="BF33">
        <v>0</v>
      </c>
      <c r="BG33">
        <v>0</v>
      </c>
      <c r="BH33">
        <v>0</v>
      </c>
      <c r="BI33">
        <v>0</v>
      </c>
      <c r="BJ33">
        <v>0</v>
      </c>
      <c r="BK33">
        <v>0</v>
      </c>
      <c r="BL33">
        <v>0</v>
      </c>
      <c r="BM33">
        <v>0</v>
      </c>
      <c r="BN33">
        <v>0</v>
      </c>
      <c r="BO33">
        <v>0</v>
      </c>
      <c r="BP33">
        <v>0</v>
      </c>
      <c r="BQ33">
        <v>0</v>
      </c>
      <c r="BR33">
        <v>0</v>
      </c>
      <c r="BS33">
        <v>0</v>
      </c>
      <c r="BT33">
        <v>0</v>
      </c>
      <c r="BU33">
        <v>0</v>
      </c>
      <c r="BV33">
        <v>0</v>
      </c>
      <c r="BW33">
        <v>0</v>
      </c>
      <c r="CX33">
        <f>Y33*Source!I114</f>
        <v>7.2</v>
      </c>
      <c r="CY33">
        <f>AD33</f>
        <v>319.24</v>
      </c>
      <c r="CZ33">
        <f>AH33</f>
        <v>319.24</v>
      </c>
      <c r="DA33">
        <f>AL33</f>
        <v>1</v>
      </c>
      <c r="DB33">
        <f t="shared" si="0"/>
        <v>1149.26</v>
      </c>
      <c r="DC33">
        <f t="shared" si="1"/>
        <v>0</v>
      </c>
    </row>
    <row r="34" spans="1:107">
      <c r="A34">
        <f>ROW(Source!A114)</f>
        <v>114</v>
      </c>
      <c r="B34">
        <v>36379259</v>
      </c>
      <c r="C34">
        <v>36380444</v>
      </c>
      <c r="D34">
        <v>29174500</v>
      </c>
      <c r="E34">
        <v>1</v>
      </c>
      <c r="F34">
        <v>1</v>
      </c>
      <c r="G34">
        <v>1</v>
      </c>
      <c r="H34">
        <v>2</v>
      </c>
      <c r="I34" t="s">
        <v>223</v>
      </c>
      <c r="J34" t="s">
        <v>224</v>
      </c>
      <c r="K34" t="s">
        <v>225</v>
      </c>
      <c r="L34">
        <v>1368</v>
      </c>
      <c r="N34">
        <v>1011</v>
      </c>
      <c r="O34" t="s">
        <v>198</v>
      </c>
      <c r="P34" t="s">
        <v>198</v>
      </c>
      <c r="Q34">
        <v>1</v>
      </c>
      <c r="W34">
        <v>0</v>
      </c>
      <c r="X34">
        <v>-1867053656</v>
      </c>
      <c r="Y34">
        <v>0.13</v>
      </c>
      <c r="AA34">
        <v>0</v>
      </c>
      <c r="AB34">
        <v>7.33</v>
      </c>
      <c r="AC34">
        <v>0</v>
      </c>
      <c r="AD34">
        <v>0</v>
      </c>
      <c r="AE34">
        <v>0</v>
      </c>
      <c r="AF34">
        <v>1.95</v>
      </c>
      <c r="AG34">
        <v>0</v>
      </c>
      <c r="AH34">
        <v>0</v>
      </c>
      <c r="AI34">
        <v>1</v>
      </c>
      <c r="AJ34">
        <v>3.76</v>
      </c>
      <c r="AK34">
        <v>33.32</v>
      </c>
      <c r="AL34">
        <v>1</v>
      </c>
      <c r="AN34">
        <v>0</v>
      </c>
      <c r="AO34">
        <v>1</v>
      </c>
      <c r="AP34">
        <v>0</v>
      </c>
      <c r="AQ34">
        <v>0</v>
      </c>
      <c r="AR34">
        <v>0</v>
      </c>
      <c r="AS34" t="s">
        <v>3</v>
      </c>
      <c r="AT34">
        <v>0.13</v>
      </c>
      <c r="AU34" t="s">
        <v>3</v>
      </c>
      <c r="AV34">
        <v>0</v>
      </c>
      <c r="AW34">
        <v>2</v>
      </c>
      <c r="AX34">
        <v>36380446</v>
      </c>
      <c r="AY34">
        <v>1</v>
      </c>
      <c r="AZ34">
        <v>0</v>
      </c>
      <c r="BA34">
        <v>30</v>
      </c>
      <c r="BB34">
        <v>0</v>
      </c>
      <c r="BC34">
        <v>0</v>
      </c>
      <c r="BD34">
        <v>0</v>
      </c>
      <c r="BE34">
        <v>0</v>
      </c>
      <c r="BF34">
        <v>0</v>
      </c>
      <c r="BG34">
        <v>0</v>
      </c>
      <c r="BH34">
        <v>0</v>
      </c>
      <c r="BI34">
        <v>0</v>
      </c>
      <c r="BJ34">
        <v>0</v>
      </c>
      <c r="BK34">
        <v>0</v>
      </c>
      <c r="BL34">
        <v>0</v>
      </c>
      <c r="BM34">
        <v>0</v>
      </c>
      <c r="BN34">
        <v>0</v>
      </c>
      <c r="BO34">
        <v>0</v>
      </c>
      <c r="BP34">
        <v>0</v>
      </c>
      <c r="BQ34">
        <v>0</v>
      </c>
      <c r="BR34">
        <v>0</v>
      </c>
      <c r="BS34">
        <v>0</v>
      </c>
      <c r="BT34">
        <v>0</v>
      </c>
      <c r="BU34">
        <v>0</v>
      </c>
      <c r="BV34">
        <v>0</v>
      </c>
      <c r="BW34">
        <v>0</v>
      </c>
      <c r="CX34">
        <f>Y34*Source!I114</f>
        <v>0.26</v>
      </c>
      <c r="CY34">
        <f>AB34</f>
        <v>7.33</v>
      </c>
      <c r="CZ34">
        <f>AF34</f>
        <v>1.95</v>
      </c>
      <c r="DA34">
        <f>AJ34</f>
        <v>3.76</v>
      </c>
      <c r="DB34">
        <f t="shared" si="0"/>
        <v>0.25</v>
      </c>
      <c r="DC34">
        <f t="shared" si="1"/>
        <v>0</v>
      </c>
    </row>
    <row r="35" spans="1:107">
      <c r="A35">
        <f>ROW(Source!A114)</f>
        <v>114</v>
      </c>
      <c r="B35">
        <v>36379259</v>
      </c>
      <c r="C35">
        <v>36380444</v>
      </c>
      <c r="D35">
        <v>29107468</v>
      </c>
      <c r="E35">
        <v>1</v>
      </c>
      <c r="F35">
        <v>1</v>
      </c>
      <c r="G35">
        <v>1</v>
      </c>
      <c r="H35">
        <v>3</v>
      </c>
      <c r="I35" t="s">
        <v>226</v>
      </c>
      <c r="J35" t="s">
        <v>227</v>
      </c>
      <c r="K35" t="s">
        <v>228</v>
      </c>
      <c r="L35">
        <v>1346</v>
      </c>
      <c r="N35">
        <v>1009</v>
      </c>
      <c r="O35" t="s">
        <v>217</v>
      </c>
      <c r="P35" t="s">
        <v>217</v>
      </c>
      <c r="Q35">
        <v>1</v>
      </c>
      <c r="W35">
        <v>0</v>
      </c>
      <c r="X35">
        <v>-1457260288</v>
      </c>
      <c r="Y35">
        <v>6.9999999999999999E-4</v>
      </c>
      <c r="AA35">
        <v>204.57</v>
      </c>
      <c r="AB35">
        <v>0</v>
      </c>
      <c r="AC35">
        <v>0</v>
      </c>
      <c r="AD35">
        <v>0</v>
      </c>
      <c r="AE35">
        <v>12.62</v>
      </c>
      <c r="AF35">
        <v>0</v>
      </c>
      <c r="AG35">
        <v>0</v>
      </c>
      <c r="AH35">
        <v>0</v>
      </c>
      <c r="AI35">
        <v>16.21</v>
      </c>
      <c r="AJ35">
        <v>1</v>
      </c>
      <c r="AK35">
        <v>1</v>
      </c>
      <c r="AL35">
        <v>1</v>
      </c>
      <c r="AN35">
        <v>0</v>
      </c>
      <c r="AO35">
        <v>1</v>
      </c>
      <c r="AP35">
        <v>0</v>
      </c>
      <c r="AQ35">
        <v>0</v>
      </c>
      <c r="AR35">
        <v>0</v>
      </c>
      <c r="AS35" t="s">
        <v>3</v>
      </c>
      <c r="AT35">
        <v>6.9999999999999999E-4</v>
      </c>
      <c r="AU35" t="s">
        <v>3</v>
      </c>
      <c r="AV35">
        <v>0</v>
      </c>
      <c r="AW35">
        <v>2</v>
      </c>
      <c r="AX35">
        <v>36380447</v>
      </c>
      <c r="AY35">
        <v>1</v>
      </c>
      <c r="AZ35">
        <v>0</v>
      </c>
      <c r="BA35">
        <v>31</v>
      </c>
      <c r="BB35">
        <v>0</v>
      </c>
      <c r="BC35">
        <v>0</v>
      </c>
      <c r="BD35">
        <v>0</v>
      </c>
      <c r="BE35">
        <v>0</v>
      </c>
      <c r="BF35">
        <v>0</v>
      </c>
      <c r="BG35">
        <v>0</v>
      </c>
      <c r="BH35">
        <v>0</v>
      </c>
      <c r="BI35">
        <v>0</v>
      </c>
      <c r="BJ35">
        <v>0</v>
      </c>
      <c r="BK35">
        <v>0</v>
      </c>
      <c r="BL35">
        <v>0</v>
      </c>
      <c r="BM35">
        <v>0</v>
      </c>
      <c r="BN35">
        <v>0</v>
      </c>
      <c r="BO35">
        <v>0</v>
      </c>
      <c r="BP35">
        <v>0</v>
      </c>
      <c r="BQ35">
        <v>0</v>
      </c>
      <c r="BR35">
        <v>0</v>
      </c>
      <c r="BS35">
        <v>0</v>
      </c>
      <c r="BT35">
        <v>0</v>
      </c>
      <c r="BU35">
        <v>0</v>
      </c>
      <c r="BV35">
        <v>0</v>
      </c>
      <c r="BW35">
        <v>0</v>
      </c>
      <c r="CX35">
        <f>Y35*Source!I114</f>
        <v>1.4E-3</v>
      </c>
      <c r="CY35">
        <f>AA35</f>
        <v>204.57</v>
      </c>
      <c r="CZ35">
        <f>AE35</f>
        <v>12.62</v>
      </c>
      <c r="DA35">
        <f>AI35</f>
        <v>16.21</v>
      </c>
      <c r="DB35">
        <f t="shared" si="0"/>
        <v>0.01</v>
      </c>
      <c r="DC35">
        <f t="shared" si="1"/>
        <v>0</v>
      </c>
    </row>
    <row r="36" spans="1:107">
      <c r="A36">
        <f>ROW(Source!A114)</f>
        <v>114</v>
      </c>
      <c r="B36">
        <v>36379259</v>
      </c>
      <c r="C36">
        <v>36380444</v>
      </c>
      <c r="D36">
        <v>29114480</v>
      </c>
      <c r="E36">
        <v>1</v>
      </c>
      <c r="F36">
        <v>1</v>
      </c>
      <c r="G36">
        <v>1</v>
      </c>
      <c r="H36">
        <v>3</v>
      </c>
      <c r="I36" t="s">
        <v>229</v>
      </c>
      <c r="J36" t="s">
        <v>230</v>
      </c>
      <c r="K36" t="s">
        <v>231</v>
      </c>
      <c r="L36">
        <v>1355</v>
      </c>
      <c r="N36">
        <v>1010</v>
      </c>
      <c r="O36" t="s">
        <v>232</v>
      </c>
      <c r="P36" t="s">
        <v>232</v>
      </c>
      <c r="Q36">
        <v>100</v>
      </c>
      <c r="W36">
        <v>0</v>
      </c>
      <c r="X36">
        <v>-1517924343</v>
      </c>
      <c r="Y36">
        <v>0.03</v>
      </c>
      <c r="AA36">
        <v>291.33</v>
      </c>
      <c r="AB36">
        <v>0</v>
      </c>
      <c r="AC36">
        <v>0</v>
      </c>
      <c r="AD36">
        <v>0</v>
      </c>
      <c r="AE36">
        <v>83</v>
      </c>
      <c r="AF36">
        <v>0</v>
      </c>
      <c r="AG36">
        <v>0</v>
      </c>
      <c r="AH36">
        <v>0</v>
      </c>
      <c r="AI36">
        <v>3.51</v>
      </c>
      <c r="AJ36">
        <v>1</v>
      </c>
      <c r="AK36">
        <v>1</v>
      </c>
      <c r="AL36">
        <v>1</v>
      </c>
      <c r="AN36">
        <v>0</v>
      </c>
      <c r="AO36">
        <v>1</v>
      </c>
      <c r="AP36">
        <v>0</v>
      </c>
      <c r="AQ36">
        <v>0</v>
      </c>
      <c r="AR36">
        <v>0</v>
      </c>
      <c r="AS36" t="s">
        <v>3</v>
      </c>
      <c r="AT36">
        <v>0.03</v>
      </c>
      <c r="AU36" t="s">
        <v>3</v>
      </c>
      <c r="AV36">
        <v>0</v>
      </c>
      <c r="AW36">
        <v>2</v>
      </c>
      <c r="AX36">
        <v>36380448</v>
      </c>
      <c r="AY36">
        <v>1</v>
      </c>
      <c r="AZ36">
        <v>0</v>
      </c>
      <c r="BA36">
        <v>32</v>
      </c>
      <c r="BB36">
        <v>0</v>
      </c>
      <c r="BC36">
        <v>0</v>
      </c>
      <c r="BD36">
        <v>0</v>
      </c>
      <c r="BE36">
        <v>0</v>
      </c>
      <c r="BF36">
        <v>0</v>
      </c>
      <c r="BG36">
        <v>0</v>
      </c>
      <c r="BH36">
        <v>0</v>
      </c>
      <c r="BI36">
        <v>0</v>
      </c>
      <c r="BJ36">
        <v>0</v>
      </c>
      <c r="BK36">
        <v>0</v>
      </c>
      <c r="BL36">
        <v>0</v>
      </c>
      <c r="BM36">
        <v>0</v>
      </c>
      <c r="BN36">
        <v>0</v>
      </c>
      <c r="BO36">
        <v>0</v>
      </c>
      <c r="BP36">
        <v>0</v>
      </c>
      <c r="BQ36">
        <v>0</v>
      </c>
      <c r="BR36">
        <v>0</v>
      </c>
      <c r="BS36">
        <v>0</v>
      </c>
      <c r="BT36">
        <v>0</v>
      </c>
      <c r="BU36">
        <v>0</v>
      </c>
      <c r="BV36">
        <v>0</v>
      </c>
      <c r="BW36">
        <v>0</v>
      </c>
      <c r="CX36">
        <f>Y36*Source!I114</f>
        <v>0.06</v>
      </c>
      <c r="CY36">
        <f>AA36</f>
        <v>291.33</v>
      </c>
      <c r="CZ36">
        <f>AE36</f>
        <v>83</v>
      </c>
      <c r="DA36">
        <f>AI36</f>
        <v>3.51</v>
      </c>
      <c r="DB36">
        <f t="shared" si="0"/>
        <v>2.4900000000000002</v>
      </c>
      <c r="DC36">
        <f t="shared" si="1"/>
        <v>0</v>
      </c>
    </row>
    <row r="37" spans="1:107">
      <c r="A37">
        <f>ROW(Source!A114)</f>
        <v>114</v>
      </c>
      <c r="B37">
        <v>36379259</v>
      </c>
      <c r="C37">
        <v>36380444</v>
      </c>
      <c r="D37">
        <v>29149204</v>
      </c>
      <c r="E37">
        <v>1</v>
      </c>
      <c r="F37">
        <v>1</v>
      </c>
      <c r="G37">
        <v>1</v>
      </c>
      <c r="H37">
        <v>3</v>
      </c>
      <c r="I37" t="s">
        <v>233</v>
      </c>
      <c r="J37" t="s">
        <v>234</v>
      </c>
      <c r="K37" t="s">
        <v>235</v>
      </c>
      <c r="L37">
        <v>1348</v>
      </c>
      <c r="N37">
        <v>1009</v>
      </c>
      <c r="O37" t="s">
        <v>236</v>
      </c>
      <c r="P37" t="s">
        <v>236</v>
      </c>
      <c r="Q37">
        <v>1000</v>
      </c>
      <c r="W37">
        <v>0</v>
      </c>
      <c r="X37">
        <v>-601557392</v>
      </c>
      <c r="Y37">
        <v>2.0000000000000002E-5</v>
      </c>
      <c r="AA37">
        <v>4978.46</v>
      </c>
      <c r="AB37">
        <v>0</v>
      </c>
      <c r="AC37">
        <v>0</v>
      </c>
      <c r="AD37">
        <v>0</v>
      </c>
      <c r="AE37">
        <v>729.98</v>
      </c>
      <c r="AF37">
        <v>0</v>
      </c>
      <c r="AG37">
        <v>0</v>
      </c>
      <c r="AH37">
        <v>0</v>
      </c>
      <c r="AI37">
        <v>6.82</v>
      </c>
      <c r="AJ37">
        <v>1</v>
      </c>
      <c r="AK37">
        <v>1</v>
      </c>
      <c r="AL37">
        <v>1</v>
      </c>
      <c r="AN37">
        <v>0</v>
      </c>
      <c r="AO37">
        <v>1</v>
      </c>
      <c r="AP37">
        <v>0</v>
      </c>
      <c r="AQ37">
        <v>0</v>
      </c>
      <c r="AR37">
        <v>0</v>
      </c>
      <c r="AS37" t="s">
        <v>3</v>
      </c>
      <c r="AT37">
        <v>2.0000000000000002E-5</v>
      </c>
      <c r="AU37" t="s">
        <v>3</v>
      </c>
      <c r="AV37">
        <v>0</v>
      </c>
      <c r="AW37">
        <v>2</v>
      </c>
      <c r="AX37">
        <v>36380449</v>
      </c>
      <c r="AY37">
        <v>1</v>
      </c>
      <c r="AZ37">
        <v>0</v>
      </c>
      <c r="BA37">
        <v>33</v>
      </c>
      <c r="BB37">
        <v>0</v>
      </c>
      <c r="BC37">
        <v>0</v>
      </c>
      <c r="BD37">
        <v>0</v>
      </c>
      <c r="BE37">
        <v>0</v>
      </c>
      <c r="BF37">
        <v>0</v>
      </c>
      <c r="BG37">
        <v>0</v>
      </c>
      <c r="BH37">
        <v>0</v>
      </c>
      <c r="BI37">
        <v>0</v>
      </c>
      <c r="BJ37">
        <v>0</v>
      </c>
      <c r="BK37">
        <v>0</v>
      </c>
      <c r="BL37">
        <v>0</v>
      </c>
      <c r="BM37">
        <v>0</v>
      </c>
      <c r="BN37">
        <v>0</v>
      </c>
      <c r="BO37">
        <v>0</v>
      </c>
      <c r="BP37">
        <v>0</v>
      </c>
      <c r="BQ37">
        <v>0</v>
      </c>
      <c r="BR37">
        <v>0</v>
      </c>
      <c r="BS37">
        <v>0</v>
      </c>
      <c r="BT37">
        <v>0</v>
      </c>
      <c r="BU37">
        <v>0</v>
      </c>
      <c r="BV37">
        <v>0</v>
      </c>
      <c r="BW37">
        <v>0</v>
      </c>
      <c r="CX37">
        <f>Y37*Source!I114</f>
        <v>4.0000000000000003E-5</v>
      </c>
      <c r="CY37">
        <f>AA37</f>
        <v>4978.46</v>
      </c>
      <c r="CZ37">
        <f>AE37</f>
        <v>729.98</v>
      </c>
      <c r="DA37">
        <f>AI37</f>
        <v>6.82</v>
      </c>
      <c r="DB37">
        <f t="shared" si="0"/>
        <v>0.01</v>
      </c>
      <c r="DC37">
        <f t="shared" si="1"/>
        <v>0</v>
      </c>
    </row>
    <row r="38" spans="1:107">
      <c r="A38">
        <f>ROW(Source!A114)</f>
        <v>114</v>
      </c>
      <c r="B38">
        <v>36379259</v>
      </c>
      <c r="C38">
        <v>36380444</v>
      </c>
      <c r="D38">
        <v>29158010</v>
      </c>
      <c r="E38">
        <v>1</v>
      </c>
      <c r="F38">
        <v>1</v>
      </c>
      <c r="G38">
        <v>1</v>
      </c>
      <c r="H38">
        <v>3</v>
      </c>
      <c r="I38" t="s">
        <v>237</v>
      </c>
      <c r="J38" t="s">
        <v>238</v>
      </c>
      <c r="K38" t="s">
        <v>239</v>
      </c>
      <c r="L38">
        <v>1346</v>
      </c>
      <c r="N38">
        <v>1009</v>
      </c>
      <c r="O38" t="s">
        <v>217</v>
      </c>
      <c r="P38" t="s">
        <v>217</v>
      </c>
      <c r="Q38">
        <v>1</v>
      </c>
      <c r="W38">
        <v>0</v>
      </c>
      <c r="X38">
        <v>-191194106</v>
      </c>
      <c r="Y38">
        <v>7.0000000000000001E-3</v>
      </c>
      <c r="AA38">
        <v>629.63</v>
      </c>
      <c r="AB38">
        <v>0</v>
      </c>
      <c r="AC38">
        <v>0</v>
      </c>
      <c r="AD38">
        <v>0</v>
      </c>
      <c r="AE38">
        <v>65.930000000000007</v>
      </c>
      <c r="AF38">
        <v>0</v>
      </c>
      <c r="AG38">
        <v>0</v>
      </c>
      <c r="AH38">
        <v>0</v>
      </c>
      <c r="AI38">
        <v>9.5500000000000007</v>
      </c>
      <c r="AJ38">
        <v>1</v>
      </c>
      <c r="AK38">
        <v>1</v>
      </c>
      <c r="AL38">
        <v>1</v>
      </c>
      <c r="AN38">
        <v>0</v>
      </c>
      <c r="AO38">
        <v>1</v>
      </c>
      <c r="AP38">
        <v>0</v>
      </c>
      <c r="AQ38">
        <v>0</v>
      </c>
      <c r="AR38">
        <v>0</v>
      </c>
      <c r="AS38" t="s">
        <v>3</v>
      </c>
      <c r="AT38">
        <v>7.0000000000000001E-3</v>
      </c>
      <c r="AU38" t="s">
        <v>3</v>
      </c>
      <c r="AV38">
        <v>0</v>
      </c>
      <c r="AW38">
        <v>2</v>
      </c>
      <c r="AX38">
        <v>36380450</v>
      </c>
      <c r="AY38">
        <v>1</v>
      </c>
      <c r="AZ38">
        <v>0</v>
      </c>
      <c r="BA38">
        <v>34</v>
      </c>
      <c r="BB38">
        <v>0</v>
      </c>
      <c r="BC38">
        <v>0</v>
      </c>
      <c r="BD38">
        <v>0</v>
      </c>
      <c r="BE38">
        <v>0</v>
      </c>
      <c r="BF38">
        <v>0</v>
      </c>
      <c r="BG38">
        <v>0</v>
      </c>
      <c r="BH38">
        <v>0</v>
      </c>
      <c r="BI38">
        <v>0</v>
      </c>
      <c r="BJ38">
        <v>0</v>
      </c>
      <c r="BK38">
        <v>0</v>
      </c>
      <c r="BL38">
        <v>0</v>
      </c>
      <c r="BM38">
        <v>0</v>
      </c>
      <c r="BN38">
        <v>0</v>
      </c>
      <c r="BO38">
        <v>0</v>
      </c>
      <c r="BP38">
        <v>0</v>
      </c>
      <c r="BQ38">
        <v>0</v>
      </c>
      <c r="BR38">
        <v>0</v>
      </c>
      <c r="BS38">
        <v>0</v>
      </c>
      <c r="BT38">
        <v>0</v>
      </c>
      <c r="BU38">
        <v>0</v>
      </c>
      <c r="BV38">
        <v>0</v>
      </c>
      <c r="BW38">
        <v>0</v>
      </c>
      <c r="CX38">
        <f>Y38*Source!I114</f>
        <v>1.4E-2</v>
      </c>
      <c r="CY38">
        <f>AA38</f>
        <v>629.63</v>
      </c>
      <c r="CZ38">
        <f>AE38</f>
        <v>65.930000000000007</v>
      </c>
      <c r="DA38">
        <f>AI38</f>
        <v>9.5500000000000007</v>
      </c>
      <c r="DB38">
        <f t="shared" si="0"/>
        <v>0.46</v>
      </c>
      <c r="DC38">
        <f t="shared" si="1"/>
        <v>0</v>
      </c>
    </row>
    <row r="39" spans="1:107">
      <c r="A39">
        <f>ROW(Source!A114)</f>
        <v>114</v>
      </c>
      <c r="B39">
        <v>36379259</v>
      </c>
      <c r="C39">
        <v>36380444</v>
      </c>
      <c r="D39">
        <v>29171808</v>
      </c>
      <c r="E39">
        <v>1</v>
      </c>
      <c r="F39">
        <v>1</v>
      </c>
      <c r="G39">
        <v>1</v>
      </c>
      <c r="H39">
        <v>3</v>
      </c>
      <c r="I39" t="s">
        <v>204</v>
      </c>
      <c r="J39" t="s">
        <v>218</v>
      </c>
      <c r="K39" t="s">
        <v>206</v>
      </c>
      <c r="L39">
        <v>1374</v>
      </c>
      <c r="N39">
        <v>1013</v>
      </c>
      <c r="O39" t="s">
        <v>207</v>
      </c>
      <c r="P39" t="s">
        <v>207</v>
      </c>
      <c r="Q39">
        <v>1</v>
      </c>
      <c r="W39">
        <v>0</v>
      </c>
      <c r="X39">
        <v>-915781824</v>
      </c>
      <c r="Y39">
        <v>0.69</v>
      </c>
      <c r="AA39">
        <v>1</v>
      </c>
      <c r="AB39">
        <v>0</v>
      </c>
      <c r="AC39">
        <v>0</v>
      </c>
      <c r="AD39">
        <v>0</v>
      </c>
      <c r="AE39">
        <v>1</v>
      </c>
      <c r="AF39">
        <v>0</v>
      </c>
      <c r="AG39">
        <v>0</v>
      </c>
      <c r="AH39">
        <v>0</v>
      </c>
      <c r="AI39">
        <v>1</v>
      </c>
      <c r="AJ39">
        <v>1</v>
      </c>
      <c r="AK39">
        <v>1</v>
      </c>
      <c r="AL39">
        <v>1</v>
      </c>
      <c r="AN39">
        <v>0</v>
      </c>
      <c r="AO39">
        <v>1</v>
      </c>
      <c r="AP39">
        <v>0</v>
      </c>
      <c r="AQ39">
        <v>0</v>
      </c>
      <c r="AR39">
        <v>0</v>
      </c>
      <c r="AS39" t="s">
        <v>3</v>
      </c>
      <c r="AT39">
        <v>0.69</v>
      </c>
      <c r="AU39" t="s">
        <v>3</v>
      </c>
      <c r="AV39">
        <v>0</v>
      </c>
      <c r="AW39">
        <v>2</v>
      </c>
      <c r="AX39">
        <v>36380451</v>
      </c>
      <c r="AY39">
        <v>1</v>
      </c>
      <c r="AZ39">
        <v>0</v>
      </c>
      <c r="BA39">
        <v>35</v>
      </c>
      <c r="BB39">
        <v>0</v>
      </c>
      <c r="BC39">
        <v>0</v>
      </c>
      <c r="BD39">
        <v>0</v>
      </c>
      <c r="BE39">
        <v>0</v>
      </c>
      <c r="BF39">
        <v>0</v>
      </c>
      <c r="BG39">
        <v>0</v>
      </c>
      <c r="BH39">
        <v>0</v>
      </c>
      <c r="BI39">
        <v>0</v>
      </c>
      <c r="BJ39">
        <v>0</v>
      </c>
      <c r="BK39">
        <v>0</v>
      </c>
      <c r="BL39">
        <v>0</v>
      </c>
      <c r="BM39">
        <v>0</v>
      </c>
      <c r="BN39">
        <v>0</v>
      </c>
      <c r="BO39">
        <v>0</v>
      </c>
      <c r="BP39">
        <v>0</v>
      </c>
      <c r="BQ39">
        <v>0</v>
      </c>
      <c r="BR39">
        <v>0</v>
      </c>
      <c r="BS39">
        <v>0</v>
      </c>
      <c r="BT39">
        <v>0</v>
      </c>
      <c r="BU39">
        <v>0</v>
      </c>
      <c r="BV39">
        <v>0</v>
      </c>
      <c r="BW39">
        <v>0</v>
      </c>
      <c r="CX39">
        <f>Y39*Source!I114</f>
        <v>1.38</v>
      </c>
      <c r="CY39">
        <f>AA39</f>
        <v>1</v>
      </c>
      <c r="CZ39">
        <f>AE39</f>
        <v>1</v>
      </c>
      <c r="DA39">
        <f>AI39</f>
        <v>1</v>
      </c>
      <c r="DB39">
        <f t="shared" si="0"/>
        <v>0.69</v>
      </c>
      <c r="DC39">
        <f t="shared" si="1"/>
        <v>0</v>
      </c>
    </row>
    <row r="40" spans="1:107">
      <c r="A40">
        <f>ROW(Source!A115)</f>
        <v>115</v>
      </c>
      <c r="B40">
        <v>36379259</v>
      </c>
      <c r="C40">
        <v>36380452</v>
      </c>
      <c r="D40">
        <v>29362762</v>
      </c>
      <c r="E40">
        <v>1</v>
      </c>
      <c r="F40">
        <v>1</v>
      </c>
      <c r="G40">
        <v>1</v>
      </c>
      <c r="H40">
        <v>1</v>
      </c>
      <c r="I40" t="s">
        <v>208</v>
      </c>
      <c r="J40" t="s">
        <v>3</v>
      </c>
      <c r="K40" t="s">
        <v>209</v>
      </c>
      <c r="L40">
        <v>1369</v>
      </c>
      <c r="N40">
        <v>1013</v>
      </c>
      <c r="O40" t="s">
        <v>192</v>
      </c>
      <c r="P40" t="s">
        <v>192</v>
      </c>
      <c r="Q40">
        <v>1</v>
      </c>
      <c r="W40">
        <v>0</v>
      </c>
      <c r="X40">
        <v>604758886</v>
      </c>
      <c r="Y40">
        <v>6.48</v>
      </c>
      <c r="AA40">
        <v>0</v>
      </c>
      <c r="AB40">
        <v>0</v>
      </c>
      <c r="AC40">
        <v>0</v>
      </c>
      <c r="AD40">
        <v>319.24</v>
      </c>
      <c r="AE40">
        <v>0</v>
      </c>
      <c r="AF40">
        <v>0</v>
      </c>
      <c r="AG40">
        <v>0</v>
      </c>
      <c r="AH40">
        <v>319.24</v>
      </c>
      <c r="AI40">
        <v>1</v>
      </c>
      <c r="AJ40">
        <v>1</v>
      </c>
      <c r="AK40">
        <v>1</v>
      </c>
      <c r="AL40">
        <v>1</v>
      </c>
      <c r="AN40">
        <v>0</v>
      </c>
      <c r="AO40">
        <v>1</v>
      </c>
      <c r="AP40">
        <v>0</v>
      </c>
      <c r="AQ40">
        <v>0</v>
      </c>
      <c r="AR40">
        <v>0</v>
      </c>
      <c r="AS40" t="s">
        <v>3</v>
      </c>
      <c r="AT40">
        <v>6.48</v>
      </c>
      <c r="AU40" t="s">
        <v>3</v>
      </c>
      <c r="AV40">
        <v>1</v>
      </c>
      <c r="AW40">
        <v>2</v>
      </c>
      <c r="AX40">
        <v>36380453</v>
      </c>
      <c r="AY40">
        <v>1</v>
      </c>
      <c r="AZ40">
        <v>0</v>
      </c>
      <c r="BA40">
        <v>36</v>
      </c>
      <c r="BB40">
        <v>0</v>
      </c>
      <c r="BC40">
        <v>0</v>
      </c>
      <c r="BD40">
        <v>0</v>
      </c>
      <c r="BE40">
        <v>0</v>
      </c>
      <c r="BF40">
        <v>0</v>
      </c>
      <c r="BG40">
        <v>0</v>
      </c>
      <c r="BH40">
        <v>0</v>
      </c>
      <c r="BI40">
        <v>0</v>
      </c>
      <c r="BJ40">
        <v>0</v>
      </c>
      <c r="BK40">
        <v>0</v>
      </c>
      <c r="BL40">
        <v>0</v>
      </c>
      <c r="BM40">
        <v>0</v>
      </c>
      <c r="BN40">
        <v>0</v>
      </c>
      <c r="BO40">
        <v>0</v>
      </c>
      <c r="BP40">
        <v>0</v>
      </c>
      <c r="BQ40">
        <v>0</v>
      </c>
      <c r="BR40">
        <v>0</v>
      </c>
      <c r="BS40">
        <v>0</v>
      </c>
      <c r="BT40">
        <v>0</v>
      </c>
      <c r="BU40">
        <v>0</v>
      </c>
      <c r="BV40">
        <v>0</v>
      </c>
      <c r="BW40">
        <v>0</v>
      </c>
      <c r="CX40">
        <f>Y40*Source!I115</f>
        <v>12.96</v>
      </c>
      <c r="CY40">
        <f>AD40</f>
        <v>319.24</v>
      </c>
      <c r="CZ40">
        <f>AH40</f>
        <v>319.24</v>
      </c>
      <c r="DA40">
        <f>AL40</f>
        <v>1</v>
      </c>
      <c r="DB40">
        <f t="shared" si="0"/>
        <v>2068.6799999999998</v>
      </c>
      <c r="DC40">
        <f t="shared" si="1"/>
        <v>0</v>
      </c>
    </row>
    <row r="41" spans="1:107">
      <c r="A41">
        <f>ROW(Source!A115)</f>
        <v>115</v>
      </c>
      <c r="B41">
        <v>36379259</v>
      </c>
      <c r="C41">
        <v>36380452</v>
      </c>
      <c r="D41">
        <v>29174500</v>
      </c>
      <c r="E41">
        <v>1</v>
      </c>
      <c r="F41">
        <v>1</v>
      </c>
      <c r="G41">
        <v>1</v>
      </c>
      <c r="H41">
        <v>2</v>
      </c>
      <c r="I41" t="s">
        <v>223</v>
      </c>
      <c r="J41" t="s">
        <v>224</v>
      </c>
      <c r="K41" t="s">
        <v>225</v>
      </c>
      <c r="L41">
        <v>1368</v>
      </c>
      <c r="N41">
        <v>1011</v>
      </c>
      <c r="O41" t="s">
        <v>198</v>
      </c>
      <c r="P41" t="s">
        <v>198</v>
      </c>
      <c r="Q41">
        <v>1</v>
      </c>
      <c r="W41">
        <v>0</v>
      </c>
      <c r="X41">
        <v>-1867053656</v>
      </c>
      <c r="Y41">
        <v>0.35</v>
      </c>
      <c r="AA41">
        <v>0</v>
      </c>
      <c r="AB41">
        <v>7.33</v>
      </c>
      <c r="AC41">
        <v>0</v>
      </c>
      <c r="AD41">
        <v>0</v>
      </c>
      <c r="AE41">
        <v>0</v>
      </c>
      <c r="AF41">
        <v>1.95</v>
      </c>
      <c r="AG41">
        <v>0</v>
      </c>
      <c r="AH41">
        <v>0</v>
      </c>
      <c r="AI41">
        <v>1</v>
      </c>
      <c r="AJ41">
        <v>3.76</v>
      </c>
      <c r="AK41">
        <v>33.32</v>
      </c>
      <c r="AL41">
        <v>1</v>
      </c>
      <c r="AN41">
        <v>0</v>
      </c>
      <c r="AO41">
        <v>1</v>
      </c>
      <c r="AP41">
        <v>0</v>
      </c>
      <c r="AQ41">
        <v>0</v>
      </c>
      <c r="AR41">
        <v>0</v>
      </c>
      <c r="AS41" t="s">
        <v>3</v>
      </c>
      <c r="AT41">
        <v>0.35</v>
      </c>
      <c r="AU41" t="s">
        <v>3</v>
      </c>
      <c r="AV41">
        <v>0</v>
      </c>
      <c r="AW41">
        <v>2</v>
      </c>
      <c r="AX41">
        <v>36380454</v>
      </c>
      <c r="AY41">
        <v>1</v>
      </c>
      <c r="AZ41">
        <v>0</v>
      </c>
      <c r="BA41">
        <v>37</v>
      </c>
      <c r="BB41">
        <v>0</v>
      </c>
      <c r="BC41">
        <v>0</v>
      </c>
      <c r="BD41">
        <v>0</v>
      </c>
      <c r="BE41">
        <v>0</v>
      </c>
      <c r="BF41">
        <v>0</v>
      </c>
      <c r="BG41">
        <v>0</v>
      </c>
      <c r="BH41">
        <v>0</v>
      </c>
      <c r="BI41">
        <v>0</v>
      </c>
      <c r="BJ41">
        <v>0</v>
      </c>
      <c r="BK41">
        <v>0</v>
      </c>
      <c r="BL41">
        <v>0</v>
      </c>
      <c r="BM41">
        <v>0</v>
      </c>
      <c r="BN41">
        <v>0</v>
      </c>
      <c r="BO41">
        <v>0</v>
      </c>
      <c r="BP41">
        <v>0</v>
      </c>
      <c r="BQ41">
        <v>0</v>
      </c>
      <c r="BR41">
        <v>0</v>
      </c>
      <c r="BS41">
        <v>0</v>
      </c>
      <c r="BT41">
        <v>0</v>
      </c>
      <c r="BU41">
        <v>0</v>
      </c>
      <c r="BV41">
        <v>0</v>
      </c>
      <c r="BW41">
        <v>0</v>
      </c>
      <c r="CX41">
        <f>Y41*Source!I115</f>
        <v>0.7</v>
      </c>
      <c r="CY41">
        <f>AB41</f>
        <v>7.33</v>
      </c>
      <c r="CZ41">
        <f>AF41</f>
        <v>1.95</v>
      </c>
      <c r="DA41">
        <f>AJ41</f>
        <v>3.76</v>
      </c>
      <c r="DB41">
        <f t="shared" si="0"/>
        <v>0.68</v>
      </c>
      <c r="DC41">
        <f t="shared" si="1"/>
        <v>0</v>
      </c>
    </row>
    <row r="42" spans="1:107">
      <c r="A42">
        <f>ROW(Source!A115)</f>
        <v>115</v>
      </c>
      <c r="B42">
        <v>36379259</v>
      </c>
      <c r="C42">
        <v>36380452</v>
      </c>
      <c r="D42">
        <v>29107468</v>
      </c>
      <c r="E42">
        <v>1</v>
      </c>
      <c r="F42">
        <v>1</v>
      </c>
      <c r="G42">
        <v>1</v>
      </c>
      <c r="H42">
        <v>3</v>
      </c>
      <c r="I42" t="s">
        <v>226</v>
      </c>
      <c r="J42" t="s">
        <v>227</v>
      </c>
      <c r="K42" t="s">
        <v>228</v>
      </c>
      <c r="L42">
        <v>1346</v>
      </c>
      <c r="N42">
        <v>1009</v>
      </c>
      <c r="O42" t="s">
        <v>217</v>
      </c>
      <c r="P42" t="s">
        <v>217</v>
      </c>
      <c r="Q42">
        <v>1</v>
      </c>
      <c r="W42">
        <v>0</v>
      </c>
      <c r="X42">
        <v>-1457260288</v>
      </c>
      <c r="Y42">
        <v>5.9999999999999995E-4</v>
      </c>
      <c r="AA42">
        <v>204.57</v>
      </c>
      <c r="AB42">
        <v>0</v>
      </c>
      <c r="AC42">
        <v>0</v>
      </c>
      <c r="AD42">
        <v>0</v>
      </c>
      <c r="AE42">
        <v>12.62</v>
      </c>
      <c r="AF42">
        <v>0</v>
      </c>
      <c r="AG42">
        <v>0</v>
      </c>
      <c r="AH42">
        <v>0</v>
      </c>
      <c r="AI42">
        <v>16.21</v>
      </c>
      <c r="AJ42">
        <v>1</v>
      </c>
      <c r="AK42">
        <v>1</v>
      </c>
      <c r="AL42">
        <v>1</v>
      </c>
      <c r="AN42">
        <v>0</v>
      </c>
      <c r="AO42">
        <v>1</v>
      </c>
      <c r="AP42">
        <v>0</v>
      </c>
      <c r="AQ42">
        <v>0</v>
      </c>
      <c r="AR42">
        <v>0</v>
      </c>
      <c r="AS42" t="s">
        <v>3</v>
      </c>
      <c r="AT42">
        <v>5.9999999999999995E-4</v>
      </c>
      <c r="AU42" t="s">
        <v>3</v>
      </c>
      <c r="AV42">
        <v>0</v>
      </c>
      <c r="AW42">
        <v>2</v>
      </c>
      <c r="AX42">
        <v>36380455</v>
      </c>
      <c r="AY42">
        <v>1</v>
      </c>
      <c r="AZ42">
        <v>0</v>
      </c>
      <c r="BA42">
        <v>38</v>
      </c>
      <c r="BB42">
        <v>0</v>
      </c>
      <c r="BC42">
        <v>0</v>
      </c>
      <c r="BD42">
        <v>0</v>
      </c>
      <c r="BE42">
        <v>0</v>
      </c>
      <c r="BF42">
        <v>0</v>
      </c>
      <c r="BG42">
        <v>0</v>
      </c>
      <c r="BH42">
        <v>0</v>
      </c>
      <c r="BI42">
        <v>0</v>
      </c>
      <c r="BJ42">
        <v>0</v>
      </c>
      <c r="BK42">
        <v>0</v>
      </c>
      <c r="BL42">
        <v>0</v>
      </c>
      <c r="BM42">
        <v>0</v>
      </c>
      <c r="BN42">
        <v>0</v>
      </c>
      <c r="BO42">
        <v>0</v>
      </c>
      <c r="BP42">
        <v>0</v>
      </c>
      <c r="BQ42">
        <v>0</v>
      </c>
      <c r="BR42">
        <v>0</v>
      </c>
      <c r="BS42">
        <v>0</v>
      </c>
      <c r="BT42">
        <v>0</v>
      </c>
      <c r="BU42">
        <v>0</v>
      </c>
      <c r="BV42">
        <v>0</v>
      </c>
      <c r="BW42">
        <v>0</v>
      </c>
      <c r="CX42">
        <f>Y42*Source!I115</f>
        <v>1.1999999999999999E-3</v>
      </c>
      <c r="CY42">
        <f>AA42</f>
        <v>204.57</v>
      </c>
      <c r="CZ42">
        <f>AE42</f>
        <v>12.62</v>
      </c>
      <c r="DA42">
        <f>AI42</f>
        <v>16.21</v>
      </c>
      <c r="DB42">
        <f t="shared" si="0"/>
        <v>0.01</v>
      </c>
      <c r="DC42">
        <f t="shared" si="1"/>
        <v>0</v>
      </c>
    </row>
    <row r="43" spans="1:107">
      <c r="A43">
        <f>ROW(Source!A115)</f>
        <v>115</v>
      </c>
      <c r="B43">
        <v>36379259</v>
      </c>
      <c r="C43">
        <v>36380452</v>
      </c>
      <c r="D43">
        <v>29114480</v>
      </c>
      <c r="E43">
        <v>1</v>
      </c>
      <c r="F43">
        <v>1</v>
      </c>
      <c r="G43">
        <v>1</v>
      </c>
      <c r="H43">
        <v>3</v>
      </c>
      <c r="I43" t="s">
        <v>229</v>
      </c>
      <c r="J43" t="s">
        <v>230</v>
      </c>
      <c r="K43" t="s">
        <v>231</v>
      </c>
      <c r="L43">
        <v>1355</v>
      </c>
      <c r="N43">
        <v>1010</v>
      </c>
      <c r="O43" t="s">
        <v>232</v>
      </c>
      <c r="P43" t="s">
        <v>232</v>
      </c>
      <c r="Q43">
        <v>100</v>
      </c>
      <c r="W43">
        <v>0</v>
      </c>
      <c r="X43">
        <v>-1517924343</v>
      </c>
      <c r="Y43">
        <v>0.08</v>
      </c>
      <c r="AA43">
        <v>291.33</v>
      </c>
      <c r="AB43">
        <v>0</v>
      </c>
      <c r="AC43">
        <v>0</v>
      </c>
      <c r="AD43">
        <v>0</v>
      </c>
      <c r="AE43">
        <v>83</v>
      </c>
      <c r="AF43">
        <v>0</v>
      </c>
      <c r="AG43">
        <v>0</v>
      </c>
      <c r="AH43">
        <v>0</v>
      </c>
      <c r="AI43">
        <v>3.51</v>
      </c>
      <c r="AJ43">
        <v>1</v>
      </c>
      <c r="AK43">
        <v>1</v>
      </c>
      <c r="AL43">
        <v>1</v>
      </c>
      <c r="AN43">
        <v>0</v>
      </c>
      <c r="AO43">
        <v>1</v>
      </c>
      <c r="AP43">
        <v>0</v>
      </c>
      <c r="AQ43">
        <v>0</v>
      </c>
      <c r="AR43">
        <v>0</v>
      </c>
      <c r="AS43" t="s">
        <v>3</v>
      </c>
      <c r="AT43">
        <v>0.08</v>
      </c>
      <c r="AU43" t="s">
        <v>3</v>
      </c>
      <c r="AV43">
        <v>0</v>
      </c>
      <c r="AW43">
        <v>2</v>
      </c>
      <c r="AX43">
        <v>36380456</v>
      </c>
      <c r="AY43">
        <v>1</v>
      </c>
      <c r="AZ43">
        <v>0</v>
      </c>
      <c r="BA43">
        <v>39</v>
      </c>
      <c r="BB43">
        <v>0</v>
      </c>
      <c r="BC43">
        <v>0</v>
      </c>
      <c r="BD43">
        <v>0</v>
      </c>
      <c r="BE43">
        <v>0</v>
      </c>
      <c r="BF43">
        <v>0</v>
      </c>
      <c r="BG43">
        <v>0</v>
      </c>
      <c r="BH43">
        <v>0</v>
      </c>
      <c r="BI43">
        <v>0</v>
      </c>
      <c r="BJ43">
        <v>0</v>
      </c>
      <c r="BK43">
        <v>0</v>
      </c>
      <c r="BL43">
        <v>0</v>
      </c>
      <c r="BM43">
        <v>0</v>
      </c>
      <c r="BN43">
        <v>0</v>
      </c>
      <c r="BO43">
        <v>0</v>
      </c>
      <c r="BP43">
        <v>0</v>
      </c>
      <c r="BQ43">
        <v>0</v>
      </c>
      <c r="BR43">
        <v>0</v>
      </c>
      <c r="BS43">
        <v>0</v>
      </c>
      <c r="BT43">
        <v>0</v>
      </c>
      <c r="BU43">
        <v>0</v>
      </c>
      <c r="BV43">
        <v>0</v>
      </c>
      <c r="BW43">
        <v>0</v>
      </c>
      <c r="CX43">
        <f>Y43*Source!I115</f>
        <v>0.16</v>
      </c>
      <c r="CY43">
        <f>AA43</f>
        <v>291.33</v>
      </c>
      <c r="CZ43">
        <f>AE43</f>
        <v>83</v>
      </c>
      <c r="DA43">
        <f>AI43</f>
        <v>3.51</v>
      </c>
      <c r="DB43">
        <f t="shared" si="0"/>
        <v>6.64</v>
      </c>
      <c r="DC43">
        <f t="shared" si="1"/>
        <v>0</v>
      </c>
    </row>
    <row r="44" spans="1:107">
      <c r="A44">
        <f>ROW(Source!A115)</f>
        <v>115</v>
      </c>
      <c r="B44">
        <v>36379259</v>
      </c>
      <c r="C44">
        <v>36380452</v>
      </c>
      <c r="D44">
        <v>29149204</v>
      </c>
      <c r="E44">
        <v>1</v>
      </c>
      <c r="F44">
        <v>1</v>
      </c>
      <c r="G44">
        <v>1</v>
      </c>
      <c r="H44">
        <v>3</v>
      </c>
      <c r="I44" t="s">
        <v>233</v>
      </c>
      <c r="J44" t="s">
        <v>234</v>
      </c>
      <c r="K44" t="s">
        <v>235</v>
      </c>
      <c r="L44">
        <v>1348</v>
      </c>
      <c r="N44">
        <v>1009</v>
      </c>
      <c r="O44" t="s">
        <v>236</v>
      </c>
      <c r="P44" t="s">
        <v>236</v>
      </c>
      <c r="Q44">
        <v>1000</v>
      </c>
      <c r="W44">
        <v>0</v>
      </c>
      <c r="X44">
        <v>-601557392</v>
      </c>
      <c r="Y44">
        <v>4.0000000000000003E-5</v>
      </c>
      <c r="AA44">
        <v>4978.46</v>
      </c>
      <c r="AB44">
        <v>0</v>
      </c>
      <c r="AC44">
        <v>0</v>
      </c>
      <c r="AD44">
        <v>0</v>
      </c>
      <c r="AE44">
        <v>729.98</v>
      </c>
      <c r="AF44">
        <v>0</v>
      </c>
      <c r="AG44">
        <v>0</v>
      </c>
      <c r="AH44">
        <v>0</v>
      </c>
      <c r="AI44">
        <v>6.82</v>
      </c>
      <c r="AJ44">
        <v>1</v>
      </c>
      <c r="AK44">
        <v>1</v>
      </c>
      <c r="AL44">
        <v>1</v>
      </c>
      <c r="AN44">
        <v>0</v>
      </c>
      <c r="AO44">
        <v>1</v>
      </c>
      <c r="AP44">
        <v>0</v>
      </c>
      <c r="AQ44">
        <v>0</v>
      </c>
      <c r="AR44">
        <v>0</v>
      </c>
      <c r="AS44" t="s">
        <v>3</v>
      </c>
      <c r="AT44">
        <v>4.0000000000000003E-5</v>
      </c>
      <c r="AU44" t="s">
        <v>3</v>
      </c>
      <c r="AV44">
        <v>0</v>
      </c>
      <c r="AW44">
        <v>2</v>
      </c>
      <c r="AX44">
        <v>36380457</v>
      </c>
      <c r="AY44">
        <v>1</v>
      </c>
      <c r="AZ44">
        <v>0</v>
      </c>
      <c r="BA44">
        <v>40</v>
      </c>
      <c r="BB44">
        <v>0</v>
      </c>
      <c r="BC44">
        <v>0</v>
      </c>
      <c r="BD44">
        <v>0</v>
      </c>
      <c r="BE44">
        <v>0</v>
      </c>
      <c r="BF44">
        <v>0</v>
      </c>
      <c r="BG44">
        <v>0</v>
      </c>
      <c r="BH44">
        <v>0</v>
      </c>
      <c r="BI44">
        <v>0</v>
      </c>
      <c r="BJ44">
        <v>0</v>
      </c>
      <c r="BK44">
        <v>0</v>
      </c>
      <c r="BL44">
        <v>0</v>
      </c>
      <c r="BM44">
        <v>0</v>
      </c>
      <c r="BN44">
        <v>0</v>
      </c>
      <c r="BO44">
        <v>0</v>
      </c>
      <c r="BP44">
        <v>0</v>
      </c>
      <c r="BQ44">
        <v>0</v>
      </c>
      <c r="BR44">
        <v>0</v>
      </c>
      <c r="BS44">
        <v>0</v>
      </c>
      <c r="BT44">
        <v>0</v>
      </c>
      <c r="BU44">
        <v>0</v>
      </c>
      <c r="BV44">
        <v>0</v>
      </c>
      <c r="BW44">
        <v>0</v>
      </c>
      <c r="CX44">
        <f>Y44*Source!I115</f>
        <v>8.0000000000000007E-5</v>
      </c>
      <c r="CY44">
        <f>AA44</f>
        <v>4978.46</v>
      </c>
      <c r="CZ44">
        <f>AE44</f>
        <v>729.98</v>
      </c>
      <c r="DA44">
        <f>AI44</f>
        <v>6.82</v>
      </c>
      <c r="DB44">
        <f t="shared" si="0"/>
        <v>0.03</v>
      </c>
      <c r="DC44">
        <f t="shared" si="1"/>
        <v>0</v>
      </c>
    </row>
    <row r="45" spans="1:107">
      <c r="A45">
        <f>ROW(Source!A115)</f>
        <v>115</v>
      </c>
      <c r="B45">
        <v>36379259</v>
      </c>
      <c r="C45">
        <v>36380452</v>
      </c>
      <c r="D45">
        <v>29158010</v>
      </c>
      <c r="E45">
        <v>1</v>
      </c>
      <c r="F45">
        <v>1</v>
      </c>
      <c r="G45">
        <v>1</v>
      </c>
      <c r="H45">
        <v>3</v>
      </c>
      <c r="I45" t="s">
        <v>237</v>
      </c>
      <c r="J45" t="s">
        <v>238</v>
      </c>
      <c r="K45" t="s">
        <v>239</v>
      </c>
      <c r="L45">
        <v>1346</v>
      </c>
      <c r="N45">
        <v>1009</v>
      </c>
      <c r="O45" t="s">
        <v>217</v>
      </c>
      <c r="P45" t="s">
        <v>217</v>
      </c>
      <c r="Q45">
        <v>1</v>
      </c>
      <c r="W45">
        <v>0</v>
      </c>
      <c r="X45">
        <v>-191194106</v>
      </c>
      <c r="Y45">
        <v>6.0000000000000001E-3</v>
      </c>
      <c r="AA45">
        <v>629.63</v>
      </c>
      <c r="AB45">
        <v>0</v>
      </c>
      <c r="AC45">
        <v>0</v>
      </c>
      <c r="AD45">
        <v>0</v>
      </c>
      <c r="AE45">
        <v>65.930000000000007</v>
      </c>
      <c r="AF45">
        <v>0</v>
      </c>
      <c r="AG45">
        <v>0</v>
      </c>
      <c r="AH45">
        <v>0</v>
      </c>
      <c r="AI45">
        <v>9.5500000000000007</v>
      </c>
      <c r="AJ45">
        <v>1</v>
      </c>
      <c r="AK45">
        <v>1</v>
      </c>
      <c r="AL45">
        <v>1</v>
      </c>
      <c r="AN45">
        <v>0</v>
      </c>
      <c r="AO45">
        <v>1</v>
      </c>
      <c r="AP45">
        <v>0</v>
      </c>
      <c r="AQ45">
        <v>0</v>
      </c>
      <c r="AR45">
        <v>0</v>
      </c>
      <c r="AS45" t="s">
        <v>3</v>
      </c>
      <c r="AT45">
        <v>6.0000000000000001E-3</v>
      </c>
      <c r="AU45" t="s">
        <v>3</v>
      </c>
      <c r="AV45">
        <v>0</v>
      </c>
      <c r="AW45">
        <v>2</v>
      </c>
      <c r="AX45">
        <v>36380458</v>
      </c>
      <c r="AY45">
        <v>1</v>
      </c>
      <c r="AZ45">
        <v>0</v>
      </c>
      <c r="BA45">
        <v>41</v>
      </c>
      <c r="BB45">
        <v>0</v>
      </c>
      <c r="BC45">
        <v>0</v>
      </c>
      <c r="BD45">
        <v>0</v>
      </c>
      <c r="BE45">
        <v>0</v>
      </c>
      <c r="BF45">
        <v>0</v>
      </c>
      <c r="BG45">
        <v>0</v>
      </c>
      <c r="BH45">
        <v>0</v>
      </c>
      <c r="BI45">
        <v>0</v>
      </c>
      <c r="BJ45">
        <v>0</v>
      </c>
      <c r="BK45">
        <v>0</v>
      </c>
      <c r="BL45">
        <v>0</v>
      </c>
      <c r="BM45">
        <v>0</v>
      </c>
      <c r="BN45">
        <v>0</v>
      </c>
      <c r="BO45">
        <v>0</v>
      </c>
      <c r="BP45">
        <v>0</v>
      </c>
      <c r="BQ45">
        <v>0</v>
      </c>
      <c r="BR45">
        <v>0</v>
      </c>
      <c r="BS45">
        <v>0</v>
      </c>
      <c r="BT45">
        <v>0</v>
      </c>
      <c r="BU45">
        <v>0</v>
      </c>
      <c r="BV45">
        <v>0</v>
      </c>
      <c r="BW45">
        <v>0</v>
      </c>
      <c r="CX45">
        <f>Y45*Source!I115</f>
        <v>1.2E-2</v>
      </c>
      <c r="CY45">
        <f>AA45</f>
        <v>629.63</v>
      </c>
      <c r="CZ45">
        <f>AE45</f>
        <v>65.930000000000007</v>
      </c>
      <c r="DA45">
        <f>AI45</f>
        <v>9.5500000000000007</v>
      </c>
      <c r="DB45">
        <f t="shared" si="0"/>
        <v>0.4</v>
      </c>
      <c r="DC45">
        <f t="shared" si="1"/>
        <v>0</v>
      </c>
    </row>
    <row r="46" spans="1:107">
      <c r="A46">
        <f>ROW(Source!A115)</f>
        <v>115</v>
      </c>
      <c r="B46">
        <v>36379259</v>
      </c>
      <c r="C46">
        <v>36380452</v>
      </c>
      <c r="D46">
        <v>29171808</v>
      </c>
      <c r="E46">
        <v>1</v>
      </c>
      <c r="F46">
        <v>1</v>
      </c>
      <c r="G46">
        <v>1</v>
      </c>
      <c r="H46">
        <v>3</v>
      </c>
      <c r="I46" t="s">
        <v>204</v>
      </c>
      <c r="J46" t="s">
        <v>218</v>
      </c>
      <c r="K46" t="s">
        <v>206</v>
      </c>
      <c r="L46">
        <v>1374</v>
      </c>
      <c r="N46">
        <v>1013</v>
      </c>
      <c r="O46" t="s">
        <v>207</v>
      </c>
      <c r="P46" t="s">
        <v>207</v>
      </c>
      <c r="Q46">
        <v>1</v>
      </c>
      <c r="W46">
        <v>0</v>
      </c>
      <c r="X46">
        <v>-915781824</v>
      </c>
      <c r="Y46">
        <v>1.25</v>
      </c>
      <c r="AA46">
        <v>1</v>
      </c>
      <c r="AB46">
        <v>0</v>
      </c>
      <c r="AC46">
        <v>0</v>
      </c>
      <c r="AD46">
        <v>0</v>
      </c>
      <c r="AE46">
        <v>1</v>
      </c>
      <c r="AF46">
        <v>0</v>
      </c>
      <c r="AG46">
        <v>0</v>
      </c>
      <c r="AH46">
        <v>0</v>
      </c>
      <c r="AI46">
        <v>1</v>
      </c>
      <c r="AJ46">
        <v>1</v>
      </c>
      <c r="AK46">
        <v>1</v>
      </c>
      <c r="AL46">
        <v>1</v>
      </c>
      <c r="AN46">
        <v>0</v>
      </c>
      <c r="AO46">
        <v>1</v>
      </c>
      <c r="AP46">
        <v>0</v>
      </c>
      <c r="AQ46">
        <v>0</v>
      </c>
      <c r="AR46">
        <v>0</v>
      </c>
      <c r="AS46" t="s">
        <v>3</v>
      </c>
      <c r="AT46">
        <v>1.25</v>
      </c>
      <c r="AU46" t="s">
        <v>3</v>
      </c>
      <c r="AV46">
        <v>0</v>
      </c>
      <c r="AW46">
        <v>2</v>
      </c>
      <c r="AX46">
        <v>36380459</v>
      </c>
      <c r="AY46">
        <v>1</v>
      </c>
      <c r="AZ46">
        <v>0</v>
      </c>
      <c r="BA46">
        <v>42</v>
      </c>
      <c r="BB46">
        <v>0</v>
      </c>
      <c r="BC46">
        <v>0</v>
      </c>
      <c r="BD46">
        <v>0</v>
      </c>
      <c r="BE46">
        <v>0</v>
      </c>
      <c r="BF46">
        <v>0</v>
      </c>
      <c r="BG46">
        <v>0</v>
      </c>
      <c r="BH46">
        <v>0</v>
      </c>
      <c r="BI46">
        <v>0</v>
      </c>
      <c r="BJ46">
        <v>0</v>
      </c>
      <c r="BK46">
        <v>0</v>
      </c>
      <c r="BL46">
        <v>0</v>
      </c>
      <c r="BM46">
        <v>0</v>
      </c>
      <c r="BN46">
        <v>0</v>
      </c>
      <c r="BO46">
        <v>0</v>
      </c>
      <c r="BP46">
        <v>0</v>
      </c>
      <c r="BQ46">
        <v>0</v>
      </c>
      <c r="BR46">
        <v>0</v>
      </c>
      <c r="BS46">
        <v>0</v>
      </c>
      <c r="BT46">
        <v>0</v>
      </c>
      <c r="BU46">
        <v>0</v>
      </c>
      <c r="BV46">
        <v>0</v>
      </c>
      <c r="BW46">
        <v>0</v>
      </c>
      <c r="CX46">
        <f>Y46*Source!I115</f>
        <v>2.5</v>
      </c>
      <c r="CY46">
        <f>AA46</f>
        <v>1</v>
      </c>
      <c r="CZ46">
        <f>AE46</f>
        <v>1</v>
      </c>
      <c r="DA46">
        <f>AI46</f>
        <v>1</v>
      </c>
      <c r="DB46">
        <f t="shared" si="0"/>
        <v>1.25</v>
      </c>
      <c r="DC46">
        <f t="shared" si="1"/>
        <v>0</v>
      </c>
    </row>
  </sheetData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AR42"/>
  <sheetViews>
    <sheetView workbookViewId="0"/>
  </sheetViews>
  <sheetFormatPr defaultColWidth="9.140625" defaultRowHeight="12.75"/>
  <cols>
    <col min="1" max="256" width="9.140625" customWidth="1"/>
  </cols>
  <sheetData>
    <row r="1" spans="1:44">
      <c r="A1">
        <f>ROW(Source!A32)</f>
        <v>32</v>
      </c>
      <c r="B1">
        <v>36380281</v>
      </c>
      <c r="C1">
        <v>36380280</v>
      </c>
      <c r="D1">
        <v>35572494</v>
      </c>
      <c r="E1">
        <v>1</v>
      </c>
      <c r="F1">
        <v>1</v>
      </c>
      <c r="G1">
        <v>1</v>
      </c>
      <c r="H1">
        <v>1</v>
      </c>
      <c r="I1" t="s">
        <v>190</v>
      </c>
      <c r="J1" t="s">
        <v>3</v>
      </c>
      <c r="K1" t="s">
        <v>191</v>
      </c>
      <c r="L1">
        <v>1369</v>
      </c>
      <c r="N1">
        <v>1013</v>
      </c>
      <c r="O1" t="s">
        <v>192</v>
      </c>
      <c r="P1" t="s">
        <v>192</v>
      </c>
      <c r="Q1">
        <v>1</v>
      </c>
      <c r="X1">
        <v>21.63</v>
      </c>
      <c r="Y1">
        <v>0</v>
      </c>
      <c r="Z1">
        <v>0</v>
      </c>
      <c r="AA1">
        <v>0</v>
      </c>
      <c r="AB1">
        <v>8.09</v>
      </c>
      <c r="AC1">
        <v>0</v>
      </c>
      <c r="AD1">
        <v>1</v>
      </c>
      <c r="AE1">
        <v>1</v>
      </c>
      <c r="AF1" t="s">
        <v>3</v>
      </c>
      <c r="AG1">
        <v>21.63</v>
      </c>
      <c r="AH1">
        <v>2</v>
      </c>
      <c r="AI1">
        <v>36380281</v>
      </c>
      <c r="AJ1">
        <v>1</v>
      </c>
      <c r="AK1">
        <v>0</v>
      </c>
      <c r="AL1">
        <v>0</v>
      </c>
      <c r="AM1">
        <v>0</v>
      </c>
      <c r="AN1">
        <v>0</v>
      </c>
      <c r="AO1">
        <v>0</v>
      </c>
      <c r="AP1">
        <v>0</v>
      </c>
      <c r="AQ1">
        <v>0</v>
      </c>
      <c r="AR1">
        <v>0</v>
      </c>
    </row>
    <row r="2" spans="1:44">
      <c r="A2">
        <f>ROW(Source!A32)</f>
        <v>32</v>
      </c>
      <c r="B2">
        <v>36380282</v>
      </c>
      <c r="C2">
        <v>36380280</v>
      </c>
      <c r="D2">
        <v>121548</v>
      </c>
      <c r="E2">
        <v>1</v>
      </c>
      <c r="F2">
        <v>1</v>
      </c>
      <c r="G2">
        <v>1</v>
      </c>
      <c r="H2">
        <v>1</v>
      </c>
      <c r="I2" t="s">
        <v>16</v>
      </c>
      <c r="J2" t="s">
        <v>3</v>
      </c>
      <c r="K2" t="s">
        <v>193</v>
      </c>
      <c r="L2">
        <v>608254</v>
      </c>
      <c r="N2">
        <v>1013</v>
      </c>
      <c r="O2" t="s">
        <v>194</v>
      </c>
      <c r="P2" t="s">
        <v>194</v>
      </c>
      <c r="Q2">
        <v>1</v>
      </c>
      <c r="X2">
        <v>10</v>
      </c>
      <c r="Y2">
        <v>0</v>
      </c>
      <c r="Z2">
        <v>0</v>
      </c>
      <c r="AA2">
        <v>0</v>
      </c>
      <c r="AB2">
        <v>0</v>
      </c>
      <c r="AC2">
        <v>0</v>
      </c>
      <c r="AD2">
        <v>1</v>
      </c>
      <c r="AE2">
        <v>2</v>
      </c>
      <c r="AF2" t="s">
        <v>3</v>
      </c>
      <c r="AG2">
        <v>10</v>
      </c>
      <c r="AH2">
        <v>2</v>
      </c>
      <c r="AI2">
        <v>36380282</v>
      </c>
      <c r="AJ2">
        <v>2</v>
      </c>
      <c r="AK2">
        <v>0</v>
      </c>
      <c r="AL2">
        <v>0</v>
      </c>
      <c r="AM2">
        <v>0</v>
      </c>
      <c r="AN2">
        <v>0</v>
      </c>
      <c r="AO2">
        <v>0</v>
      </c>
      <c r="AP2">
        <v>0</v>
      </c>
      <c r="AQ2">
        <v>0</v>
      </c>
      <c r="AR2">
        <v>0</v>
      </c>
    </row>
    <row r="3" spans="1:44">
      <c r="A3">
        <f>ROW(Source!A32)</f>
        <v>32</v>
      </c>
      <c r="B3">
        <v>36380283</v>
      </c>
      <c r="C3">
        <v>36380280</v>
      </c>
      <c r="D3">
        <v>35554740</v>
      </c>
      <c r="E3">
        <v>1</v>
      </c>
      <c r="F3">
        <v>1</v>
      </c>
      <c r="G3">
        <v>1</v>
      </c>
      <c r="H3">
        <v>2</v>
      </c>
      <c r="I3" t="s">
        <v>195</v>
      </c>
      <c r="J3" t="s">
        <v>196</v>
      </c>
      <c r="K3" t="s">
        <v>197</v>
      </c>
      <c r="L3">
        <v>1368</v>
      </c>
      <c r="N3">
        <v>1011</v>
      </c>
      <c r="O3" t="s">
        <v>198</v>
      </c>
      <c r="P3" t="s">
        <v>198</v>
      </c>
      <c r="Q3">
        <v>1</v>
      </c>
      <c r="X3">
        <v>10</v>
      </c>
      <c r="Y3">
        <v>0</v>
      </c>
      <c r="Z3">
        <v>83.76</v>
      </c>
      <c r="AA3">
        <v>10.06</v>
      </c>
      <c r="AB3">
        <v>0</v>
      </c>
      <c r="AC3">
        <v>0</v>
      </c>
      <c r="AD3">
        <v>1</v>
      </c>
      <c r="AE3">
        <v>0</v>
      </c>
      <c r="AF3" t="s">
        <v>3</v>
      </c>
      <c r="AG3">
        <v>10</v>
      </c>
      <c r="AH3">
        <v>2</v>
      </c>
      <c r="AI3">
        <v>36380283</v>
      </c>
      <c r="AJ3">
        <v>3</v>
      </c>
      <c r="AK3">
        <v>0</v>
      </c>
      <c r="AL3">
        <v>0</v>
      </c>
      <c r="AM3">
        <v>0</v>
      </c>
      <c r="AN3">
        <v>0</v>
      </c>
      <c r="AO3">
        <v>0</v>
      </c>
      <c r="AP3">
        <v>0</v>
      </c>
      <c r="AQ3">
        <v>0</v>
      </c>
      <c r="AR3">
        <v>0</v>
      </c>
    </row>
    <row r="4" spans="1:44">
      <c r="A4">
        <f>ROW(Source!A32)</f>
        <v>32</v>
      </c>
      <c r="B4">
        <v>36380284</v>
      </c>
      <c r="C4">
        <v>36380280</v>
      </c>
      <c r="D4">
        <v>35555088</v>
      </c>
      <c r="E4">
        <v>1</v>
      </c>
      <c r="F4">
        <v>1</v>
      </c>
      <c r="G4">
        <v>1</v>
      </c>
      <c r="H4">
        <v>2</v>
      </c>
      <c r="I4" t="s">
        <v>199</v>
      </c>
      <c r="J4" t="s">
        <v>200</v>
      </c>
      <c r="K4" t="s">
        <v>201</v>
      </c>
      <c r="L4">
        <v>1368</v>
      </c>
      <c r="N4">
        <v>1011</v>
      </c>
      <c r="O4" t="s">
        <v>198</v>
      </c>
      <c r="P4" t="s">
        <v>198</v>
      </c>
      <c r="Q4">
        <v>1</v>
      </c>
      <c r="X4">
        <v>0.4</v>
      </c>
      <c r="Y4">
        <v>0</v>
      </c>
      <c r="Z4">
        <v>87.17</v>
      </c>
      <c r="AA4">
        <v>11.6</v>
      </c>
      <c r="AB4">
        <v>0</v>
      </c>
      <c r="AC4">
        <v>0</v>
      </c>
      <c r="AD4">
        <v>1</v>
      </c>
      <c r="AE4">
        <v>0</v>
      </c>
      <c r="AF4" t="s">
        <v>3</v>
      </c>
      <c r="AG4">
        <v>0.4</v>
      </c>
      <c r="AH4">
        <v>2</v>
      </c>
      <c r="AI4">
        <v>36380284</v>
      </c>
      <c r="AJ4">
        <v>4</v>
      </c>
      <c r="AK4">
        <v>0</v>
      </c>
      <c r="AL4">
        <v>0</v>
      </c>
      <c r="AM4">
        <v>0</v>
      </c>
      <c r="AN4">
        <v>0</v>
      </c>
      <c r="AO4">
        <v>0</v>
      </c>
      <c r="AP4">
        <v>0</v>
      </c>
      <c r="AQ4">
        <v>0</v>
      </c>
      <c r="AR4">
        <v>0</v>
      </c>
    </row>
    <row r="5" spans="1:44">
      <c r="A5">
        <f>ROW(Source!A33)</f>
        <v>33</v>
      </c>
      <c r="B5">
        <v>36380286</v>
      </c>
      <c r="C5">
        <v>36380285</v>
      </c>
      <c r="D5">
        <v>31427654</v>
      </c>
      <c r="E5">
        <v>1</v>
      </c>
      <c r="F5">
        <v>1</v>
      </c>
      <c r="G5">
        <v>1</v>
      </c>
      <c r="H5">
        <v>1</v>
      </c>
      <c r="I5" t="s">
        <v>202</v>
      </c>
      <c r="J5" t="s">
        <v>3</v>
      </c>
      <c r="K5" t="s">
        <v>203</v>
      </c>
      <c r="L5">
        <v>1369</v>
      </c>
      <c r="N5">
        <v>1013</v>
      </c>
      <c r="O5" t="s">
        <v>192</v>
      </c>
      <c r="P5" t="s">
        <v>192</v>
      </c>
      <c r="Q5">
        <v>1</v>
      </c>
      <c r="X5">
        <v>4.5599999999999996</v>
      </c>
      <c r="Y5">
        <v>0</v>
      </c>
      <c r="Z5">
        <v>0</v>
      </c>
      <c r="AA5">
        <v>0</v>
      </c>
      <c r="AB5">
        <v>323.89</v>
      </c>
      <c r="AC5">
        <v>0</v>
      </c>
      <c r="AD5">
        <v>1</v>
      </c>
      <c r="AE5">
        <v>1</v>
      </c>
      <c r="AF5" t="s">
        <v>3</v>
      </c>
      <c r="AG5">
        <v>4.5599999999999996</v>
      </c>
      <c r="AH5">
        <v>2</v>
      </c>
      <c r="AI5">
        <v>36380286</v>
      </c>
      <c r="AJ5">
        <v>5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</row>
    <row r="6" spans="1:44">
      <c r="A6">
        <f>ROW(Source!A33)</f>
        <v>33</v>
      </c>
      <c r="B6">
        <v>36380287</v>
      </c>
      <c r="C6">
        <v>36380285</v>
      </c>
      <c r="D6">
        <v>35554586</v>
      </c>
      <c r="E6">
        <v>1</v>
      </c>
      <c r="F6">
        <v>1</v>
      </c>
      <c r="G6">
        <v>1</v>
      </c>
      <c r="H6">
        <v>3</v>
      </c>
      <c r="I6" t="s">
        <v>204</v>
      </c>
      <c r="J6" t="s">
        <v>205</v>
      </c>
      <c r="K6" t="s">
        <v>206</v>
      </c>
      <c r="L6">
        <v>1374</v>
      </c>
      <c r="N6">
        <v>1013</v>
      </c>
      <c r="O6" t="s">
        <v>207</v>
      </c>
      <c r="P6" t="s">
        <v>207</v>
      </c>
      <c r="Q6">
        <v>1</v>
      </c>
      <c r="X6">
        <v>0.89</v>
      </c>
      <c r="Y6">
        <v>1</v>
      </c>
      <c r="Z6">
        <v>0</v>
      </c>
      <c r="AA6">
        <v>0</v>
      </c>
      <c r="AB6">
        <v>0</v>
      </c>
      <c r="AC6">
        <v>0</v>
      </c>
      <c r="AD6">
        <v>1</v>
      </c>
      <c r="AE6">
        <v>0</v>
      </c>
      <c r="AF6" t="s">
        <v>3</v>
      </c>
      <c r="AG6">
        <v>0.89</v>
      </c>
      <c r="AH6">
        <v>2</v>
      </c>
      <c r="AI6">
        <v>36380287</v>
      </c>
      <c r="AJ6">
        <v>6</v>
      </c>
      <c r="AK6">
        <v>0</v>
      </c>
      <c r="AL6">
        <v>0</v>
      </c>
      <c r="AM6">
        <v>0</v>
      </c>
      <c r="AN6">
        <v>0</v>
      </c>
      <c r="AO6">
        <v>0</v>
      </c>
      <c r="AP6">
        <v>0</v>
      </c>
      <c r="AQ6">
        <v>0</v>
      </c>
      <c r="AR6">
        <v>0</v>
      </c>
    </row>
    <row r="7" spans="1:44">
      <c r="A7">
        <f>ROW(Source!A36)</f>
        <v>36</v>
      </c>
      <c r="B7">
        <v>36380295</v>
      </c>
      <c r="C7">
        <v>36380294</v>
      </c>
      <c r="D7">
        <v>29362762</v>
      </c>
      <c r="E7">
        <v>1</v>
      </c>
      <c r="F7">
        <v>1</v>
      </c>
      <c r="G7">
        <v>1</v>
      </c>
      <c r="H7">
        <v>1</v>
      </c>
      <c r="I7" t="s">
        <v>208</v>
      </c>
      <c r="J7" t="s">
        <v>3</v>
      </c>
      <c r="K7" t="s">
        <v>209</v>
      </c>
      <c r="L7">
        <v>1369</v>
      </c>
      <c r="N7">
        <v>1013</v>
      </c>
      <c r="O7" t="s">
        <v>192</v>
      </c>
      <c r="P7" t="s">
        <v>192</v>
      </c>
      <c r="Q7">
        <v>1</v>
      </c>
      <c r="X7">
        <v>1.1299999999999999</v>
      </c>
      <c r="Y7">
        <v>0</v>
      </c>
      <c r="Z7">
        <v>0</v>
      </c>
      <c r="AA7">
        <v>0</v>
      </c>
      <c r="AB7">
        <v>319.24</v>
      </c>
      <c r="AC7">
        <v>0</v>
      </c>
      <c r="AD7">
        <v>1</v>
      </c>
      <c r="AE7">
        <v>1</v>
      </c>
      <c r="AF7" t="s">
        <v>3</v>
      </c>
      <c r="AG7">
        <v>1.1299999999999999</v>
      </c>
      <c r="AH7">
        <v>2</v>
      </c>
      <c r="AI7">
        <v>36380295</v>
      </c>
      <c r="AJ7">
        <v>9</v>
      </c>
      <c r="AK7">
        <v>0</v>
      </c>
      <c r="AL7">
        <v>0</v>
      </c>
      <c r="AM7">
        <v>0</v>
      </c>
      <c r="AN7">
        <v>0</v>
      </c>
      <c r="AO7">
        <v>0</v>
      </c>
      <c r="AP7">
        <v>0</v>
      </c>
      <c r="AQ7">
        <v>0</v>
      </c>
      <c r="AR7">
        <v>0</v>
      </c>
    </row>
    <row r="8" spans="1:44">
      <c r="A8">
        <f>ROW(Source!A36)</f>
        <v>36</v>
      </c>
      <c r="B8">
        <v>36380296</v>
      </c>
      <c r="C8">
        <v>36380294</v>
      </c>
      <c r="D8">
        <v>121548</v>
      </c>
      <c r="E8">
        <v>1</v>
      </c>
      <c r="F8">
        <v>1</v>
      </c>
      <c r="G8">
        <v>1</v>
      </c>
      <c r="H8">
        <v>1</v>
      </c>
      <c r="I8" t="s">
        <v>16</v>
      </c>
      <c r="J8" t="s">
        <v>3</v>
      </c>
      <c r="K8" t="s">
        <v>193</v>
      </c>
      <c r="L8">
        <v>608254</v>
      </c>
      <c r="N8">
        <v>1013</v>
      </c>
      <c r="O8" t="s">
        <v>194</v>
      </c>
      <c r="P8" t="s">
        <v>194</v>
      </c>
      <c r="Q8">
        <v>1</v>
      </c>
      <c r="X8">
        <v>0.04</v>
      </c>
      <c r="Y8">
        <v>0</v>
      </c>
      <c r="Z8">
        <v>0</v>
      </c>
      <c r="AA8">
        <v>0</v>
      </c>
      <c r="AB8">
        <v>0</v>
      </c>
      <c r="AC8">
        <v>0</v>
      </c>
      <c r="AD8">
        <v>1</v>
      </c>
      <c r="AE8">
        <v>2</v>
      </c>
      <c r="AF8" t="s">
        <v>3</v>
      </c>
      <c r="AG8">
        <v>0.04</v>
      </c>
      <c r="AH8">
        <v>2</v>
      </c>
      <c r="AI8">
        <v>36380296</v>
      </c>
      <c r="AJ8">
        <v>10</v>
      </c>
      <c r="AK8">
        <v>0</v>
      </c>
      <c r="AL8">
        <v>0</v>
      </c>
      <c r="AM8">
        <v>0</v>
      </c>
      <c r="AN8">
        <v>0</v>
      </c>
      <c r="AO8">
        <v>0</v>
      </c>
      <c r="AP8">
        <v>0</v>
      </c>
      <c r="AQ8">
        <v>0</v>
      </c>
      <c r="AR8">
        <v>0</v>
      </c>
    </row>
    <row r="9" spans="1:44">
      <c r="A9">
        <f>ROW(Source!A36)</f>
        <v>36</v>
      </c>
      <c r="B9">
        <v>36380297</v>
      </c>
      <c r="C9">
        <v>36380294</v>
      </c>
      <c r="D9">
        <v>29172362</v>
      </c>
      <c r="E9">
        <v>1</v>
      </c>
      <c r="F9">
        <v>1</v>
      </c>
      <c r="G9">
        <v>1</v>
      </c>
      <c r="H9">
        <v>2</v>
      </c>
      <c r="I9" t="s">
        <v>210</v>
      </c>
      <c r="J9" t="s">
        <v>211</v>
      </c>
      <c r="K9" t="s">
        <v>212</v>
      </c>
      <c r="L9">
        <v>1368</v>
      </c>
      <c r="N9">
        <v>1011</v>
      </c>
      <c r="O9" t="s">
        <v>198</v>
      </c>
      <c r="P9" t="s">
        <v>198</v>
      </c>
      <c r="Q9">
        <v>1</v>
      </c>
      <c r="X9">
        <v>0.04</v>
      </c>
      <c r="Y9">
        <v>0</v>
      </c>
      <c r="Z9">
        <v>134.65</v>
      </c>
      <c r="AA9">
        <v>13.5</v>
      </c>
      <c r="AB9">
        <v>0</v>
      </c>
      <c r="AC9">
        <v>0</v>
      </c>
      <c r="AD9">
        <v>1</v>
      </c>
      <c r="AE9">
        <v>0</v>
      </c>
      <c r="AF9" t="s">
        <v>3</v>
      </c>
      <c r="AG9">
        <v>0.04</v>
      </c>
      <c r="AH9">
        <v>2</v>
      </c>
      <c r="AI9">
        <v>36380297</v>
      </c>
      <c r="AJ9">
        <v>11</v>
      </c>
      <c r="AK9">
        <v>0</v>
      </c>
      <c r="AL9">
        <v>0</v>
      </c>
      <c r="AM9">
        <v>0</v>
      </c>
      <c r="AN9">
        <v>0</v>
      </c>
      <c r="AO9">
        <v>0</v>
      </c>
      <c r="AP9">
        <v>0</v>
      </c>
      <c r="AQ9">
        <v>0</v>
      </c>
      <c r="AR9">
        <v>0</v>
      </c>
    </row>
    <row r="10" spans="1:44">
      <c r="A10">
        <f>ROW(Source!A36)</f>
        <v>36</v>
      </c>
      <c r="B10">
        <v>36380298</v>
      </c>
      <c r="C10">
        <v>36380294</v>
      </c>
      <c r="D10">
        <v>29174913</v>
      </c>
      <c r="E10">
        <v>1</v>
      </c>
      <c r="F10">
        <v>1</v>
      </c>
      <c r="G10">
        <v>1</v>
      </c>
      <c r="H10">
        <v>2</v>
      </c>
      <c r="I10" t="s">
        <v>199</v>
      </c>
      <c r="J10" t="s">
        <v>213</v>
      </c>
      <c r="K10" t="s">
        <v>201</v>
      </c>
      <c r="L10">
        <v>1368</v>
      </c>
      <c r="N10">
        <v>1011</v>
      </c>
      <c r="O10" t="s">
        <v>198</v>
      </c>
      <c r="P10" t="s">
        <v>198</v>
      </c>
      <c r="Q10">
        <v>1</v>
      </c>
      <c r="X10">
        <v>0.04</v>
      </c>
      <c r="Y10">
        <v>0</v>
      </c>
      <c r="Z10">
        <v>87.17</v>
      </c>
      <c r="AA10">
        <v>11.6</v>
      </c>
      <c r="AB10">
        <v>0</v>
      </c>
      <c r="AC10">
        <v>0</v>
      </c>
      <c r="AD10">
        <v>1</v>
      </c>
      <c r="AE10">
        <v>0</v>
      </c>
      <c r="AF10" t="s">
        <v>3</v>
      </c>
      <c r="AG10">
        <v>0.04</v>
      </c>
      <c r="AH10">
        <v>2</v>
      </c>
      <c r="AI10">
        <v>36380298</v>
      </c>
      <c r="AJ10">
        <v>12</v>
      </c>
      <c r="AK10">
        <v>0</v>
      </c>
      <c r="AL10">
        <v>0</v>
      </c>
      <c r="AM10">
        <v>0</v>
      </c>
      <c r="AN10">
        <v>0</v>
      </c>
      <c r="AO10">
        <v>0</v>
      </c>
      <c r="AP10">
        <v>0</v>
      </c>
      <c r="AQ10">
        <v>0</v>
      </c>
      <c r="AR10">
        <v>0</v>
      </c>
    </row>
    <row r="11" spans="1:44">
      <c r="A11">
        <f>ROW(Source!A36)</f>
        <v>36</v>
      </c>
      <c r="B11">
        <v>36380299</v>
      </c>
      <c r="C11">
        <v>36380294</v>
      </c>
      <c r="D11">
        <v>29114246</v>
      </c>
      <c r="E11">
        <v>1</v>
      </c>
      <c r="F11">
        <v>1</v>
      </c>
      <c r="G11">
        <v>1</v>
      </c>
      <c r="H11">
        <v>3</v>
      </c>
      <c r="I11" t="s">
        <v>214</v>
      </c>
      <c r="J11" t="s">
        <v>215</v>
      </c>
      <c r="K11" t="s">
        <v>216</v>
      </c>
      <c r="L11">
        <v>1346</v>
      </c>
      <c r="N11">
        <v>1009</v>
      </c>
      <c r="O11" t="s">
        <v>217</v>
      </c>
      <c r="P11" t="s">
        <v>217</v>
      </c>
      <c r="Q11">
        <v>1</v>
      </c>
      <c r="X11">
        <v>0.06</v>
      </c>
      <c r="Y11">
        <v>9.0399999999999991</v>
      </c>
      <c r="Z11">
        <v>0</v>
      </c>
      <c r="AA11">
        <v>0</v>
      </c>
      <c r="AB11">
        <v>0</v>
      </c>
      <c r="AC11">
        <v>0</v>
      </c>
      <c r="AD11">
        <v>1</v>
      </c>
      <c r="AE11">
        <v>0</v>
      </c>
      <c r="AF11" t="s">
        <v>3</v>
      </c>
      <c r="AG11">
        <v>0.06</v>
      </c>
      <c r="AH11">
        <v>2</v>
      </c>
      <c r="AI11">
        <v>36380299</v>
      </c>
      <c r="AJ11">
        <v>13</v>
      </c>
      <c r="AK11">
        <v>0</v>
      </c>
      <c r="AL11">
        <v>0</v>
      </c>
      <c r="AM11">
        <v>0</v>
      </c>
      <c r="AN11">
        <v>0</v>
      </c>
      <c r="AO11">
        <v>0</v>
      </c>
      <c r="AP11">
        <v>0</v>
      </c>
      <c r="AQ11">
        <v>0</v>
      </c>
      <c r="AR11">
        <v>0</v>
      </c>
    </row>
    <row r="12" spans="1:44">
      <c r="A12">
        <f>ROW(Source!A36)</f>
        <v>36</v>
      </c>
      <c r="B12">
        <v>36380300</v>
      </c>
      <c r="C12">
        <v>36380294</v>
      </c>
      <c r="D12">
        <v>29171808</v>
      </c>
      <c r="E12">
        <v>1</v>
      </c>
      <c r="F12">
        <v>1</v>
      </c>
      <c r="G12">
        <v>1</v>
      </c>
      <c r="H12">
        <v>3</v>
      </c>
      <c r="I12" t="s">
        <v>204</v>
      </c>
      <c r="J12" t="s">
        <v>218</v>
      </c>
      <c r="K12" t="s">
        <v>206</v>
      </c>
      <c r="L12">
        <v>1374</v>
      </c>
      <c r="N12">
        <v>1013</v>
      </c>
      <c r="O12" t="s">
        <v>207</v>
      </c>
      <c r="P12" t="s">
        <v>207</v>
      </c>
      <c r="Q12">
        <v>1</v>
      </c>
      <c r="X12">
        <v>0.22</v>
      </c>
      <c r="Y12">
        <v>1</v>
      </c>
      <c r="Z12">
        <v>0</v>
      </c>
      <c r="AA12">
        <v>0</v>
      </c>
      <c r="AB12">
        <v>0</v>
      </c>
      <c r="AC12">
        <v>0</v>
      </c>
      <c r="AD12">
        <v>1</v>
      </c>
      <c r="AE12">
        <v>0</v>
      </c>
      <c r="AF12" t="s">
        <v>3</v>
      </c>
      <c r="AG12">
        <v>0.22</v>
      </c>
      <c r="AH12">
        <v>2</v>
      </c>
      <c r="AI12">
        <v>36380300</v>
      </c>
      <c r="AJ12">
        <v>14</v>
      </c>
      <c r="AK12">
        <v>0</v>
      </c>
      <c r="AL12">
        <v>0</v>
      </c>
      <c r="AM12">
        <v>0</v>
      </c>
      <c r="AN12">
        <v>0</v>
      </c>
      <c r="AO12">
        <v>0</v>
      </c>
      <c r="AP12">
        <v>0</v>
      </c>
      <c r="AQ12">
        <v>0</v>
      </c>
      <c r="AR12">
        <v>0</v>
      </c>
    </row>
    <row r="13" spans="1:44">
      <c r="A13">
        <f>ROW(Source!A39)</f>
        <v>39</v>
      </c>
      <c r="B13">
        <v>36380305</v>
      </c>
      <c r="C13">
        <v>36380304</v>
      </c>
      <c r="D13">
        <v>29364679</v>
      </c>
      <c r="E13">
        <v>1</v>
      </c>
      <c r="F13">
        <v>1</v>
      </c>
      <c r="G13">
        <v>1</v>
      </c>
      <c r="H13">
        <v>1</v>
      </c>
      <c r="I13" t="s">
        <v>219</v>
      </c>
      <c r="J13" t="s">
        <v>3</v>
      </c>
      <c r="K13" t="s">
        <v>220</v>
      </c>
      <c r="L13">
        <v>1369</v>
      </c>
      <c r="N13">
        <v>1013</v>
      </c>
      <c r="O13" t="s">
        <v>192</v>
      </c>
      <c r="P13" t="s">
        <v>192</v>
      </c>
      <c r="Q13">
        <v>1</v>
      </c>
      <c r="X13">
        <v>1.1200000000000001</v>
      </c>
      <c r="Y13">
        <v>0</v>
      </c>
      <c r="Z13">
        <v>0</v>
      </c>
      <c r="AA13">
        <v>0</v>
      </c>
      <c r="AB13">
        <v>329.2</v>
      </c>
      <c r="AC13">
        <v>0</v>
      </c>
      <c r="AD13">
        <v>1</v>
      </c>
      <c r="AE13">
        <v>1</v>
      </c>
      <c r="AF13" t="s">
        <v>3</v>
      </c>
      <c r="AG13">
        <v>1.1200000000000001</v>
      </c>
      <c r="AH13">
        <v>2</v>
      </c>
      <c r="AI13">
        <v>36380305</v>
      </c>
      <c r="AJ13">
        <v>16</v>
      </c>
      <c r="AK13">
        <v>0</v>
      </c>
      <c r="AL13">
        <v>0</v>
      </c>
      <c r="AM13">
        <v>0</v>
      </c>
      <c r="AN13">
        <v>0</v>
      </c>
      <c r="AO13">
        <v>0</v>
      </c>
      <c r="AP13">
        <v>0</v>
      </c>
      <c r="AQ13">
        <v>0</v>
      </c>
      <c r="AR13">
        <v>0</v>
      </c>
    </row>
    <row r="14" spans="1:44">
      <c r="A14">
        <f>ROW(Source!A39)</f>
        <v>39</v>
      </c>
      <c r="B14">
        <v>36380306</v>
      </c>
      <c r="C14">
        <v>36380304</v>
      </c>
      <c r="D14">
        <v>29114246</v>
      </c>
      <c r="E14">
        <v>1</v>
      </c>
      <c r="F14">
        <v>1</v>
      </c>
      <c r="G14">
        <v>1</v>
      </c>
      <c r="H14">
        <v>3</v>
      </c>
      <c r="I14" t="s">
        <v>214</v>
      </c>
      <c r="J14" t="s">
        <v>215</v>
      </c>
      <c r="K14" t="s">
        <v>216</v>
      </c>
      <c r="L14">
        <v>1346</v>
      </c>
      <c r="N14">
        <v>1009</v>
      </c>
      <c r="O14" t="s">
        <v>217</v>
      </c>
      <c r="P14" t="s">
        <v>217</v>
      </c>
      <c r="Q14">
        <v>1</v>
      </c>
      <c r="X14">
        <v>0.02</v>
      </c>
      <c r="Y14">
        <v>9.0399999999999991</v>
      </c>
      <c r="Z14">
        <v>0</v>
      </c>
      <c r="AA14">
        <v>0</v>
      </c>
      <c r="AB14">
        <v>0</v>
      </c>
      <c r="AC14">
        <v>0</v>
      </c>
      <c r="AD14">
        <v>1</v>
      </c>
      <c r="AE14">
        <v>0</v>
      </c>
      <c r="AF14" t="s">
        <v>3</v>
      </c>
      <c r="AG14">
        <v>0.02</v>
      </c>
      <c r="AH14">
        <v>2</v>
      </c>
      <c r="AI14">
        <v>36380306</v>
      </c>
      <c r="AJ14">
        <v>17</v>
      </c>
      <c r="AK14">
        <v>0</v>
      </c>
      <c r="AL14">
        <v>0</v>
      </c>
      <c r="AM14">
        <v>0</v>
      </c>
      <c r="AN14">
        <v>0</v>
      </c>
      <c r="AO14">
        <v>0</v>
      </c>
      <c r="AP14">
        <v>0</v>
      </c>
      <c r="AQ14">
        <v>0</v>
      </c>
      <c r="AR14">
        <v>0</v>
      </c>
    </row>
    <row r="15" spans="1:44">
      <c r="A15">
        <f>ROW(Source!A39)</f>
        <v>39</v>
      </c>
      <c r="B15">
        <v>36380307</v>
      </c>
      <c r="C15">
        <v>36380304</v>
      </c>
      <c r="D15">
        <v>29171808</v>
      </c>
      <c r="E15">
        <v>1</v>
      </c>
      <c r="F15">
        <v>1</v>
      </c>
      <c r="G15">
        <v>1</v>
      </c>
      <c r="H15">
        <v>3</v>
      </c>
      <c r="I15" t="s">
        <v>204</v>
      </c>
      <c r="J15" t="s">
        <v>218</v>
      </c>
      <c r="K15" t="s">
        <v>206</v>
      </c>
      <c r="L15">
        <v>1374</v>
      </c>
      <c r="N15">
        <v>1013</v>
      </c>
      <c r="O15" t="s">
        <v>207</v>
      </c>
      <c r="P15" t="s">
        <v>207</v>
      </c>
      <c r="Q15">
        <v>1</v>
      </c>
      <c r="X15">
        <v>0.22</v>
      </c>
      <c r="Y15">
        <v>1</v>
      </c>
      <c r="Z15">
        <v>0</v>
      </c>
      <c r="AA15">
        <v>0</v>
      </c>
      <c r="AB15">
        <v>0</v>
      </c>
      <c r="AC15">
        <v>0</v>
      </c>
      <c r="AD15">
        <v>1</v>
      </c>
      <c r="AE15">
        <v>0</v>
      </c>
      <c r="AF15" t="s">
        <v>3</v>
      </c>
      <c r="AG15">
        <v>0.22</v>
      </c>
      <c r="AH15">
        <v>2</v>
      </c>
      <c r="AI15">
        <v>36380307</v>
      </c>
      <c r="AJ15">
        <v>18</v>
      </c>
      <c r="AK15">
        <v>0</v>
      </c>
      <c r="AL15">
        <v>0</v>
      </c>
      <c r="AM15">
        <v>0</v>
      </c>
      <c r="AN15">
        <v>0</v>
      </c>
      <c r="AO15">
        <v>0</v>
      </c>
      <c r="AP15">
        <v>0</v>
      </c>
      <c r="AQ15">
        <v>0</v>
      </c>
      <c r="AR15">
        <v>0</v>
      </c>
    </row>
    <row r="16" spans="1:44">
      <c r="A16">
        <f>ROW(Source!A41)</f>
        <v>41</v>
      </c>
      <c r="B16">
        <v>36380310</v>
      </c>
      <c r="C16">
        <v>36380309</v>
      </c>
      <c r="D16">
        <v>29362762</v>
      </c>
      <c r="E16">
        <v>1</v>
      </c>
      <c r="F16">
        <v>1</v>
      </c>
      <c r="G16">
        <v>1</v>
      </c>
      <c r="H16">
        <v>1</v>
      </c>
      <c r="I16" t="s">
        <v>208</v>
      </c>
      <c r="J16" t="s">
        <v>3</v>
      </c>
      <c r="K16" t="s">
        <v>209</v>
      </c>
      <c r="L16">
        <v>1369</v>
      </c>
      <c r="N16">
        <v>1013</v>
      </c>
      <c r="O16" t="s">
        <v>192</v>
      </c>
      <c r="P16" t="s">
        <v>192</v>
      </c>
      <c r="Q16">
        <v>1</v>
      </c>
      <c r="X16">
        <v>1.1299999999999999</v>
      </c>
      <c r="Y16">
        <v>0</v>
      </c>
      <c r="Z16">
        <v>0</v>
      </c>
      <c r="AA16">
        <v>0</v>
      </c>
      <c r="AB16">
        <v>319.24</v>
      </c>
      <c r="AC16">
        <v>0</v>
      </c>
      <c r="AD16">
        <v>1</v>
      </c>
      <c r="AE16">
        <v>1</v>
      </c>
      <c r="AF16" t="s">
        <v>3</v>
      </c>
      <c r="AG16">
        <v>1.1299999999999999</v>
      </c>
      <c r="AH16">
        <v>2</v>
      </c>
      <c r="AI16">
        <v>36380310</v>
      </c>
      <c r="AJ16">
        <v>19</v>
      </c>
      <c r="AK16">
        <v>0</v>
      </c>
      <c r="AL16">
        <v>0</v>
      </c>
      <c r="AM16">
        <v>0</v>
      </c>
      <c r="AN16">
        <v>0</v>
      </c>
      <c r="AO16">
        <v>0</v>
      </c>
      <c r="AP16">
        <v>0</v>
      </c>
      <c r="AQ16">
        <v>0</v>
      </c>
      <c r="AR16">
        <v>0</v>
      </c>
    </row>
    <row r="17" spans="1:44">
      <c r="A17">
        <f>ROW(Source!A41)</f>
        <v>41</v>
      </c>
      <c r="B17">
        <v>36380311</v>
      </c>
      <c r="C17">
        <v>36380309</v>
      </c>
      <c r="D17">
        <v>121548</v>
      </c>
      <c r="E17">
        <v>1</v>
      </c>
      <c r="F17">
        <v>1</v>
      </c>
      <c r="G17">
        <v>1</v>
      </c>
      <c r="H17">
        <v>1</v>
      </c>
      <c r="I17" t="s">
        <v>16</v>
      </c>
      <c r="J17" t="s">
        <v>3</v>
      </c>
      <c r="K17" t="s">
        <v>193</v>
      </c>
      <c r="L17">
        <v>608254</v>
      </c>
      <c r="N17">
        <v>1013</v>
      </c>
      <c r="O17" t="s">
        <v>194</v>
      </c>
      <c r="P17" t="s">
        <v>194</v>
      </c>
      <c r="Q17">
        <v>1</v>
      </c>
      <c r="X17">
        <v>0.04</v>
      </c>
      <c r="Y17">
        <v>0</v>
      </c>
      <c r="Z17">
        <v>0</v>
      </c>
      <c r="AA17">
        <v>0</v>
      </c>
      <c r="AB17">
        <v>0</v>
      </c>
      <c r="AC17">
        <v>0</v>
      </c>
      <c r="AD17">
        <v>1</v>
      </c>
      <c r="AE17">
        <v>2</v>
      </c>
      <c r="AF17" t="s">
        <v>3</v>
      </c>
      <c r="AG17">
        <v>0.04</v>
      </c>
      <c r="AH17">
        <v>2</v>
      </c>
      <c r="AI17">
        <v>36380311</v>
      </c>
      <c r="AJ17">
        <v>20</v>
      </c>
      <c r="AK17">
        <v>0</v>
      </c>
      <c r="AL17">
        <v>0</v>
      </c>
      <c r="AM17">
        <v>0</v>
      </c>
      <c r="AN17">
        <v>0</v>
      </c>
      <c r="AO17">
        <v>0</v>
      </c>
      <c r="AP17">
        <v>0</v>
      </c>
      <c r="AQ17">
        <v>0</v>
      </c>
      <c r="AR17">
        <v>0</v>
      </c>
    </row>
    <row r="18" spans="1:44">
      <c r="A18">
        <f>ROW(Source!A41)</f>
        <v>41</v>
      </c>
      <c r="B18">
        <v>36380312</v>
      </c>
      <c r="C18">
        <v>36380309</v>
      </c>
      <c r="D18">
        <v>29172362</v>
      </c>
      <c r="E18">
        <v>1</v>
      </c>
      <c r="F18">
        <v>1</v>
      </c>
      <c r="G18">
        <v>1</v>
      </c>
      <c r="H18">
        <v>2</v>
      </c>
      <c r="I18" t="s">
        <v>210</v>
      </c>
      <c r="J18" t="s">
        <v>211</v>
      </c>
      <c r="K18" t="s">
        <v>212</v>
      </c>
      <c r="L18">
        <v>1368</v>
      </c>
      <c r="N18">
        <v>1011</v>
      </c>
      <c r="O18" t="s">
        <v>198</v>
      </c>
      <c r="P18" t="s">
        <v>198</v>
      </c>
      <c r="Q18">
        <v>1</v>
      </c>
      <c r="X18">
        <v>0.04</v>
      </c>
      <c r="Y18">
        <v>0</v>
      </c>
      <c r="Z18">
        <v>134.65</v>
      </c>
      <c r="AA18">
        <v>13.5</v>
      </c>
      <c r="AB18">
        <v>0</v>
      </c>
      <c r="AC18">
        <v>0</v>
      </c>
      <c r="AD18">
        <v>1</v>
      </c>
      <c r="AE18">
        <v>0</v>
      </c>
      <c r="AF18" t="s">
        <v>3</v>
      </c>
      <c r="AG18">
        <v>0.04</v>
      </c>
      <c r="AH18">
        <v>2</v>
      </c>
      <c r="AI18">
        <v>36380312</v>
      </c>
      <c r="AJ18">
        <v>21</v>
      </c>
      <c r="AK18">
        <v>0</v>
      </c>
      <c r="AL18">
        <v>0</v>
      </c>
      <c r="AM18">
        <v>0</v>
      </c>
      <c r="AN18">
        <v>0</v>
      </c>
      <c r="AO18">
        <v>0</v>
      </c>
      <c r="AP18">
        <v>0</v>
      </c>
      <c r="AQ18">
        <v>0</v>
      </c>
      <c r="AR18">
        <v>0</v>
      </c>
    </row>
    <row r="19" spans="1:44">
      <c r="A19">
        <f>ROW(Source!A41)</f>
        <v>41</v>
      </c>
      <c r="B19">
        <v>36380313</v>
      </c>
      <c r="C19">
        <v>36380309</v>
      </c>
      <c r="D19">
        <v>29174913</v>
      </c>
      <c r="E19">
        <v>1</v>
      </c>
      <c r="F19">
        <v>1</v>
      </c>
      <c r="G19">
        <v>1</v>
      </c>
      <c r="H19">
        <v>2</v>
      </c>
      <c r="I19" t="s">
        <v>199</v>
      </c>
      <c r="J19" t="s">
        <v>213</v>
      </c>
      <c r="K19" t="s">
        <v>201</v>
      </c>
      <c r="L19">
        <v>1368</v>
      </c>
      <c r="N19">
        <v>1011</v>
      </c>
      <c r="O19" t="s">
        <v>198</v>
      </c>
      <c r="P19" t="s">
        <v>198</v>
      </c>
      <c r="Q19">
        <v>1</v>
      </c>
      <c r="X19">
        <v>0.04</v>
      </c>
      <c r="Y19">
        <v>0</v>
      </c>
      <c r="Z19">
        <v>87.17</v>
      </c>
      <c r="AA19">
        <v>11.6</v>
      </c>
      <c r="AB19">
        <v>0</v>
      </c>
      <c r="AC19">
        <v>0</v>
      </c>
      <c r="AD19">
        <v>1</v>
      </c>
      <c r="AE19">
        <v>0</v>
      </c>
      <c r="AF19" t="s">
        <v>3</v>
      </c>
      <c r="AG19">
        <v>0.04</v>
      </c>
      <c r="AH19">
        <v>2</v>
      </c>
      <c r="AI19">
        <v>36380313</v>
      </c>
      <c r="AJ19">
        <v>22</v>
      </c>
      <c r="AK19">
        <v>0</v>
      </c>
      <c r="AL19">
        <v>0</v>
      </c>
      <c r="AM19">
        <v>0</v>
      </c>
      <c r="AN19">
        <v>0</v>
      </c>
      <c r="AO19">
        <v>0</v>
      </c>
      <c r="AP19">
        <v>0</v>
      </c>
      <c r="AQ19">
        <v>0</v>
      </c>
      <c r="AR19">
        <v>0</v>
      </c>
    </row>
    <row r="20" spans="1:44">
      <c r="A20">
        <f>ROW(Source!A41)</f>
        <v>41</v>
      </c>
      <c r="B20">
        <v>36380314</v>
      </c>
      <c r="C20">
        <v>36380309</v>
      </c>
      <c r="D20">
        <v>29114246</v>
      </c>
      <c r="E20">
        <v>1</v>
      </c>
      <c r="F20">
        <v>1</v>
      </c>
      <c r="G20">
        <v>1</v>
      </c>
      <c r="H20">
        <v>3</v>
      </c>
      <c r="I20" t="s">
        <v>214</v>
      </c>
      <c r="J20" t="s">
        <v>215</v>
      </c>
      <c r="K20" t="s">
        <v>216</v>
      </c>
      <c r="L20">
        <v>1346</v>
      </c>
      <c r="N20">
        <v>1009</v>
      </c>
      <c r="O20" t="s">
        <v>217</v>
      </c>
      <c r="P20" t="s">
        <v>217</v>
      </c>
      <c r="Q20">
        <v>1</v>
      </c>
      <c r="X20">
        <v>0.06</v>
      </c>
      <c r="Y20">
        <v>9.0399999999999991</v>
      </c>
      <c r="Z20">
        <v>0</v>
      </c>
      <c r="AA20">
        <v>0</v>
      </c>
      <c r="AB20">
        <v>0</v>
      </c>
      <c r="AC20">
        <v>0</v>
      </c>
      <c r="AD20">
        <v>1</v>
      </c>
      <c r="AE20">
        <v>0</v>
      </c>
      <c r="AF20" t="s">
        <v>3</v>
      </c>
      <c r="AG20">
        <v>0.06</v>
      </c>
      <c r="AH20">
        <v>2</v>
      </c>
      <c r="AI20">
        <v>36380314</v>
      </c>
      <c r="AJ20">
        <v>23</v>
      </c>
      <c r="AK20">
        <v>0</v>
      </c>
      <c r="AL20">
        <v>0</v>
      </c>
      <c r="AM20">
        <v>0</v>
      </c>
      <c r="AN20">
        <v>0</v>
      </c>
      <c r="AO20">
        <v>0</v>
      </c>
      <c r="AP20">
        <v>0</v>
      </c>
      <c r="AQ20">
        <v>0</v>
      </c>
      <c r="AR20">
        <v>0</v>
      </c>
    </row>
    <row r="21" spans="1:44">
      <c r="A21">
        <f>ROW(Source!A41)</f>
        <v>41</v>
      </c>
      <c r="B21">
        <v>36380315</v>
      </c>
      <c r="C21">
        <v>36380309</v>
      </c>
      <c r="D21">
        <v>29171808</v>
      </c>
      <c r="E21">
        <v>1</v>
      </c>
      <c r="F21">
        <v>1</v>
      </c>
      <c r="G21">
        <v>1</v>
      </c>
      <c r="H21">
        <v>3</v>
      </c>
      <c r="I21" t="s">
        <v>204</v>
      </c>
      <c r="J21" t="s">
        <v>218</v>
      </c>
      <c r="K21" t="s">
        <v>206</v>
      </c>
      <c r="L21">
        <v>1374</v>
      </c>
      <c r="N21">
        <v>1013</v>
      </c>
      <c r="O21" t="s">
        <v>207</v>
      </c>
      <c r="P21" t="s">
        <v>207</v>
      </c>
      <c r="Q21">
        <v>1</v>
      </c>
      <c r="X21">
        <v>0.22</v>
      </c>
      <c r="Y21">
        <v>1</v>
      </c>
      <c r="Z21">
        <v>0</v>
      </c>
      <c r="AA21">
        <v>0</v>
      </c>
      <c r="AB21">
        <v>0</v>
      </c>
      <c r="AC21">
        <v>0</v>
      </c>
      <c r="AD21">
        <v>1</v>
      </c>
      <c r="AE21">
        <v>0</v>
      </c>
      <c r="AF21" t="s">
        <v>3</v>
      </c>
      <c r="AG21">
        <v>0.22</v>
      </c>
      <c r="AH21">
        <v>2</v>
      </c>
      <c r="AI21">
        <v>36380315</v>
      </c>
      <c r="AJ21">
        <v>24</v>
      </c>
      <c r="AK21">
        <v>0</v>
      </c>
      <c r="AL21">
        <v>0</v>
      </c>
      <c r="AM21">
        <v>0</v>
      </c>
      <c r="AN21">
        <v>0</v>
      </c>
      <c r="AO21">
        <v>0</v>
      </c>
      <c r="AP21">
        <v>0</v>
      </c>
      <c r="AQ21">
        <v>0</v>
      </c>
      <c r="AR21">
        <v>0</v>
      </c>
    </row>
    <row r="22" spans="1:44">
      <c r="A22">
        <f>ROW(Source!A43)</f>
        <v>43</v>
      </c>
      <c r="B22">
        <v>36380320</v>
      </c>
      <c r="C22">
        <v>36380319</v>
      </c>
      <c r="D22">
        <v>29370376</v>
      </c>
      <c r="E22">
        <v>1</v>
      </c>
      <c r="F22">
        <v>1</v>
      </c>
      <c r="G22">
        <v>1</v>
      </c>
      <c r="H22">
        <v>1</v>
      </c>
      <c r="I22" t="s">
        <v>221</v>
      </c>
      <c r="J22" t="s">
        <v>3</v>
      </c>
      <c r="K22" t="s">
        <v>222</v>
      </c>
      <c r="L22">
        <v>1369</v>
      </c>
      <c r="N22">
        <v>1013</v>
      </c>
      <c r="O22" t="s">
        <v>192</v>
      </c>
      <c r="P22" t="s">
        <v>192</v>
      </c>
      <c r="Q22">
        <v>1</v>
      </c>
      <c r="X22">
        <v>1.2</v>
      </c>
      <c r="Y22">
        <v>0</v>
      </c>
      <c r="Z22">
        <v>0</v>
      </c>
      <c r="AA22">
        <v>0</v>
      </c>
      <c r="AB22">
        <v>338.82</v>
      </c>
      <c r="AC22">
        <v>0</v>
      </c>
      <c r="AD22">
        <v>1</v>
      </c>
      <c r="AE22">
        <v>1</v>
      </c>
      <c r="AF22" t="s">
        <v>3</v>
      </c>
      <c r="AG22">
        <v>1.2</v>
      </c>
      <c r="AH22">
        <v>2</v>
      </c>
      <c r="AI22">
        <v>36380320</v>
      </c>
      <c r="AJ22">
        <v>26</v>
      </c>
      <c r="AK22">
        <v>0</v>
      </c>
      <c r="AL22">
        <v>0</v>
      </c>
      <c r="AM22">
        <v>0</v>
      </c>
      <c r="AN22">
        <v>0</v>
      </c>
      <c r="AO22">
        <v>0</v>
      </c>
      <c r="AP22">
        <v>0</v>
      </c>
      <c r="AQ22">
        <v>0</v>
      </c>
      <c r="AR22">
        <v>0</v>
      </c>
    </row>
    <row r="23" spans="1:44">
      <c r="A23">
        <f>ROW(Source!A43)</f>
        <v>43</v>
      </c>
      <c r="B23">
        <v>36380321</v>
      </c>
      <c r="C23">
        <v>36380319</v>
      </c>
      <c r="D23">
        <v>29174500</v>
      </c>
      <c r="E23">
        <v>1</v>
      </c>
      <c r="F23">
        <v>1</v>
      </c>
      <c r="G23">
        <v>1</v>
      </c>
      <c r="H23">
        <v>2</v>
      </c>
      <c r="I23" t="s">
        <v>223</v>
      </c>
      <c r="J23" t="s">
        <v>224</v>
      </c>
      <c r="K23" t="s">
        <v>225</v>
      </c>
      <c r="L23">
        <v>1368</v>
      </c>
      <c r="N23">
        <v>1011</v>
      </c>
      <c r="O23" t="s">
        <v>198</v>
      </c>
      <c r="P23" t="s">
        <v>198</v>
      </c>
      <c r="Q23">
        <v>1</v>
      </c>
      <c r="X23">
        <v>0.13</v>
      </c>
      <c r="Y23">
        <v>0</v>
      </c>
      <c r="Z23">
        <v>1.95</v>
      </c>
      <c r="AA23">
        <v>0</v>
      </c>
      <c r="AB23">
        <v>0</v>
      </c>
      <c r="AC23">
        <v>0</v>
      </c>
      <c r="AD23">
        <v>1</v>
      </c>
      <c r="AE23">
        <v>0</v>
      </c>
      <c r="AF23" t="s">
        <v>3</v>
      </c>
      <c r="AG23">
        <v>0.13</v>
      </c>
      <c r="AH23">
        <v>2</v>
      </c>
      <c r="AI23">
        <v>36380321</v>
      </c>
      <c r="AJ23">
        <v>27</v>
      </c>
      <c r="AK23">
        <v>0</v>
      </c>
      <c r="AL23">
        <v>0</v>
      </c>
      <c r="AM23">
        <v>0</v>
      </c>
      <c r="AN23">
        <v>0</v>
      </c>
      <c r="AO23">
        <v>0</v>
      </c>
      <c r="AP23">
        <v>0</v>
      </c>
      <c r="AQ23">
        <v>0</v>
      </c>
      <c r="AR23">
        <v>0</v>
      </c>
    </row>
    <row r="24" spans="1:44">
      <c r="A24">
        <f>ROW(Source!A43)</f>
        <v>43</v>
      </c>
      <c r="B24">
        <v>36380322</v>
      </c>
      <c r="C24">
        <v>36380319</v>
      </c>
      <c r="D24">
        <v>29107468</v>
      </c>
      <c r="E24">
        <v>1</v>
      </c>
      <c r="F24">
        <v>1</v>
      </c>
      <c r="G24">
        <v>1</v>
      </c>
      <c r="H24">
        <v>3</v>
      </c>
      <c r="I24" t="s">
        <v>226</v>
      </c>
      <c r="J24" t="s">
        <v>227</v>
      </c>
      <c r="K24" t="s">
        <v>228</v>
      </c>
      <c r="L24">
        <v>1346</v>
      </c>
      <c r="N24">
        <v>1009</v>
      </c>
      <c r="O24" t="s">
        <v>217</v>
      </c>
      <c r="P24" t="s">
        <v>217</v>
      </c>
      <c r="Q24">
        <v>1</v>
      </c>
      <c r="X24">
        <v>1E-3</v>
      </c>
      <c r="Y24">
        <v>12.62</v>
      </c>
      <c r="Z24">
        <v>0</v>
      </c>
      <c r="AA24">
        <v>0</v>
      </c>
      <c r="AB24">
        <v>0</v>
      </c>
      <c r="AC24">
        <v>0</v>
      </c>
      <c r="AD24">
        <v>1</v>
      </c>
      <c r="AE24">
        <v>0</v>
      </c>
      <c r="AF24" t="s">
        <v>3</v>
      </c>
      <c r="AG24">
        <v>1E-3</v>
      </c>
      <c r="AH24">
        <v>2</v>
      </c>
      <c r="AI24">
        <v>36380322</v>
      </c>
      <c r="AJ24">
        <v>28</v>
      </c>
      <c r="AK24">
        <v>0</v>
      </c>
      <c r="AL24">
        <v>0</v>
      </c>
      <c r="AM24">
        <v>0</v>
      </c>
      <c r="AN24">
        <v>0</v>
      </c>
      <c r="AO24">
        <v>0</v>
      </c>
      <c r="AP24">
        <v>0</v>
      </c>
      <c r="AQ24">
        <v>0</v>
      </c>
      <c r="AR24">
        <v>0</v>
      </c>
    </row>
    <row r="25" spans="1:44">
      <c r="A25">
        <f>ROW(Source!A43)</f>
        <v>43</v>
      </c>
      <c r="B25">
        <v>36380323</v>
      </c>
      <c r="C25">
        <v>36380319</v>
      </c>
      <c r="D25">
        <v>29114480</v>
      </c>
      <c r="E25">
        <v>1</v>
      </c>
      <c r="F25">
        <v>1</v>
      </c>
      <c r="G25">
        <v>1</v>
      </c>
      <c r="H25">
        <v>3</v>
      </c>
      <c r="I25" t="s">
        <v>229</v>
      </c>
      <c r="J25" t="s">
        <v>230</v>
      </c>
      <c r="K25" t="s">
        <v>231</v>
      </c>
      <c r="L25">
        <v>1355</v>
      </c>
      <c r="N25">
        <v>1010</v>
      </c>
      <c r="O25" t="s">
        <v>232</v>
      </c>
      <c r="P25" t="s">
        <v>232</v>
      </c>
      <c r="Q25">
        <v>100</v>
      </c>
      <c r="X25">
        <v>0.03</v>
      </c>
      <c r="Y25">
        <v>83</v>
      </c>
      <c r="Z25">
        <v>0</v>
      </c>
      <c r="AA25">
        <v>0</v>
      </c>
      <c r="AB25">
        <v>0</v>
      </c>
      <c r="AC25">
        <v>0</v>
      </c>
      <c r="AD25">
        <v>1</v>
      </c>
      <c r="AE25">
        <v>0</v>
      </c>
      <c r="AF25" t="s">
        <v>3</v>
      </c>
      <c r="AG25">
        <v>0.03</v>
      </c>
      <c r="AH25">
        <v>2</v>
      </c>
      <c r="AI25">
        <v>36380323</v>
      </c>
      <c r="AJ25">
        <v>29</v>
      </c>
      <c r="AK25">
        <v>0</v>
      </c>
      <c r="AL25">
        <v>0</v>
      </c>
      <c r="AM25">
        <v>0</v>
      </c>
      <c r="AN25">
        <v>0</v>
      </c>
      <c r="AO25">
        <v>0</v>
      </c>
      <c r="AP25">
        <v>0</v>
      </c>
      <c r="AQ25">
        <v>0</v>
      </c>
      <c r="AR25">
        <v>0</v>
      </c>
    </row>
    <row r="26" spans="1:44">
      <c r="A26">
        <f>ROW(Source!A43)</f>
        <v>43</v>
      </c>
      <c r="B26">
        <v>36380324</v>
      </c>
      <c r="C26">
        <v>36380319</v>
      </c>
      <c r="D26">
        <v>29149204</v>
      </c>
      <c r="E26">
        <v>1</v>
      </c>
      <c r="F26">
        <v>1</v>
      </c>
      <c r="G26">
        <v>1</v>
      </c>
      <c r="H26">
        <v>3</v>
      </c>
      <c r="I26" t="s">
        <v>233</v>
      </c>
      <c r="J26" t="s">
        <v>234</v>
      </c>
      <c r="K26" t="s">
        <v>235</v>
      </c>
      <c r="L26">
        <v>1348</v>
      </c>
      <c r="N26">
        <v>1009</v>
      </c>
      <c r="O26" t="s">
        <v>236</v>
      </c>
      <c r="P26" t="s">
        <v>236</v>
      </c>
      <c r="Q26">
        <v>1000</v>
      </c>
      <c r="X26">
        <v>2.0000000000000002E-5</v>
      </c>
      <c r="Y26">
        <v>729.98</v>
      </c>
      <c r="Z26">
        <v>0</v>
      </c>
      <c r="AA26">
        <v>0</v>
      </c>
      <c r="AB26">
        <v>0</v>
      </c>
      <c r="AC26">
        <v>0</v>
      </c>
      <c r="AD26">
        <v>1</v>
      </c>
      <c r="AE26">
        <v>0</v>
      </c>
      <c r="AF26" t="s">
        <v>3</v>
      </c>
      <c r="AG26">
        <v>2.0000000000000002E-5</v>
      </c>
      <c r="AH26">
        <v>2</v>
      </c>
      <c r="AI26">
        <v>36380324</v>
      </c>
      <c r="AJ26">
        <v>30</v>
      </c>
      <c r="AK26">
        <v>0</v>
      </c>
      <c r="AL26">
        <v>0</v>
      </c>
      <c r="AM26">
        <v>0</v>
      </c>
      <c r="AN26">
        <v>0</v>
      </c>
      <c r="AO26">
        <v>0</v>
      </c>
      <c r="AP26">
        <v>0</v>
      </c>
      <c r="AQ26">
        <v>0</v>
      </c>
      <c r="AR26">
        <v>0</v>
      </c>
    </row>
    <row r="27" spans="1:44">
      <c r="A27">
        <f>ROW(Source!A43)</f>
        <v>43</v>
      </c>
      <c r="B27">
        <v>36380325</v>
      </c>
      <c r="C27">
        <v>36380319</v>
      </c>
      <c r="D27">
        <v>29158010</v>
      </c>
      <c r="E27">
        <v>1</v>
      </c>
      <c r="F27">
        <v>1</v>
      </c>
      <c r="G27">
        <v>1</v>
      </c>
      <c r="H27">
        <v>3</v>
      </c>
      <c r="I27" t="s">
        <v>237</v>
      </c>
      <c r="J27" t="s">
        <v>238</v>
      </c>
      <c r="K27" t="s">
        <v>239</v>
      </c>
      <c r="L27">
        <v>1346</v>
      </c>
      <c r="N27">
        <v>1009</v>
      </c>
      <c r="O27" t="s">
        <v>217</v>
      </c>
      <c r="P27" t="s">
        <v>217</v>
      </c>
      <c r="Q27">
        <v>1</v>
      </c>
      <c r="X27">
        <v>8.0000000000000002E-3</v>
      </c>
      <c r="Y27">
        <v>65.930000000000007</v>
      </c>
      <c r="Z27">
        <v>0</v>
      </c>
      <c r="AA27">
        <v>0</v>
      </c>
      <c r="AB27">
        <v>0</v>
      </c>
      <c r="AC27">
        <v>0</v>
      </c>
      <c r="AD27">
        <v>1</v>
      </c>
      <c r="AE27">
        <v>0</v>
      </c>
      <c r="AF27" t="s">
        <v>3</v>
      </c>
      <c r="AG27">
        <v>8.0000000000000002E-3</v>
      </c>
      <c r="AH27">
        <v>2</v>
      </c>
      <c r="AI27">
        <v>36380325</v>
      </c>
      <c r="AJ27">
        <v>31</v>
      </c>
      <c r="AK27">
        <v>0</v>
      </c>
      <c r="AL27">
        <v>0</v>
      </c>
      <c r="AM27">
        <v>0</v>
      </c>
      <c r="AN27">
        <v>0</v>
      </c>
      <c r="AO27">
        <v>0</v>
      </c>
      <c r="AP27">
        <v>0</v>
      </c>
      <c r="AQ27">
        <v>0</v>
      </c>
      <c r="AR27">
        <v>0</v>
      </c>
    </row>
    <row r="28" spans="1:44">
      <c r="A28">
        <f>ROW(Source!A43)</f>
        <v>43</v>
      </c>
      <c r="B28">
        <v>36380326</v>
      </c>
      <c r="C28">
        <v>36380319</v>
      </c>
      <c r="D28">
        <v>29171808</v>
      </c>
      <c r="E28">
        <v>1</v>
      </c>
      <c r="F28">
        <v>1</v>
      </c>
      <c r="G28">
        <v>1</v>
      </c>
      <c r="H28">
        <v>3</v>
      </c>
      <c r="I28" t="s">
        <v>204</v>
      </c>
      <c r="J28" t="s">
        <v>218</v>
      </c>
      <c r="K28" t="s">
        <v>206</v>
      </c>
      <c r="L28">
        <v>1374</v>
      </c>
      <c r="N28">
        <v>1013</v>
      </c>
      <c r="O28" t="s">
        <v>207</v>
      </c>
      <c r="P28" t="s">
        <v>207</v>
      </c>
      <c r="Q28">
        <v>1</v>
      </c>
      <c r="X28">
        <v>0.25</v>
      </c>
      <c r="Y28">
        <v>1</v>
      </c>
      <c r="Z28">
        <v>0</v>
      </c>
      <c r="AA28">
        <v>0</v>
      </c>
      <c r="AB28">
        <v>0</v>
      </c>
      <c r="AC28">
        <v>0</v>
      </c>
      <c r="AD28">
        <v>1</v>
      </c>
      <c r="AE28">
        <v>0</v>
      </c>
      <c r="AF28" t="s">
        <v>3</v>
      </c>
      <c r="AG28">
        <v>0.25</v>
      </c>
      <c r="AH28">
        <v>2</v>
      </c>
      <c r="AI28">
        <v>36380326</v>
      </c>
      <c r="AJ28">
        <v>32</v>
      </c>
      <c r="AK28">
        <v>0</v>
      </c>
      <c r="AL28">
        <v>0</v>
      </c>
      <c r="AM28">
        <v>0</v>
      </c>
      <c r="AN28">
        <v>0</v>
      </c>
      <c r="AO28">
        <v>0</v>
      </c>
      <c r="AP28">
        <v>0</v>
      </c>
      <c r="AQ28">
        <v>0</v>
      </c>
      <c r="AR28">
        <v>0</v>
      </c>
    </row>
    <row r="29" spans="1:44">
      <c r="A29">
        <f>ROW(Source!A114)</f>
        <v>114</v>
      </c>
      <c r="B29">
        <v>36380445</v>
      </c>
      <c r="C29">
        <v>36380444</v>
      </c>
      <c r="D29">
        <v>29362762</v>
      </c>
      <c r="E29">
        <v>1</v>
      </c>
      <c r="F29">
        <v>1</v>
      </c>
      <c r="G29">
        <v>1</v>
      </c>
      <c r="H29">
        <v>1</v>
      </c>
      <c r="I29" t="s">
        <v>208</v>
      </c>
      <c r="J29" t="s">
        <v>3</v>
      </c>
      <c r="K29" t="s">
        <v>209</v>
      </c>
      <c r="L29">
        <v>1369</v>
      </c>
      <c r="N29">
        <v>1013</v>
      </c>
      <c r="O29" t="s">
        <v>192</v>
      </c>
      <c r="P29" t="s">
        <v>192</v>
      </c>
      <c r="Q29">
        <v>1</v>
      </c>
      <c r="X29">
        <v>3.6</v>
      </c>
      <c r="Y29">
        <v>0</v>
      </c>
      <c r="Z29">
        <v>0</v>
      </c>
      <c r="AA29">
        <v>0</v>
      </c>
      <c r="AB29">
        <v>319.24</v>
      </c>
      <c r="AC29">
        <v>0</v>
      </c>
      <c r="AD29">
        <v>1</v>
      </c>
      <c r="AE29">
        <v>1</v>
      </c>
      <c r="AF29" t="s">
        <v>3</v>
      </c>
      <c r="AG29">
        <v>3.6</v>
      </c>
      <c r="AH29">
        <v>2</v>
      </c>
      <c r="AI29">
        <v>36380445</v>
      </c>
      <c r="AJ29">
        <v>33</v>
      </c>
      <c r="AK29">
        <v>0</v>
      </c>
      <c r="AL29">
        <v>0</v>
      </c>
      <c r="AM29">
        <v>0</v>
      </c>
      <c r="AN29">
        <v>0</v>
      </c>
      <c r="AO29">
        <v>0</v>
      </c>
      <c r="AP29">
        <v>0</v>
      </c>
      <c r="AQ29">
        <v>0</v>
      </c>
      <c r="AR29">
        <v>0</v>
      </c>
    </row>
    <row r="30" spans="1:44">
      <c r="A30">
        <f>ROW(Source!A114)</f>
        <v>114</v>
      </c>
      <c r="B30">
        <v>36380446</v>
      </c>
      <c r="C30">
        <v>36380444</v>
      </c>
      <c r="D30">
        <v>29174500</v>
      </c>
      <c r="E30">
        <v>1</v>
      </c>
      <c r="F30">
        <v>1</v>
      </c>
      <c r="G30">
        <v>1</v>
      </c>
      <c r="H30">
        <v>2</v>
      </c>
      <c r="I30" t="s">
        <v>223</v>
      </c>
      <c r="J30" t="s">
        <v>224</v>
      </c>
      <c r="K30" t="s">
        <v>225</v>
      </c>
      <c r="L30">
        <v>1368</v>
      </c>
      <c r="N30">
        <v>1011</v>
      </c>
      <c r="O30" t="s">
        <v>198</v>
      </c>
      <c r="P30" t="s">
        <v>198</v>
      </c>
      <c r="Q30">
        <v>1</v>
      </c>
      <c r="X30">
        <v>0.13</v>
      </c>
      <c r="Y30">
        <v>0</v>
      </c>
      <c r="Z30">
        <v>1.95</v>
      </c>
      <c r="AA30">
        <v>0</v>
      </c>
      <c r="AB30">
        <v>0</v>
      </c>
      <c r="AC30">
        <v>0</v>
      </c>
      <c r="AD30">
        <v>1</v>
      </c>
      <c r="AE30">
        <v>0</v>
      </c>
      <c r="AF30" t="s">
        <v>3</v>
      </c>
      <c r="AG30">
        <v>0.13</v>
      </c>
      <c r="AH30">
        <v>2</v>
      </c>
      <c r="AI30">
        <v>36380446</v>
      </c>
      <c r="AJ30">
        <v>34</v>
      </c>
      <c r="AK30">
        <v>0</v>
      </c>
      <c r="AL30">
        <v>0</v>
      </c>
      <c r="AM30">
        <v>0</v>
      </c>
      <c r="AN30">
        <v>0</v>
      </c>
      <c r="AO30">
        <v>0</v>
      </c>
      <c r="AP30">
        <v>0</v>
      </c>
      <c r="AQ30">
        <v>0</v>
      </c>
      <c r="AR30">
        <v>0</v>
      </c>
    </row>
    <row r="31" spans="1:44">
      <c r="A31">
        <f>ROW(Source!A114)</f>
        <v>114</v>
      </c>
      <c r="B31">
        <v>36380447</v>
      </c>
      <c r="C31">
        <v>36380444</v>
      </c>
      <c r="D31">
        <v>29107468</v>
      </c>
      <c r="E31">
        <v>1</v>
      </c>
      <c r="F31">
        <v>1</v>
      </c>
      <c r="G31">
        <v>1</v>
      </c>
      <c r="H31">
        <v>3</v>
      </c>
      <c r="I31" t="s">
        <v>226</v>
      </c>
      <c r="J31" t="s">
        <v>227</v>
      </c>
      <c r="K31" t="s">
        <v>228</v>
      </c>
      <c r="L31">
        <v>1346</v>
      </c>
      <c r="N31">
        <v>1009</v>
      </c>
      <c r="O31" t="s">
        <v>217</v>
      </c>
      <c r="P31" t="s">
        <v>217</v>
      </c>
      <c r="Q31">
        <v>1</v>
      </c>
      <c r="X31">
        <v>6.9999999999999999E-4</v>
      </c>
      <c r="Y31">
        <v>12.62</v>
      </c>
      <c r="Z31">
        <v>0</v>
      </c>
      <c r="AA31">
        <v>0</v>
      </c>
      <c r="AB31">
        <v>0</v>
      </c>
      <c r="AC31">
        <v>0</v>
      </c>
      <c r="AD31">
        <v>1</v>
      </c>
      <c r="AE31">
        <v>0</v>
      </c>
      <c r="AF31" t="s">
        <v>3</v>
      </c>
      <c r="AG31">
        <v>6.9999999999999999E-4</v>
      </c>
      <c r="AH31">
        <v>2</v>
      </c>
      <c r="AI31">
        <v>36380447</v>
      </c>
      <c r="AJ31">
        <v>35</v>
      </c>
      <c r="AK31">
        <v>0</v>
      </c>
      <c r="AL31">
        <v>0</v>
      </c>
      <c r="AM31">
        <v>0</v>
      </c>
      <c r="AN31">
        <v>0</v>
      </c>
      <c r="AO31">
        <v>0</v>
      </c>
      <c r="AP31">
        <v>0</v>
      </c>
      <c r="AQ31">
        <v>0</v>
      </c>
      <c r="AR31">
        <v>0</v>
      </c>
    </row>
    <row r="32" spans="1:44">
      <c r="A32">
        <f>ROW(Source!A114)</f>
        <v>114</v>
      </c>
      <c r="B32">
        <v>36380448</v>
      </c>
      <c r="C32">
        <v>36380444</v>
      </c>
      <c r="D32">
        <v>29114480</v>
      </c>
      <c r="E32">
        <v>1</v>
      </c>
      <c r="F32">
        <v>1</v>
      </c>
      <c r="G32">
        <v>1</v>
      </c>
      <c r="H32">
        <v>3</v>
      </c>
      <c r="I32" t="s">
        <v>229</v>
      </c>
      <c r="J32" t="s">
        <v>230</v>
      </c>
      <c r="K32" t="s">
        <v>231</v>
      </c>
      <c r="L32">
        <v>1355</v>
      </c>
      <c r="N32">
        <v>1010</v>
      </c>
      <c r="O32" t="s">
        <v>232</v>
      </c>
      <c r="P32" t="s">
        <v>232</v>
      </c>
      <c r="Q32">
        <v>100</v>
      </c>
      <c r="X32">
        <v>0.03</v>
      </c>
      <c r="Y32">
        <v>83</v>
      </c>
      <c r="Z32">
        <v>0</v>
      </c>
      <c r="AA32">
        <v>0</v>
      </c>
      <c r="AB32">
        <v>0</v>
      </c>
      <c r="AC32">
        <v>0</v>
      </c>
      <c r="AD32">
        <v>1</v>
      </c>
      <c r="AE32">
        <v>0</v>
      </c>
      <c r="AF32" t="s">
        <v>3</v>
      </c>
      <c r="AG32">
        <v>0.03</v>
      </c>
      <c r="AH32">
        <v>2</v>
      </c>
      <c r="AI32">
        <v>36380448</v>
      </c>
      <c r="AJ32">
        <v>36</v>
      </c>
      <c r="AK32">
        <v>0</v>
      </c>
      <c r="AL32">
        <v>0</v>
      </c>
      <c r="AM32">
        <v>0</v>
      </c>
      <c r="AN32">
        <v>0</v>
      </c>
      <c r="AO32">
        <v>0</v>
      </c>
      <c r="AP32">
        <v>0</v>
      </c>
      <c r="AQ32">
        <v>0</v>
      </c>
      <c r="AR32">
        <v>0</v>
      </c>
    </row>
    <row r="33" spans="1:44">
      <c r="A33">
        <f>ROW(Source!A114)</f>
        <v>114</v>
      </c>
      <c r="B33">
        <v>36380449</v>
      </c>
      <c r="C33">
        <v>36380444</v>
      </c>
      <c r="D33">
        <v>29149204</v>
      </c>
      <c r="E33">
        <v>1</v>
      </c>
      <c r="F33">
        <v>1</v>
      </c>
      <c r="G33">
        <v>1</v>
      </c>
      <c r="H33">
        <v>3</v>
      </c>
      <c r="I33" t="s">
        <v>233</v>
      </c>
      <c r="J33" t="s">
        <v>234</v>
      </c>
      <c r="K33" t="s">
        <v>235</v>
      </c>
      <c r="L33">
        <v>1348</v>
      </c>
      <c r="N33">
        <v>1009</v>
      </c>
      <c r="O33" t="s">
        <v>236</v>
      </c>
      <c r="P33" t="s">
        <v>236</v>
      </c>
      <c r="Q33">
        <v>1000</v>
      </c>
      <c r="X33">
        <v>2.0000000000000002E-5</v>
      </c>
      <c r="Y33">
        <v>729.98</v>
      </c>
      <c r="Z33">
        <v>0</v>
      </c>
      <c r="AA33">
        <v>0</v>
      </c>
      <c r="AB33">
        <v>0</v>
      </c>
      <c r="AC33">
        <v>0</v>
      </c>
      <c r="AD33">
        <v>1</v>
      </c>
      <c r="AE33">
        <v>0</v>
      </c>
      <c r="AF33" t="s">
        <v>3</v>
      </c>
      <c r="AG33">
        <v>2.0000000000000002E-5</v>
      </c>
      <c r="AH33">
        <v>2</v>
      </c>
      <c r="AI33">
        <v>36380449</v>
      </c>
      <c r="AJ33">
        <v>37</v>
      </c>
      <c r="AK33">
        <v>0</v>
      </c>
      <c r="AL33">
        <v>0</v>
      </c>
      <c r="AM33">
        <v>0</v>
      </c>
      <c r="AN33">
        <v>0</v>
      </c>
      <c r="AO33">
        <v>0</v>
      </c>
      <c r="AP33">
        <v>0</v>
      </c>
      <c r="AQ33">
        <v>0</v>
      </c>
      <c r="AR33">
        <v>0</v>
      </c>
    </row>
    <row r="34" spans="1:44">
      <c r="A34">
        <f>ROW(Source!A114)</f>
        <v>114</v>
      </c>
      <c r="B34">
        <v>36380450</v>
      </c>
      <c r="C34">
        <v>36380444</v>
      </c>
      <c r="D34">
        <v>29158010</v>
      </c>
      <c r="E34">
        <v>1</v>
      </c>
      <c r="F34">
        <v>1</v>
      </c>
      <c r="G34">
        <v>1</v>
      </c>
      <c r="H34">
        <v>3</v>
      </c>
      <c r="I34" t="s">
        <v>237</v>
      </c>
      <c r="J34" t="s">
        <v>238</v>
      </c>
      <c r="K34" t="s">
        <v>239</v>
      </c>
      <c r="L34">
        <v>1346</v>
      </c>
      <c r="N34">
        <v>1009</v>
      </c>
      <c r="O34" t="s">
        <v>217</v>
      </c>
      <c r="P34" t="s">
        <v>217</v>
      </c>
      <c r="Q34">
        <v>1</v>
      </c>
      <c r="X34">
        <v>7.0000000000000001E-3</v>
      </c>
      <c r="Y34">
        <v>65.930000000000007</v>
      </c>
      <c r="Z34">
        <v>0</v>
      </c>
      <c r="AA34">
        <v>0</v>
      </c>
      <c r="AB34">
        <v>0</v>
      </c>
      <c r="AC34">
        <v>0</v>
      </c>
      <c r="AD34">
        <v>1</v>
      </c>
      <c r="AE34">
        <v>0</v>
      </c>
      <c r="AF34" t="s">
        <v>3</v>
      </c>
      <c r="AG34">
        <v>7.0000000000000001E-3</v>
      </c>
      <c r="AH34">
        <v>2</v>
      </c>
      <c r="AI34">
        <v>36380450</v>
      </c>
      <c r="AJ34">
        <v>38</v>
      </c>
      <c r="AK34">
        <v>0</v>
      </c>
      <c r="AL34">
        <v>0</v>
      </c>
      <c r="AM34">
        <v>0</v>
      </c>
      <c r="AN34">
        <v>0</v>
      </c>
      <c r="AO34">
        <v>0</v>
      </c>
      <c r="AP34">
        <v>0</v>
      </c>
      <c r="AQ34">
        <v>0</v>
      </c>
      <c r="AR34">
        <v>0</v>
      </c>
    </row>
    <row r="35" spans="1:44">
      <c r="A35">
        <f>ROW(Source!A114)</f>
        <v>114</v>
      </c>
      <c r="B35">
        <v>36380451</v>
      </c>
      <c r="C35">
        <v>36380444</v>
      </c>
      <c r="D35">
        <v>29171808</v>
      </c>
      <c r="E35">
        <v>1</v>
      </c>
      <c r="F35">
        <v>1</v>
      </c>
      <c r="G35">
        <v>1</v>
      </c>
      <c r="H35">
        <v>3</v>
      </c>
      <c r="I35" t="s">
        <v>204</v>
      </c>
      <c r="J35" t="s">
        <v>218</v>
      </c>
      <c r="K35" t="s">
        <v>206</v>
      </c>
      <c r="L35">
        <v>1374</v>
      </c>
      <c r="N35">
        <v>1013</v>
      </c>
      <c r="O35" t="s">
        <v>207</v>
      </c>
      <c r="P35" t="s">
        <v>207</v>
      </c>
      <c r="Q35">
        <v>1</v>
      </c>
      <c r="X35">
        <v>0.69</v>
      </c>
      <c r="Y35">
        <v>1</v>
      </c>
      <c r="Z35">
        <v>0</v>
      </c>
      <c r="AA35">
        <v>0</v>
      </c>
      <c r="AB35">
        <v>0</v>
      </c>
      <c r="AC35">
        <v>0</v>
      </c>
      <c r="AD35">
        <v>1</v>
      </c>
      <c r="AE35">
        <v>0</v>
      </c>
      <c r="AF35" t="s">
        <v>3</v>
      </c>
      <c r="AG35">
        <v>0.69</v>
      </c>
      <c r="AH35">
        <v>2</v>
      </c>
      <c r="AI35">
        <v>36380451</v>
      </c>
      <c r="AJ35">
        <v>39</v>
      </c>
      <c r="AK35">
        <v>0</v>
      </c>
      <c r="AL35">
        <v>0</v>
      </c>
      <c r="AM35">
        <v>0</v>
      </c>
      <c r="AN35">
        <v>0</v>
      </c>
      <c r="AO35">
        <v>0</v>
      </c>
      <c r="AP35">
        <v>0</v>
      </c>
      <c r="AQ35">
        <v>0</v>
      </c>
      <c r="AR35">
        <v>0</v>
      </c>
    </row>
    <row r="36" spans="1:44">
      <c r="A36">
        <f>ROW(Source!A115)</f>
        <v>115</v>
      </c>
      <c r="B36">
        <v>36380453</v>
      </c>
      <c r="C36">
        <v>36380452</v>
      </c>
      <c r="D36">
        <v>29362762</v>
      </c>
      <c r="E36">
        <v>1</v>
      </c>
      <c r="F36">
        <v>1</v>
      </c>
      <c r="G36">
        <v>1</v>
      </c>
      <c r="H36">
        <v>1</v>
      </c>
      <c r="I36" t="s">
        <v>208</v>
      </c>
      <c r="J36" t="s">
        <v>3</v>
      </c>
      <c r="K36" t="s">
        <v>209</v>
      </c>
      <c r="L36">
        <v>1369</v>
      </c>
      <c r="N36">
        <v>1013</v>
      </c>
      <c r="O36" t="s">
        <v>192</v>
      </c>
      <c r="P36" t="s">
        <v>192</v>
      </c>
      <c r="Q36">
        <v>1</v>
      </c>
      <c r="X36">
        <v>6.48</v>
      </c>
      <c r="Y36">
        <v>0</v>
      </c>
      <c r="Z36">
        <v>0</v>
      </c>
      <c r="AA36">
        <v>0</v>
      </c>
      <c r="AB36">
        <v>319.24</v>
      </c>
      <c r="AC36">
        <v>0</v>
      </c>
      <c r="AD36">
        <v>1</v>
      </c>
      <c r="AE36">
        <v>1</v>
      </c>
      <c r="AF36" t="s">
        <v>3</v>
      </c>
      <c r="AG36">
        <v>6.48</v>
      </c>
      <c r="AH36">
        <v>2</v>
      </c>
      <c r="AI36">
        <v>36380453</v>
      </c>
      <c r="AJ36">
        <v>40</v>
      </c>
      <c r="AK36">
        <v>0</v>
      </c>
      <c r="AL36">
        <v>0</v>
      </c>
      <c r="AM36">
        <v>0</v>
      </c>
      <c r="AN36">
        <v>0</v>
      </c>
      <c r="AO36">
        <v>0</v>
      </c>
      <c r="AP36">
        <v>0</v>
      </c>
      <c r="AQ36">
        <v>0</v>
      </c>
      <c r="AR36">
        <v>0</v>
      </c>
    </row>
    <row r="37" spans="1:44">
      <c r="A37">
        <f>ROW(Source!A115)</f>
        <v>115</v>
      </c>
      <c r="B37">
        <v>36380454</v>
      </c>
      <c r="C37">
        <v>36380452</v>
      </c>
      <c r="D37">
        <v>29174500</v>
      </c>
      <c r="E37">
        <v>1</v>
      </c>
      <c r="F37">
        <v>1</v>
      </c>
      <c r="G37">
        <v>1</v>
      </c>
      <c r="H37">
        <v>2</v>
      </c>
      <c r="I37" t="s">
        <v>223</v>
      </c>
      <c r="J37" t="s">
        <v>224</v>
      </c>
      <c r="K37" t="s">
        <v>225</v>
      </c>
      <c r="L37">
        <v>1368</v>
      </c>
      <c r="N37">
        <v>1011</v>
      </c>
      <c r="O37" t="s">
        <v>198</v>
      </c>
      <c r="P37" t="s">
        <v>198</v>
      </c>
      <c r="Q37">
        <v>1</v>
      </c>
      <c r="X37">
        <v>0.35</v>
      </c>
      <c r="Y37">
        <v>0</v>
      </c>
      <c r="Z37">
        <v>1.95</v>
      </c>
      <c r="AA37">
        <v>0</v>
      </c>
      <c r="AB37">
        <v>0</v>
      </c>
      <c r="AC37">
        <v>0</v>
      </c>
      <c r="AD37">
        <v>1</v>
      </c>
      <c r="AE37">
        <v>0</v>
      </c>
      <c r="AF37" t="s">
        <v>3</v>
      </c>
      <c r="AG37">
        <v>0.35</v>
      </c>
      <c r="AH37">
        <v>2</v>
      </c>
      <c r="AI37">
        <v>36380454</v>
      </c>
      <c r="AJ37">
        <v>41</v>
      </c>
      <c r="AK37">
        <v>0</v>
      </c>
      <c r="AL37">
        <v>0</v>
      </c>
      <c r="AM37">
        <v>0</v>
      </c>
      <c r="AN37">
        <v>0</v>
      </c>
      <c r="AO37">
        <v>0</v>
      </c>
      <c r="AP37">
        <v>0</v>
      </c>
      <c r="AQ37">
        <v>0</v>
      </c>
      <c r="AR37">
        <v>0</v>
      </c>
    </row>
    <row r="38" spans="1:44">
      <c r="A38">
        <f>ROW(Source!A115)</f>
        <v>115</v>
      </c>
      <c r="B38">
        <v>36380455</v>
      </c>
      <c r="C38">
        <v>36380452</v>
      </c>
      <c r="D38">
        <v>29107468</v>
      </c>
      <c r="E38">
        <v>1</v>
      </c>
      <c r="F38">
        <v>1</v>
      </c>
      <c r="G38">
        <v>1</v>
      </c>
      <c r="H38">
        <v>3</v>
      </c>
      <c r="I38" t="s">
        <v>226</v>
      </c>
      <c r="J38" t="s">
        <v>227</v>
      </c>
      <c r="K38" t="s">
        <v>228</v>
      </c>
      <c r="L38">
        <v>1346</v>
      </c>
      <c r="N38">
        <v>1009</v>
      </c>
      <c r="O38" t="s">
        <v>217</v>
      </c>
      <c r="P38" t="s">
        <v>217</v>
      </c>
      <c r="Q38">
        <v>1</v>
      </c>
      <c r="X38">
        <v>5.9999999999999995E-4</v>
      </c>
      <c r="Y38">
        <v>12.62</v>
      </c>
      <c r="Z38">
        <v>0</v>
      </c>
      <c r="AA38">
        <v>0</v>
      </c>
      <c r="AB38">
        <v>0</v>
      </c>
      <c r="AC38">
        <v>0</v>
      </c>
      <c r="AD38">
        <v>1</v>
      </c>
      <c r="AE38">
        <v>0</v>
      </c>
      <c r="AF38" t="s">
        <v>3</v>
      </c>
      <c r="AG38">
        <v>5.9999999999999995E-4</v>
      </c>
      <c r="AH38">
        <v>2</v>
      </c>
      <c r="AI38">
        <v>36380455</v>
      </c>
      <c r="AJ38">
        <v>42</v>
      </c>
      <c r="AK38">
        <v>0</v>
      </c>
      <c r="AL38">
        <v>0</v>
      </c>
      <c r="AM38">
        <v>0</v>
      </c>
      <c r="AN38">
        <v>0</v>
      </c>
      <c r="AO38">
        <v>0</v>
      </c>
      <c r="AP38">
        <v>0</v>
      </c>
      <c r="AQ38">
        <v>0</v>
      </c>
      <c r="AR38">
        <v>0</v>
      </c>
    </row>
    <row r="39" spans="1:44">
      <c r="A39">
        <f>ROW(Source!A115)</f>
        <v>115</v>
      </c>
      <c r="B39">
        <v>36380456</v>
      </c>
      <c r="C39">
        <v>36380452</v>
      </c>
      <c r="D39">
        <v>29114480</v>
      </c>
      <c r="E39">
        <v>1</v>
      </c>
      <c r="F39">
        <v>1</v>
      </c>
      <c r="G39">
        <v>1</v>
      </c>
      <c r="H39">
        <v>3</v>
      </c>
      <c r="I39" t="s">
        <v>229</v>
      </c>
      <c r="J39" t="s">
        <v>230</v>
      </c>
      <c r="K39" t="s">
        <v>231</v>
      </c>
      <c r="L39">
        <v>1355</v>
      </c>
      <c r="N39">
        <v>1010</v>
      </c>
      <c r="O39" t="s">
        <v>232</v>
      </c>
      <c r="P39" t="s">
        <v>232</v>
      </c>
      <c r="Q39">
        <v>100</v>
      </c>
      <c r="X39">
        <v>0.08</v>
      </c>
      <c r="Y39">
        <v>83</v>
      </c>
      <c r="Z39">
        <v>0</v>
      </c>
      <c r="AA39">
        <v>0</v>
      </c>
      <c r="AB39">
        <v>0</v>
      </c>
      <c r="AC39">
        <v>0</v>
      </c>
      <c r="AD39">
        <v>1</v>
      </c>
      <c r="AE39">
        <v>0</v>
      </c>
      <c r="AF39" t="s">
        <v>3</v>
      </c>
      <c r="AG39">
        <v>0.08</v>
      </c>
      <c r="AH39">
        <v>2</v>
      </c>
      <c r="AI39">
        <v>36380456</v>
      </c>
      <c r="AJ39">
        <v>43</v>
      </c>
      <c r="AK39">
        <v>0</v>
      </c>
      <c r="AL39">
        <v>0</v>
      </c>
      <c r="AM39">
        <v>0</v>
      </c>
      <c r="AN39">
        <v>0</v>
      </c>
      <c r="AO39">
        <v>0</v>
      </c>
      <c r="AP39">
        <v>0</v>
      </c>
      <c r="AQ39">
        <v>0</v>
      </c>
      <c r="AR39">
        <v>0</v>
      </c>
    </row>
    <row r="40" spans="1:44">
      <c r="A40">
        <f>ROW(Source!A115)</f>
        <v>115</v>
      </c>
      <c r="B40">
        <v>36380457</v>
      </c>
      <c r="C40">
        <v>36380452</v>
      </c>
      <c r="D40">
        <v>29149204</v>
      </c>
      <c r="E40">
        <v>1</v>
      </c>
      <c r="F40">
        <v>1</v>
      </c>
      <c r="G40">
        <v>1</v>
      </c>
      <c r="H40">
        <v>3</v>
      </c>
      <c r="I40" t="s">
        <v>233</v>
      </c>
      <c r="J40" t="s">
        <v>234</v>
      </c>
      <c r="K40" t="s">
        <v>235</v>
      </c>
      <c r="L40">
        <v>1348</v>
      </c>
      <c r="N40">
        <v>1009</v>
      </c>
      <c r="O40" t="s">
        <v>236</v>
      </c>
      <c r="P40" t="s">
        <v>236</v>
      </c>
      <c r="Q40">
        <v>1000</v>
      </c>
      <c r="X40">
        <v>4.0000000000000003E-5</v>
      </c>
      <c r="Y40">
        <v>729.98</v>
      </c>
      <c r="Z40">
        <v>0</v>
      </c>
      <c r="AA40">
        <v>0</v>
      </c>
      <c r="AB40">
        <v>0</v>
      </c>
      <c r="AC40">
        <v>0</v>
      </c>
      <c r="AD40">
        <v>1</v>
      </c>
      <c r="AE40">
        <v>0</v>
      </c>
      <c r="AF40" t="s">
        <v>3</v>
      </c>
      <c r="AG40">
        <v>4.0000000000000003E-5</v>
      </c>
      <c r="AH40">
        <v>2</v>
      </c>
      <c r="AI40">
        <v>36380457</v>
      </c>
      <c r="AJ40">
        <v>44</v>
      </c>
      <c r="AK40">
        <v>0</v>
      </c>
      <c r="AL40">
        <v>0</v>
      </c>
      <c r="AM40">
        <v>0</v>
      </c>
      <c r="AN40">
        <v>0</v>
      </c>
      <c r="AO40">
        <v>0</v>
      </c>
      <c r="AP40">
        <v>0</v>
      </c>
      <c r="AQ40">
        <v>0</v>
      </c>
      <c r="AR40">
        <v>0</v>
      </c>
    </row>
    <row r="41" spans="1:44">
      <c r="A41">
        <f>ROW(Source!A115)</f>
        <v>115</v>
      </c>
      <c r="B41">
        <v>36380458</v>
      </c>
      <c r="C41">
        <v>36380452</v>
      </c>
      <c r="D41">
        <v>29158010</v>
      </c>
      <c r="E41">
        <v>1</v>
      </c>
      <c r="F41">
        <v>1</v>
      </c>
      <c r="G41">
        <v>1</v>
      </c>
      <c r="H41">
        <v>3</v>
      </c>
      <c r="I41" t="s">
        <v>237</v>
      </c>
      <c r="J41" t="s">
        <v>238</v>
      </c>
      <c r="K41" t="s">
        <v>239</v>
      </c>
      <c r="L41">
        <v>1346</v>
      </c>
      <c r="N41">
        <v>1009</v>
      </c>
      <c r="O41" t="s">
        <v>217</v>
      </c>
      <c r="P41" t="s">
        <v>217</v>
      </c>
      <c r="Q41">
        <v>1</v>
      </c>
      <c r="X41">
        <v>6.0000000000000001E-3</v>
      </c>
      <c r="Y41">
        <v>65.930000000000007</v>
      </c>
      <c r="Z41">
        <v>0</v>
      </c>
      <c r="AA41">
        <v>0</v>
      </c>
      <c r="AB41">
        <v>0</v>
      </c>
      <c r="AC41">
        <v>0</v>
      </c>
      <c r="AD41">
        <v>1</v>
      </c>
      <c r="AE41">
        <v>0</v>
      </c>
      <c r="AF41" t="s">
        <v>3</v>
      </c>
      <c r="AG41">
        <v>6.0000000000000001E-3</v>
      </c>
      <c r="AH41">
        <v>2</v>
      </c>
      <c r="AI41">
        <v>36380458</v>
      </c>
      <c r="AJ41">
        <v>45</v>
      </c>
      <c r="AK41">
        <v>0</v>
      </c>
      <c r="AL41">
        <v>0</v>
      </c>
      <c r="AM41">
        <v>0</v>
      </c>
      <c r="AN41">
        <v>0</v>
      </c>
      <c r="AO41">
        <v>0</v>
      </c>
      <c r="AP41">
        <v>0</v>
      </c>
      <c r="AQ41">
        <v>0</v>
      </c>
      <c r="AR41">
        <v>0</v>
      </c>
    </row>
    <row r="42" spans="1:44">
      <c r="A42">
        <f>ROW(Source!A115)</f>
        <v>115</v>
      </c>
      <c r="B42">
        <v>36380459</v>
      </c>
      <c r="C42">
        <v>36380452</v>
      </c>
      <c r="D42">
        <v>29171808</v>
      </c>
      <c r="E42">
        <v>1</v>
      </c>
      <c r="F42">
        <v>1</v>
      </c>
      <c r="G42">
        <v>1</v>
      </c>
      <c r="H42">
        <v>3</v>
      </c>
      <c r="I42" t="s">
        <v>204</v>
      </c>
      <c r="J42" t="s">
        <v>218</v>
      </c>
      <c r="K42" t="s">
        <v>206</v>
      </c>
      <c r="L42">
        <v>1374</v>
      </c>
      <c r="N42">
        <v>1013</v>
      </c>
      <c r="O42" t="s">
        <v>207</v>
      </c>
      <c r="P42" t="s">
        <v>207</v>
      </c>
      <c r="Q42">
        <v>1</v>
      </c>
      <c r="X42">
        <v>1.25</v>
      </c>
      <c r="Y42">
        <v>1</v>
      </c>
      <c r="Z42">
        <v>0</v>
      </c>
      <c r="AA42">
        <v>0</v>
      </c>
      <c r="AB42">
        <v>0</v>
      </c>
      <c r="AC42">
        <v>0</v>
      </c>
      <c r="AD42">
        <v>1</v>
      </c>
      <c r="AE42">
        <v>0</v>
      </c>
      <c r="AF42" t="s">
        <v>3</v>
      </c>
      <c r="AG42">
        <v>1.25</v>
      </c>
      <c r="AH42">
        <v>2</v>
      </c>
      <c r="AI42">
        <v>36380459</v>
      </c>
      <c r="AJ42">
        <v>46</v>
      </c>
      <c r="AK42">
        <v>0</v>
      </c>
      <c r="AL42">
        <v>0</v>
      </c>
      <c r="AM42">
        <v>0</v>
      </c>
      <c r="AN42">
        <v>0</v>
      </c>
      <c r="AO42">
        <v>0</v>
      </c>
      <c r="AP42">
        <v>0</v>
      </c>
      <c r="AQ42">
        <v>0</v>
      </c>
      <c r="AR42">
        <v>0</v>
      </c>
    </row>
  </sheetData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2</vt:i4>
      </vt:variant>
    </vt:vector>
  </HeadingPairs>
  <TitlesOfParts>
    <vt:vector size="7" baseType="lpstr">
      <vt:lpstr>Смета 12 гр. ТЕР МО</vt:lpstr>
      <vt:lpstr>Source</vt:lpstr>
      <vt:lpstr>SourceObSm</vt:lpstr>
      <vt:lpstr>SmtRes</vt:lpstr>
      <vt:lpstr>EtalonRes</vt:lpstr>
      <vt:lpstr>'Смета 12 гр. ТЕР МО'!Заголовки_для_печати</vt:lpstr>
      <vt:lpstr>'Смета 12 гр. ТЕР МО'!Область_печати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Олеся</dc:creator>
  <cp:lastModifiedBy>Олеся</cp:lastModifiedBy>
  <dcterms:created xsi:type="dcterms:W3CDTF">2021-06-09T14:01:30Z</dcterms:created>
  <dcterms:modified xsi:type="dcterms:W3CDTF">2021-06-10T07:06:04Z</dcterms:modified>
</cp:coreProperties>
</file>