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0" windowHeight="1185" activeTab="1"/>
  </bookViews>
  <sheets>
    <sheet name="Смета 12 гр. ТЕР МО" sheetId="5" r:id="rId1"/>
    <sheet name="Ведомость объемов работ" sheetId="6" r:id="rId2"/>
    <sheet name="Source" sheetId="1" state="hidden" r:id="rId3"/>
    <sheet name="SourceObSm" sheetId="2" state="hidden" r:id="rId4"/>
    <sheet name="SmtRes" sheetId="3" state="hidden" r:id="rId5"/>
    <sheet name="EtalonRes" sheetId="4" state="hidden" r:id="rId6"/>
  </sheets>
  <definedNames>
    <definedName name="_xlnm.Print_Titles" localSheetId="1">'Ведомость объемов работ'!$15:$15</definedName>
    <definedName name="_xlnm.Print_Titles" localSheetId="0">'Смета 12 гр. ТЕР МО'!$40:$40</definedName>
    <definedName name="_xlnm.Print_Area" localSheetId="1">'Ведомость объемов работ'!$A$1:$D$86</definedName>
    <definedName name="_xlnm.Print_Area" localSheetId="0">'Смета 12 гр. ТЕР МО'!$A$1:$L$415</definedName>
  </definedNames>
  <calcPr calcId="125725"/>
</workbook>
</file>

<file path=xl/calcChain.xml><?xml version="1.0" encoding="utf-8"?>
<calcChain xmlns="http://schemas.openxmlformats.org/spreadsheetml/2006/main">
  <c r="D81" i="6"/>
  <c r="C81"/>
  <c r="B81"/>
  <c r="A81"/>
  <c r="D80"/>
  <c r="C80"/>
  <c r="B80"/>
  <c r="A80"/>
  <c r="D79"/>
  <c r="C79"/>
  <c r="B79"/>
  <c r="A79"/>
  <c r="D78"/>
  <c r="C78"/>
  <c r="B78"/>
  <c r="A78"/>
  <c r="D77"/>
  <c r="C77"/>
  <c r="B77"/>
  <c r="A77"/>
  <c r="D76"/>
  <c r="C76"/>
  <c r="B76"/>
  <c r="A76"/>
  <c r="D75"/>
  <c r="C75"/>
  <c r="B75"/>
  <c r="A75"/>
  <c r="D74"/>
  <c r="C74"/>
  <c r="B74"/>
  <c r="A74"/>
  <c r="D73"/>
  <c r="C73"/>
  <c r="B73"/>
  <c r="A73"/>
  <c r="A72"/>
  <c r="D71"/>
  <c r="C71"/>
  <c r="B71"/>
  <c r="A71"/>
  <c r="D70"/>
  <c r="C70"/>
  <c r="B70"/>
  <c r="A70"/>
  <c r="D69"/>
  <c r="C69"/>
  <c r="B69"/>
  <c r="A69"/>
  <c r="D68"/>
  <c r="C68"/>
  <c r="B68"/>
  <c r="A68"/>
  <c r="D67"/>
  <c r="C67"/>
  <c r="B67"/>
  <c r="A67"/>
  <c r="D66"/>
  <c r="C66"/>
  <c r="B66"/>
  <c r="A66"/>
  <c r="A65"/>
  <c r="D64"/>
  <c r="C64"/>
  <c r="B64"/>
  <c r="A64"/>
  <c r="D63"/>
  <c r="C63"/>
  <c r="B63"/>
  <c r="A63"/>
  <c r="D62"/>
  <c r="C62"/>
  <c r="B62"/>
  <c r="A62"/>
  <c r="D61"/>
  <c r="C61"/>
  <c r="B61"/>
  <c r="A61"/>
  <c r="D60"/>
  <c r="C60"/>
  <c r="B60"/>
  <c r="A60"/>
  <c r="D59"/>
  <c r="C59"/>
  <c r="B59"/>
  <c r="A59"/>
  <c r="D58"/>
  <c r="C58"/>
  <c r="B58"/>
  <c r="A58"/>
  <c r="D57"/>
  <c r="C57"/>
  <c r="B57"/>
  <c r="A57"/>
  <c r="D56"/>
  <c r="C56"/>
  <c r="B56"/>
  <c r="A56"/>
  <c r="D55"/>
  <c r="C55"/>
  <c r="B55"/>
  <c r="A55"/>
  <c r="D54"/>
  <c r="C54"/>
  <c r="B54"/>
  <c r="A54"/>
  <c r="D53"/>
  <c r="C53"/>
  <c r="B53"/>
  <c r="A53"/>
  <c r="D52"/>
  <c r="C52"/>
  <c r="B52"/>
  <c r="A52"/>
  <c r="D51"/>
  <c r="C51"/>
  <c r="B51"/>
  <c r="A51"/>
  <c r="D50"/>
  <c r="C50"/>
  <c r="B50"/>
  <c r="A50"/>
  <c r="D49"/>
  <c r="C49"/>
  <c r="B49"/>
  <c r="A49"/>
  <c r="D48"/>
  <c r="C48"/>
  <c r="B48"/>
  <c r="A48"/>
  <c r="D47"/>
  <c r="C47"/>
  <c r="B47"/>
  <c r="A47"/>
  <c r="D46"/>
  <c r="C46"/>
  <c r="B46"/>
  <c r="A46"/>
  <c r="D45"/>
  <c r="C45"/>
  <c r="B45"/>
  <c r="A45"/>
  <c r="D44"/>
  <c r="C44"/>
  <c r="B44"/>
  <c r="A44"/>
  <c r="D43"/>
  <c r="C43"/>
  <c r="B43"/>
  <c r="A43"/>
  <c r="D42"/>
  <c r="C42"/>
  <c r="B42"/>
  <c r="A42"/>
  <c r="D41"/>
  <c r="C41"/>
  <c r="B41"/>
  <c r="A41"/>
  <c r="D40"/>
  <c r="C40"/>
  <c r="B40"/>
  <c r="A40"/>
  <c r="D39"/>
  <c r="C39"/>
  <c r="B39"/>
  <c r="A39"/>
  <c r="D38"/>
  <c r="C38"/>
  <c r="B38"/>
  <c r="A38"/>
  <c r="D37"/>
  <c r="C37"/>
  <c r="B37"/>
  <c r="A37"/>
  <c r="D36"/>
  <c r="C36"/>
  <c r="B36"/>
  <c r="A36"/>
  <c r="D35"/>
  <c r="C35"/>
  <c r="B35"/>
  <c r="A35"/>
  <c r="D34"/>
  <c r="C34"/>
  <c r="B34"/>
  <c r="A34"/>
  <c r="D33"/>
  <c r="C33"/>
  <c r="B33"/>
  <c r="A33"/>
  <c r="D32"/>
  <c r="C32"/>
  <c r="B32"/>
  <c r="A32"/>
  <c r="D31"/>
  <c r="C31"/>
  <c r="B31"/>
  <c r="A31"/>
  <c r="D30"/>
  <c r="C30"/>
  <c r="B30"/>
  <c r="A30"/>
  <c r="D29"/>
  <c r="C29"/>
  <c r="B29"/>
  <c r="A29"/>
  <c r="D28"/>
  <c r="C28"/>
  <c r="B28"/>
  <c r="A28"/>
  <c r="D27"/>
  <c r="C27"/>
  <c r="B27"/>
  <c r="A27"/>
  <c r="D26"/>
  <c r="C26"/>
  <c r="B26"/>
  <c r="A26"/>
  <c r="D25"/>
  <c r="C25"/>
  <c r="B25"/>
  <c r="A25"/>
  <c r="D24"/>
  <c r="C24"/>
  <c r="B24"/>
  <c r="A24"/>
  <c r="D23"/>
  <c r="C23"/>
  <c r="B23"/>
  <c r="A23"/>
  <c r="D22"/>
  <c r="C22"/>
  <c r="B22"/>
  <c r="A22"/>
  <c r="D21"/>
  <c r="C21"/>
  <c r="B21"/>
  <c r="A21"/>
  <c r="D20"/>
  <c r="C20"/>
  <c r="B20"/>
  <c r="A20"/>
  <c r="D19"/>
  <c r="C19"/>
  <c r="B19"/>
  <c r="A19"/>
  <c r="D18"/>
  <c r="C18"/>
  <c r="B18"/>
  <c r="A18"/>
  <c r="A17"/>
  <c r="A16"/>
  <c r="A12"/>
  <c r="A11"/>
  <c r="A1"/>
  <c r="AF401" i="5"/>
  <c r="I413"/>
  <c r="I410"/>
  <c r="I407"/>
  <c r="D413"/>
  <c r="D410"/>
  <c r="D407"/>
  <c r="C404"/>
  <c r="C403"/>
  <c r="A401"/>
  <c r="A397"/>
  <c r="A393"/>
  <c r="Q391"/>
  <c r="L391"/>
  <c r="Z391"/>
  <c r="Y391"/>
  <c r="X391"/>
  <c r="L390"/>
  <c r="G390"/>
  <c r="E390"/>
  <c r="J389"/>
  <c r="F389"/>
  <c r="E389"/>
  <c r="J388"/>
  <c r="F388"/>
  <c r="E388"/>
  <c r="K387"/>
  <c r="J387"/>
  <c r="H387"/>
  <c r="G387"/>
  <c r="F387"/>
  <c r="K386"/>
  <c r="J386"/>
  <c r="H386"/>
  <c r="G386"/>
  <c r="F386"/>
  <c r="K385"/>
  <c r="J385"/>
  <c r="H385"/>
  <c r="G391" s="1"/>
  <c r="O391" s="1"/>
  <c r="G385"/>
  <c r="F385"/>
  <c r="C384"/>
  <c r="V383"/>
  <c r="K389" s="1"/>
  <c r="T383"/>
  <c r="K388" s="1"/>
  <c r="U383"/>
  <c r="H389" s="1"/>
  <c r="S383"/>
  <c r="H388" s="1"/>
  <c r="F383"/>
  <c r="E383"/>
  <c r="D383"/>
  <c r="I383"/>
  <c r="C383"/>
  <c r="A383"/>
  <c r="L382"/>
  <c r="Q382" s="1"/>
  <c r="Z382"/>
  <c r="Y382"/>
  <c r="X382"/>
  <c r="K381"/>
  <c r="J381"/>
  <c r="Z381"/>
  <c r="Y381"/>
  <c r="X381"/>
  <c r="H381"/>
  <c r="W381" s="1"/>
  <c r="F381"/>
  <c r="V381"/>
  <c r="T381"/>
  <c r="U381"/>
  <c r="S381"/>
  <c r="E381"/>
  <c r="D381"/>
  <c r="C381"/>
  <c r="B381"/>
  <c r="A381"/>
  <c r="L380"/>
  <c r="G380"/>
  <c r="E380"/>
  <c r="J379"/>
  <c r="F379"/>
  <c r="E379"/>
  <c r="J378"/>
  <c r="F378"/>
  <c r="E378"/>
  <c r="K377"/>
  <c r="J377"/>
  <c r="H377"/>
  <c r="G377"/>
  <c r="F377"/>
  <c r="K376"/>
  <c r="J376"/>
  <c r="H376"/>
  <c r="R376" s="1"/>
  <c r="G376"/>
  <c r="F376"/>
  <c r="K375"/>
  <c r="J375"/>
  <c r="H375"/>
  <c r="G375"/>
  <c r="F375"/>
  <c r="K374"/>
  <c r="J374"/>
  <c r="H374"/>
  <c r="R374" s="1"/>
  <c r="G374"/>
  <c r="F374"/>
  <c r="C373"/>
  <c r="V372"/>
  <c r="K379" s="1"/>
  <c r="T372"/>
  <c r="U372"/>
  <c r="S372"/>
  <c r="H378" s="1"/>
  <c r="F372"/>
  <c r="E372"/>
  <c r="D372"/>
  <c r="I372"/>
  <c r="C372"/>
  <c r="A372"/>
  <c r="L371"/>
  <c r="Q371" s="1"/>
  <c r="Z371"/>
  <c r="Y371"/>
  <c r="X371"/>
  <c r="L370"/>
  <c r="G370"/>
  <c r="E370"/>
  <c r="J369"/>
  <c r="F369"/>
  <c r="E369"/>
  <c r="J368"/>
  <c r="F368"/>
  <c r="E368"/>
  <c r="K367"/>
  <c r="J367"/>
  <c r="H367"/>
  <c r="G367"/>
  <c r="F367"/>
  <c r="K366"/>
  <c r="J366"/>
  <c r="R366"/>
  <c r="H366"/>
  <c r="G366"/>
  <c r="F366"/>
  <c r="K365"/>
  <c r="J365"/>
  <c r="H365"/>
  <c r="G365"/>
  <c r="F365"/>
  <c r="K364"/>
  <c r="J364"/>
  <c r="H364"/>
  <c r="R364" s="1"/>
  <c r="G364"/>
  <c r="F364"/>
  <c r="C363"/>
  <c r="V362"/>
  <c r="K369" s="1"/>
  <c r="T362"/>
  <c r="K368" s="1"/>
  <c r="U362"/>
  <c r="H369" s="1"/>
  <c r="S362"/>
  <c r="H368" s="1"/>
  <c r="F362"/>
  <c r="E362"/>
  <c r="D362"/>
  <c r="I362"/>
  <c r="C362"/>
  <c r="A362"/>
  <c r="L361"/>
  <c r="Q361" s="1"/>
  <c r="Z361"/>
  <c r="Y361"/>
  <c r="X361"/>
  <c r="L360"/>
  <c r="G360"/>
  <c r="E360"/>
  <c r="J359"/>
  <c r="F359"/>
  <c r="E359"/>
  <c r="J358"/>
  <c r="F358"/>
  <c r="E358"/>
  <c r="K357"/>
  <c r="J357"/>
  <c r="H357"/>
  <c r="G357"/>
  <c r="F357"/>
  <c r="K356"/>
  <c r="J356"/>
  <c r="H356"/>
  <c r="R356" s="1"/>
  <c r="G356"/>
  <c r="F356"/>
  <c r="K355"/>
  <c r="J355"/>
  <c r="H355"/>
  <c r="G355"/>
  <c r="F355"/>
  <c r="K354"/>
  <c r="J354"/>
  <c r="H354"/>
  <c r="R354" s="1"/>
  <c r="G354"/>
  <c r="F354"/>
  <c r="C353"/>
  <c r="V352"/>
  <c r="K359" s="1"/>
  <c r="T352"/>
  <c r="K358" s="1"/>
  <c r="U352"/>
  <c r="H359" s="1"/>
  <c r="S352"/>
  <c r="H358" s="1"/>
  <c r="F352"/>
  <c r="E352"/>
  <c r="D352"/>
  <c r="I352"/>
  <c r="C352"/>
  <c r="A352"/>
  <c r="Q351"/>
  <c r="L351"/>
  <c r="Z351"/>
  <c r="Y351"/>
  <c r="X351"/>
  <c r="K350"/>
  <c r="J350"/>
  <c r="Z350"/>
  <c r="Y350"/>
  <c r="X350"/>
  <c r="H350"/>
  <c r="W350" s="1"/>
  <c r="F350"/>
  <c r="V350"/>
  <c r="T350"/>
  <c r="U350"/>
  <c r="S350"/>
  <c r="E350"/>
  <c r="D350"/>
  <c r="C350"/>
  <c r="B350"/>
  <c r="A350"/>
  <c r="L349"/>
  <c r="G349"/>
  <c r="E349"/>
  <c r="J348"/>
  <c r="F348"/>
  <c r="E348"/>
  <c r="J347"/>
  <c r="F347"/>
  <c r="E347"/>
  <c r="K346"/>
  <c r="J346"/>
  <c r="H346"/>
  <c r="G346"/>
  <c r="F346"/>
  <c r="K345"/>
  <c r="J345"/>
  <c r="H345"/>
  <c r="R345" s="1"/>
  <c r="G345"/>
  <c r="F345"/>
  <c r="K344"/>
  <c r="J344"/>
  <c r="H344"/>
  <c r="G344"/>
  <c r="F344"/>
  <c r="K343"/>
  <c r="J343"/>
  <c r="R343"/>
  <c r="H343"/>
  <c r="G343"/>
  <c r="F343"/>
  <c r="C342"/>
  <c r="V341"/>
  <c r="K348" s="1"/>
  <c r="T341"/>
  <c r="K347" s="1"/>
  <c r="U341"/>
  <c r="H348" s="1"/>
  <c r="S341"/>
  <c r="H347" s="1"/>
  <c r="F341"/>
  <c r="E341"/>
  <c r="D341"/>
  <c r="I341"/>
  <c r="C341"/>
  <c r="A341"/>
  <c r="L340"/>
  <c r="Q340" s="1"/>
  <c r="Z340"/>
  <c r="Y340"/>
  <c r="X340"/>
  <c r="K337"/>
  <c r="L339"/>
  <c r="G339"/>
  <c r="E339"/>
  <c r="J338"/>
  <c r="F338"/>
  <c r="E338"/>
  <c r="J337"/>
  <c r="F337"/>
  <c r="E337"/>
  <c r="K336"/>
  <c r="J336"/>
  <c r="H336"/>
  <c r="G336"/>
  <c r="F336"/>
  <c r="K335"/>
  <c r="J335"/>
  <c r="H335"/>
  <c r="R335" s="1"/>
  <c r="G335"/>
  <c r="F335"/>
  <c r="K334"/>
  <c r="J334"/>
  <c r="H334"/>
  <c r="G334"/>
  <c r="F334"/>
  <c r="K333"/>
  <c r="J333"/>
  <c r="R333"/>
  <c r="H333"/>
  <c r="G333"/>
  <c r="F333"/>
  <c r="C332"/>
  <c r="V331"/>
  <c r="K338" s="1"/>
  <c r="T331"/>
  <c r="U331"/>
  <c r="H338" s="1"/>
  <c r="S331"/>
  <c r="H337" s="1"/>
  <c r="F331"/>
  <c r="E331"/>
  <c r="D331"/>
  <c r="I331"/>
  <c r="C331"/>
  <c r="A331"/>
  <c r="L330"/>
  <c r="Q330" s="1"/>
  <c r="L393" s="1"/>
  <c r="Z330"/>
  <c r="Y330"/>
  <c r="X330"/>
  <c r="K327"/>
  <c r="L329"/>
  <c r="G329"/>
  <c r="E329"/>
  <c r="J328"/>
  <c r="F328"/>
  <c r="E328"/>
  <c r="J327"/>
  <c r="F327"/>
  <c r="E327"/>
  <c r="K326"/>
  <c r="J326"/>
  <c r="H326"/>
  <c r="G326"/>
  <c r="F326"/>
  <c r="K325"/>
  <c r="J325"/>
  <c r="H325"/>
  <c r="R325" s="1"/>
  <c r="G325"/>
  <c r="F325"/>
  <c r="K324"/>
  <c r="J324"/>
  <c r="H324"/>
  <c r="G324"/>
  <c r="F324"/>
  <c r="K323"/>
  <c r="J323"/>
  <c r="R323"/>
  <c r="H323"/>
  <c r="G323"/>
  <c r="F323"/>
  <c r="C322"/>
  <c r="V321"/>
  <c r="K328" s="1"/>
  <c r="T321"/>
  <c r="U321"/>
  <c r="H328" s="1"/>
  <c r="S321"/>
  <c r="H327" s="1"/>
  <c r="F321"/>
  <c r="E321"/>
  <c r="D321"/>
  <c r="I321"/>
  <c r="C321"/>
  <c r="A321"/>
  <c r="A320"/>
  <c r="A316"/>
  <c r="L314"/>
  <c r="Q314" s="1"/>
  <c r="Z314"/>
  <c r="Y314"/>
  <c r="X314"/>
  <c r="C313"/>
  <c r="K312"/>
  <c r="J314" s="1"/>
  <c r="P314" s="1"/>
  <c r="J312"/>
  <c r="H312"/>
  <c r="G314" s="1"/>
  <c r="O314" s="1"/>
  <c r="G312"/>
  <c r="F312"/>
  <c r="V312"/>
  <c r="T312"/>
  <c r="U312"/>
  <c r="S312"/>
  <c r="E312"/>
  <c r="D312"/>
  <c r="I312"/>
  <c r="C312"/>
  <c r="B312"/>
  <c r="A312"/>
  <c r="L311"/>
  <c r="Q311" s="1"/>
  <c r="J311"/>
  <c r="P311" s="1"/>
  <c r="Z311"/>
  <c r="Y311"/>
  <c r="W311"/>
  <c r="C310"/>
  <c r="K309"/>
  <c r="J309"/>
  <c r="H309"/>
  <c r="G311" s="1"/>
  <c r="O311" s="1"/>
  <c r="G309"/>
  <c r="F309"/>
  <c r="V309"/>
  <c r="T309"/>
  <c r="U309"/>
  <c r="S309"/>
  <c r="E309"/>
  <c r="D309"/>
  <c r="I309"/>
  <c r="C309"/>
  <c r="B309"/>
  <c r="A309"/>
  <c r="L308"/>
  <c r="Q308" s="1"/>
  <c r="Z308"/>
  <c r="Y308"/>
  <c r="W308"/>
  <c r="H306"/>
  <c r="L307"/>
  <c r="G307"/>
  <c r="E307"/>
  <c r="J306"/>
  <c r="E306"/>
  <c r="J305"/>
  <c r="E305"/>
  <c r="K304"/>
  <c r="J304"/>
  <c r="H304"/>
  <c r="G304"/>
  <c r="F304"/>
  <c r="K303"/>
  <c r="J303"/>
  <c r="R303"/>
  <c r="H303"/>
  <c r="G303"/>
  <c r="F303"/>
  <c r="K302"/>
  <c r="J302"/>
  <c r="H302"/>
  <c r="G302"/>
  <c r="F302"/>
  <c r="K301"/>
  <c r="J301"/>
  <c r="H301"/>
  <c r="R301" s="1"/>
  <c r="G301"/>
  <c r="F301"/>
  <c r="C300"/>
  <c r="V299"/>
  <c r="K306" s="1"/>
  <c r="T299"/>
  <c r="K305" s="1"/>
  <c r="U299"/>
  <c r="S299"/>
  <c r="H305" s="1"/>
  <c r="F299"/>
  <c r="E299"/>
  <c r="D299"/>
  <c r="I299"/>
  <c r="C299"/>
  <c r="B299"/>
  <c r="A299"/>
  <c r="L298"/>
  <c r="Q298" s="1"/>
  <c r="Z298"/>
  <c r="Y298"/>
  <c r="W298"/>
  <c r="K297"/>
  <c r="J297"/>
  <c r="Z297"/>
  <c r="Y297"/>
  <c r="W297"/>
  <c r="H297"/>
  <c r="X297" s="1"/>
  <c r="F297"/>
  <c r="V297"/>
  <c r="T297"/>
  <c r="U297"/>
  <c r="S297"/>
  <c r="E297"/>
  <c r="D297"/>
  <c r="C297"/>
  <c r="B297"/>
  <c r="A297"/>
  <c r="L296"/>
  <c r="G296"/>
  <c r="E296"/>
  <c r="J295"/>
  <c r="E295"/>
  <c r="J294"/>
  <c r="E294"/>
  <c r="K293"/>
  <c r="J293"/>
  <c r="H293"/>
  <c r="G293"/>
  <c r="F293"/>
  <c r="K292"/>
  <c r="J292"/>
  <c r="H292"/>
  <c r="R292" s="1"/>
  <c r="G292"/>
  <c r="F292"/>
  <c r="K291"/>
  <c r="J291"/>
  <c r="H291"/>
  <c r="G291"/>
  <c r="F291"/>
  <c r="K290"/>
  <c r="J290"/>
  <c r="H290"/>
  <c r="R290" s="1"/>
  <c r="G290"/>
  <c r="F290"/>
  <c r="C289"/>
  <c r="V288"/>
  <c r="T288"/>
  <c r="K294" s="1"/>
  <c r="U288"/>
  <c r="H295" s="1"/>
  <c r="S288"/>
  <c r="H294" s="1"/>
  <c r="F288"/>
  <c r="E288"/>
  <c r="D288"/>
  <c r="I288"/>
  <c r="C288"/>
  <c r="B288"/>
  <c r="A288"/>
  <c r="Q287"/>
  <c r="L287"/>
  <c r="Z287"/>
  <c r="Y287"/>
  <c r="X287"/>
  <c r="L286"/>
  <c r="G286"/>
  <c r="E286"/>
  <c r="J285"/>
  <c r="F285"/>
  <c r="E285"/>
  <c r="J284"/>
  <c r="F284"/>
  <c r="E284"/>
  <c r="K283"/>
  <c r="J283"/>
  <c r="H283"/>
  <c r="G283"/>
  <c r="F283"/>
  <c r="K282"/>
  <c r="J282"/>
  <c r="H282"/>
  <c r="R282" s="1"/>
  <c r="G282"/>
  <c r="F282"/>
  <c r="K281"/>
  <c r="J281"/>
  <c r="H281"/>
  <c r="G281"/>
  <c r="F281"/>
  <c r="K280"/>
  <c r="J280"/>
  <c r="R280"/>
  <c r="H280"/>
  <c r="G280"/>
  <c r="F280"/>
  <c r="C279"/>
  <c r="V278"/>
  <c r="K285" s="1"/>
  <c r="T278"/>
  <c r="K284" s="1"/>
  <c r="U278"/>
  <c r="H285" s="1"/>
  <c r="S278"/>
  <c r="H284" s="1"/>
  <c r="F278"/>
  <c r="E278"/>
  <c r="D278"/>
  <c r="I278"/>
  <c r="C278"/>
  <c r="A278"/>
  <c r="A277"/>
  <c r="A273"/>
  <c r="L271"/>
  <c r="Q271" s="1"/>
  <c r="Z271"/>
  <c r="Y271"/>
  <c r="X271"/>
  <c r="L270"/>
  <c r="G270"/>
  <c r="E270"/>
  <c r="J269"/>
  <c r="F269"/>
  <c r="E269"/>
  <c r="J268"/>
  <c r="F268"/>
  <c r="E268"/>
  <c r="K267"/>
  <c r="J267"/>
  <c r="H267"/>
  <c r="G267"/>
  <c r="F267"/>
  <c r="K266"/>
  <c r="J266"/>
  <c r="H266"/>
  <c r="R266" s="1"/>
  <c r="G266"/>
  <c r="F266"/>
  <c r="K265"/>
  <c r="J265"/>
  <c r="H265"/>
  <c r="G265"/>
  <c r="F265"/>
  <c r="K264"/>
  <c r="J264"/>
  <c r="R264"/>
  <c r="H264"/>
  <c r="G264"/>
  <c r="F264"/>
  <c r="C263"/>
  <c r="V262"/>
  <c r="K269" s="1"/>
  <c r="T262"/>
  <c r="K268" s="1"/>
  <c r="U262"/>
  <c r="H269" s="1"/>
  <c r="S262"/>
  <c r="H268" s="1"/>
  <c r="F262"/>
  <c r="E262"/>
  <c r="D262"/>
  <c r="I262"/>
  <c r="C262"/>
  <c r="B262"/>
  <c r="A262"/>
  <c r="L261"/>
  <c r="Q261" s="1"/>
  <c r="Z261"/>
  <c r="Y261"/>
  <c r="X261"/>
  <c r="K260"/>
  <c r="J261" s="1"/>
  <c r="P261" s="1"/>
  <c r="J260"/>
  <c r="H260"/>
  <c r="G261" s="1"/>
  <c r="O261" s="1"/>
  <c r="G260"/>
  <c r="F260"/>
  <c r="V260"/>
  <c r="T260"/>
  <c r="U260"/>
  <c r="S260"/>
  <c r="E260"/>
  <c r="D260"/>
  <c r="I260"/>
  <c r="C260"/>
  <c r="B260"/>
  <c r="A260"/>
  <c r="L259"/>
  <c r="Q259" s="1"/>
  <c r="Z259"/>
  <c r="Y259"/>
  <c r="X259"/>
  <c r="K258"/>
  <c r="J259" s="1"/>
  <c r="P259" s="1"/>
  <c r="J258"/>
  <c r="H258"/>
  <c r="G259" s="1"/>
  <c r="O259" s="1"/>
  <c r="G258"/>
  <c r="F258"/>
  <c r="V258"/>
  <c r="T258"/>
  <c r="U258"/>
  <c r="S258"/>
  <c r="E258"/>
  <c r="D258"/>
  <c r="I258"/>
  <c r="C258"/>
  <c r="B258"/>
  <c r="A258"/>
  <c r="L257"/>
  <c r="Q257" s="1"/>
  <c r="Z257"/>
  <c r="Y257"/>
  <c r="X257"/>
  <c r="K256"/>
  <c r="J256"/>
  <c r="Z256"/>
  <c r="Y256"/>
  <c r="X256"/>
  <c r="H256"/>
  <c r="W256" s="1"/>
  <c r="F256"/>
  <c r="V256"/>
  <c r="T256"/>
  <c r="U256"/>
  <c r="S256"/>
  <c r="E256"/>
  <c r="D256"/>
  <c r="C256"/>
  <c r="B256"/>
  <c r="A256"/>
  <c r="K255"/>
  <c r="J255"/>
  <c r="Z255"/>
  <c r="Y255"/>
  <c r="X255"/>
  <c r="W255"/>
  <c r="H255"/>
  <c r="F255"/>
  <c r="V255"/>
  <c r="T255"/>
  <c r="U255"/>
  <c r="S255"/>
  <c r="E255"/>
  <c r="D255"/>
  <c r="C255"/>
  <c r="B255"/>
  <c r="A255"/>
  <c r="L254"/>
  <c r="G254"/>
  <c r="E254"/>
  <c r="J253"/>
  <c r="F253"/>
  <c r="E253"/>
  <c r="J252"/>
  <c r="F252"/>
  <c r="E252"/>
  <c r="K251"/>
  <c r="J251"/>
  <c r="H251"/>
  <c r="G251"/>
  <c r="F251"/>
  <c r="K250"/>
  <c r="J250"/>
  <c r="H250"/>
  <c r="R250" s="1"/>
  <c r="G250"/>
  <c r="F250"/>
  <c r="K249"/>
  <c r="J249"/>
  <c r="H249"/>
  <c r="G249"/>
  <c r="F249"/>
  <c r="K248"/>
  <c r="J257" s="1"/>
  <c r="P257" s="1"/>
  <c r="J248"/>
  <c r="H248"/>
  <c r="G248"/>
  <c r="F248"/>
  <c r="C247"/>
  <c r="V246"/>
  <c r="K253" s="1"/>
  <c r="T246"/>
  <c r="K252" s="1"/>
  <c r="U246"/>
  <c r="H253" s="1"/>
  <c r="S246"/>
  <c r="H252" s="1"/>
  <c r="F246"/>
  <c r="E246"/>
  <c r="D246"/>
  <c r="I246"/>
  <c r="C246"/>
  <c r="A246"/>
  <c r="L245"/>
  <c r="Q245" s="1"/>
  <c r="Z245"/>
  <c r="Y245"/>
  <c r="X245"/>
  <c r="L244"/>
  <c r="G244"/>
  <c r="E244"/>
  <c r="J243"/>
  <c r="F243"/>
  <c r="E243"/>
  <c r="J242"/>
  <c r="F242"/>
  <c r="E242"/>
  <c r="K241"/>
  <c r="J241"/>
  <c r="H241"/>
  <c r="G241"/>
  <c r="F241"/>
  <c r="K240"/>
  <c r="J240"/>
  <c r="H240"/>
  <c r="R240" s="1"/>
  <c r="G240"/>
  <c r="F240"/>
  <c r="K239"/>
  <c r="J239"/>
  <c r="H239"/>
  <c r="G239"/>
  <c r="F239"/>
  <c r="K238"/>
  <c r="J238"/>
  <c r="H238"/>
  <c r="G238"/>
  <c r="F238"/>
  <c r="C237"/>
  <c r="V236"/>
  <c r="K243" s="1"/>
  <c r="T236"/>
  <c r="K242" s="1"/>
  <c r="U236"/>
  <c r="H243" s="1"/>
  <c r="S236"/>
  <c r="H242" s="1"/>
  <c r="F236"/>
  <c r="E236"/>
  <c r="D236"/>
  <c r="I236"/>
  <c r="C236"/>
  <c r="A236"/>
  <c r="L235"/>
  <c r="Q235" s="1"/>
  <c r="Z235"/>
  <c r="Y235"/>
  <c r="X235"/>
  <c r="K234"/>
  <c r="J234"/>
  <c r="Z234"/>
  <c r="Y234"/>
  <c r="X234"/>
  <c r="H234"/>
  <c r="W234" s="1"/>
  <c r="F234"/>
  <c r="V234"/>
  <c r="T234"/>
  <c r="U234"/>
  <c r="S234"/>
  <c r="E234"/>
  <c r="D234"/>
  <c r="C234"/>
  <c r="B234"/>
  <c r="A234"/>
  <c r="L233"/>
  <c r="G233"/>
  <c r="E233"/>
  <c r="J232"/>
  <c r="F232"/>
  <c r="E232"/>
  <c r="J231"/>
  <c r="F231"/>
  <c r="E231"/>
  <c r="K230"/>
  <c r="J230"/>
  <c r="H230"/>
  <c r="G230"/>
  <c r="F230"/>
  <c r="K229"/>
  <c r="J229"/>
  <c r="H229"/>
  <c r="R229" s="1"/>
  <c r="G229"/>
  <c r="F229"/>
  <c r="K228"/>
  <c r="J228"/>
  <c r="H228"/>
  <c r="G228"/>
  <c r="F228"/>
  <c r="K227"/>
  <c r="J227"/>
  <c r="H227"/>
  <c r="R227" s="1"/>
  <c r="G227"/>
  <c r="F227"/>
  <c r="C226"/>
  <c r="V225"/>
  <c r="K232" s="1"/>
  <c r="T225"/>
  <c r="K231" s="1"/>
  <c r="U225"/>
  <c r="H232" s="1"/>
  <c r="S225"/>
  <c r="H231" s="1"/>
  <c r="F225"/>
  <c r="E225"/>
  <c r="D225"/>
  <c r="I225"/>
  <c r="C225"/>
  <c r="A225"/>
  <c r="Q224"/>
  <c r="L224"/>
  <c r="Z224"/>
  <c r="Y224"/>
  <c r="X224"/>
  <c r="L223"/>
  <c r="G223"/>
  <c r="E223"/>
  <c r="J222"/>
  <c r="F222"/>
  <c r="E222"/>
  <c r="J221"/>
  <c r="F221"/>
  <c r="E221"/>
  <c r="K220"/>
  <c r="J220"/>
  <c r="H220"/>
  <c r="G220"/>
  <c r="F220"/>
  <c r="K219"/>
  <c r="J219"/>
  <c r="H219"/>
  <c r="G219"/>
  <c r="F219"/>
  <c r="K218"/>
  <c r="J218"/>
  <c r="H218"/>
  <c r="R218" s="1"/>
  <c r="G218"/>
  <c r="F218"/>
  <c r="C217"/>
  <c r="V216"/>
  <c r="K222" s="1"/>
  <c r="T216"/>
  <c r="K221" s="1"/>
  <c r="U216"/>
  <c r="H222" s="1"/>
  <c r="S216"/>
  <c r="H221" s="1"/>
  <c r="F216"/>
  <c r="E216"/>
  <c r="D216"/>
  <c r="I216"/>
  <c r="C216"/>
  <c r="A216"/>
  <c r="L215"/>
  <c r="Q215" s="1"/>
  <c r="Z215"/>
  <c r="Y215"/>
  <c r="X215"/>
  <c r="L214"/>
  <c r="G214"/>
  <c r="E214"/>
  <c r="J213"/>
  <c r="F213"/>
  <c r="E213"/>
  <c r="J212"/>
  <c r="F212"/>
  <c r="E212"/>
  <c r="K211"/>
  <c r="J211"/>
  <c r="H211"/>
  <c r="G211"/>
  <c r="F211"/>
  <c r="K210"/>
  <c r="J210"/>
  <c r="H210"/>
  <c r="R210" s="1"/>
  <c r="G210"/>
  <c r="F210"/>
  <c r="K209"/>
  <c r="J209"/>
  <c r="H209"/>
  <c r="G209"/>
  <c r="F209"/>
  <c r="K208"/>
  <c r="J208"/>
  <c r="H208"/>
  <c r="R208" s="1"/>
  <c r="G208"/>
  <c r="F208"/>
  <c r="C207"/>
  <c r="V206"/>
  <c r="K213" s="1"/>
  <c r="T206"/>
  <c r="K212" s="1"/>
  <c r="U206"/>
  <c r="H213" s="1"/>
  <c r="S206"/>
  <c r="H212" s="1"/>
  <c r="F206"/>
  <c r="E206"/>
  <c r="D206"/>
  <c r="I206"/>
  <c r="C206"/>
  <c r="A206"/>
  <c r="L205"/>
  <c r="Q205" s="1"/>
  <c r="Z205"/>
  <c r="Y205"/>
  <c r="X205"/>
  <c r="C204"/>
  <c r="K203"/>
  <c r="J205" s="1"/>
  <c r="P205" s="1"/>
  <c r="J203"/>
  <c r="H203"/>
  <c r="G205" s="1"/>
  <c r="O205" s="1"/>
  <c r="G203"/>
  <c r="F203"/>
  <c r="V203"/>
  <c r="T203"/>
  <c r="U203"/>
  <c r="S203"/>
  <c r="E203"/>
  <c r="D203"/>
  <c r="I203"/>
  <c r="C203"/>
  <c r="B203"/>
  <c r="A203"/>
  <c r="L202"/>
  <c r="Q202" s="1"/>
  <c r="Z202"/>
  <c r="Y202"/>
  <c r="W202"/>
  <c r="C201"/>
  <c r="K200"/>
  <c r="J202" s="1"/>
  <c r="P202" s="1"/>
  <c r="J200"/>
  <c r="H200"/>
  <c r="G202" s="1"/>
  <c r="O202" s="1"/>
  <c r="G200"/>
  <c r="F200"/>
  <c r="V200"/>
  <c r="T200"/>
  <c r="U200"/>
  <c r="S200"/>
  <c r="E200"/>
  <c r="D200"/>
  <c r="I200"/>
  <c r="C200"/>
  <c r="B200"/>
  <c r="A200"/>
  <c r="L199"/>
  <c r="Q199" s="1"/>
  <c r="Z199"/>
  <c r="Y199"/>
  <c r="W199"/>
  <c r="L198"/>
  <c r="G198"/>
  <c r="E198"/>
  <c r="J197"/>
  <c r="E197"/>
  <c r="J196"/>
  <c r="E196"/>
  <c r="K195"/>
  <c r="J195"/>
  <c r="H195"/>
  <c r="G195"/>
  <c r="F195"/>
  <c r="K194"/>
  <c r="J194"/>
  <c r="H194"/>
  <c r="R194" s="1"/>
  <c r="G194"/>
  <c r="F194"/>
  <c r="K193"/>
  <c r="J193"/>
  <c r="H193"/>
  <c r="G193"/>
  <c r="F193"/>
  <c r="K192"/>
  <c r="J192"/>
  <c r="H192"/>
  <c r="G192"/>
  <c r="F192"/>
  <c r="C191"/>
  <c r="V190"/>
  <c r="K197" s="1"/>
  <c r="T190"/>
  <c r="K196" s="1"/>
  <c r="U190"/>
  <c r="H197" s="1"/>
  <c r="S190"/>
  <c r="H196" s="1"/>
  <c r="F190"/>
  <c r="E190"/>
  <c r="D190"/>
  <c r="I190"/>
  <c r="C190"/>
  <c r="B190"/>
  <c r="A190"/>
  <c r="Q189"/>
  <c r="L189"/>
  <c r="Z189"/>
  <c r="Y189"/>
  <c r="W189"/>
  <c r="K188"/>
  <c r="J188"/>
  <c r="Z188"/>
  <c r="Y188"/>
  <c r="W188"/>
  <c r="H188"/>
  <c r="X188" s="1"/>
  <c r="F188"/>
  <c r="V188"/>
  <c r="T188"/>
  <c r="U188"/>
  <c r="S188"/>
  <c r="E188"/>
  <c r="D188"/>
  <c r="C188"/>
  <c r="B188"/>
  <c r="A188"/>
  <c r="K187"/>
  <c r="J187"/>
  <c r="Z187"/>
  <c r="Y187"/>
  <c r="W187"/>
  <c r="H187"/>
  <c r="X187" s="1"/>
  <c r="F187"/>
  <c r="V187"/>
  <c r="T187"/>
  <c r="U187"/>
  <c r="S187"/>
  <c r="E187"/>
  <c r="D187"/>
  <c r="C187"/>
  <c r="B187"/>
  <c r="A187"/>
  <c r="L186"/>
  <c r="G186"/>
  <c r="E186"/>
  <c r="J185"/>
  <c r="E185"/>
  <c r="J184"/>
  <c r="E184"/>
  <c r="K183"/>
  <c r="J183"/>
  <c r="H183"/>
  <c r="G183"/>
  <c r="F183"/>
  <c r="K182"/>
  <c r="J182"/>
  <c r="H182"/>
  <c r="R182" s="1"/>
  <c r="G182"/>
  <c r="F182"/>
  <c r="K181"/>
  <c r="J181"/>
  <c r="H181"/>
  <c r="G181"/>
  <c r="F181"/>
  <c r="K180"/>
  <c r="J180"/>
  <c r="H180"/>
  <c r="R180" s="1"/>
  <c r="G180"/>
  <c r="F180"/>
  <c r="C179"/>
  <c r="V178"/>
  <c r="K185" s="1"/>
  <c r="T178"/>
  <c r="K184" s="1"/>
  <c r="U178"/>
  <c r="H185" s="1"/>
  <c r="S178"/>
  <c r="H184" s="1"/>
  <c r="F178"/>
  <c r="E178"/>
  <c r="D178"/>
  <c r="I178"/>
  <c r="C178"/>
  <c r="B178"/>
  <c r="A178"/>
  <c r="Q177"/>
  <c r="L177"/>
  <c r="Z177"/>
  <c r="Y177"/>
  <c r="W177"/>
  <c r="K176"/>
  <c r="J176"/>
  <c r="Z176"/>
  <c r="Y176"/>
  <c r="W176"/>
  <c r="H176"/>
  <c r="X176" s="1"/>
  <c r="F176"/>
  <c r="V176"/>
  <c r="T176"/>
  <c r="U176"/>
  <c r="S176"/>
  <c r="E176"/>
  <c r="D176"/>
  <c r="C176"/>
  <c r="B176"/>
  <c r="A176"/>
  <c r="K175"/>
  <c r="J175"/>
  <c r="Z175"/>
  <c r="Y175"/>
  <c r="W175"/>
  <c r="H175"/>
  <c r="X175" s="1"/>
  <c r="F175"/>
  <c r="V175"/>
  <c r="T175"/>
  <c r="U175"/>
  <c r="S175"/>
  <c r="E175"/>
  <c r="D175"/>
  <c r="C175"/>
  <c r="B175"/>
  <c r="A175"/>
  <c r="L174"/>
  <c r="G174"/>
  <c r="E174"/>
  <c r="J173"/>
  <c r="E173"/>
  <c r="J172"/>
  <c r="E172"/>
  <c r="K171"/>
  <c r="J171"/>
  <c r="H171"/>
  <c r="G171"/>
  <c r="F171"/>
  <c r="K170"/>
  <c r="J170"/>
  <c r="H170"/>
  <c r="R170" s="1"/>
  <c r="G170"/>
  <c r="F170"/>
  <c r="K169"/>
  <c r="J169"/>
  <c r="H169"/>
  <c r="G169"/>
  <c r="F169"/>
  <c r="K168"/>
  <c r="J168"/>
  <c r="H168"/>
  <c r="R168" s="1"/>
  <c r="G168"/>
  <c r="F168"/>
  <c r="C167"/>
  <c r="V166"/>
  <c r="K173" s="1"/>
  <c r="T166"/>
  <c r="K172" s="1"/>
  <c r="U166"/>
  <c r="H173" s="1"/>
  <c r="S166"/>
  <c r="H172" s="1"/>
  <c r="F166"/>
  <c r="E166"/>
  <c r="D166"/>
  <c r="I166"/>
  <c r="C166"/>
  <c r="B166"/>
  <c r="A166"/>
  <c r="L165"/>
  <c r="Q165" s="1"/>
  <c r="Z165"/>
  <c r="Y165"/>
  <c r="X165"/>
  <c r="K164"/>
  <c r="J165" s="1"/>
  <c r="P165" s="1"/>
  <c r="J164"/>
  <c r="H164"/>
  <c r="G165" s="1"/>
  <c r="O165" s="1"/>
  <c r="G164"/>
  <c r="F164"/>
  <c r="V164"/>
  <c r="T164"/>
  <c r="U164"/>
  <c r="S164"/>
  <c r="E164"/>
  <c r="D164"/>
  <c r="I164"/>
  <c r="C164"/>
  <c r="B164"/>
  <c r="A164"/>
  <c r="L163"/>
  <c r="Q163" s="1"/>
  <c r="Z163"/>
  <c r="Y163"/>
  <c r="X163"/>
  <c r="L162"/>
  <c r="G162"/>
  <c r="E162"/>
  <c r="J161"/>
  <c r="F161"/>
  <c r="E161"/>
  <c r="J160"/>
  <c r="F160"/>
  <c r="E160"/>
  <c r="K159"/>
  <c r="J159"/>
  <c r="H159"/>
  <c r="G159"/>
  <c r="F159"/>
  <c r="K158"/>
  <c r="J158"/>
  <c r="H158"/>
  <c r="R158" s="1"/>
  <c r="G158"/>
  <c r="F158"/>
  <c r="K157"/>
  <c r="J157"/>
  <c r="H157"/>
  <c r="G157"/>
  <c r="F157"/>
  <c r="K156"/>
  <c r="J156"/>
  <c r="H156"/>
  <c r="G156"/>
  <c r="F156"/>
  <c r="C155"/>
  <c r="V154"/>
  <c r="K161" s="1"/>
  <c r="T154"/>
  <c r="K160" s="1"/>
  <c r="U154"/>
  <c r="H161" s="1"/>
  <c r="S154"/>
  <c r="H160" s="1"/>
  <c r="F154"/>
  <c r="E154"/>
  <c r="D154"/>
  <c r="I154"/>
  <c r="C154"/>
  <c r="A154"/>
  <c r="Q153"/>
  <c r="L153"/>
  <c r="Z153"/>
  <c r="Y153"/>
  <c r="X153"/>
  <c r="K152"/>
  <c r="J153" s="1"/>
  <c r="P153" s="1"/>
  <c r="J152"/>
  <c r="H152"/>
  <c r="G153" s="1"/>
  <c r="O153" s="1"/>
  <c r="G152"/>
  <c r="F152"/>
  <c r="V152"/>
  <c r="T152"/>
  <c r="U152"/>
  <c r="S152"/>
  <c r="E152"/>
  <c r="D152"/>
  <c r="I152"/>
  <c r="C152"/>
  <c r="B152"/>
  <c r="A152"/>
  <c r="Q151"/>
  <c r="L151"/>
  <c r="Z151"/>
  <c r="Y151"/>
  <c r="X151"/>
  <c r="L150"/>
  <c r="G150"/>
  <c r="E150"/>
  <c r="J149"/>
  <c r="F149"/>
  <c r="E149"/>
  <c r="J148"/>
  <c r="F148"/>
  <c r="E148"/>
  <c r="K147"/>
  <c r="J147"/>
  <c r="H147"/>
  <c r="G147"/>
  <c r="F147"/>
  <c r="K146"/>
  <c r="J146"/>
  <c r="H146"/>
  <c r="R146" s="1"/>
  <c r="G146"/>
  <c r="F146"/>
  <c r="K145"/>
  <c r="J145"/>
  <c r="H145"/>
  <c r="G145"/>
  <c r="F145"/>
  <c r="K144"/>
  <c r="J144"/>
  <c r="H144"/>
  <c r="R144" s="1"/>
  <c r="G144"/>
  <c r="F144"/>
  <c r="C143"/>
  <c r="V142"/>
  <c r="K149" s="1"/>
  <c r="T142"/>
  <c r="K148" s="1"/>
  <c r="U142"/>
  <c r="H149" s="1"/>
  <c r="S142"/>
  <c r="H148" s="1"/>
  <c r="F142"/>
  <c r="E142"/>
  <c r="D142"/>
  <c r="I142"/>
  <c r="C142"/>
  <c r="A142"/>
  <c r="Q141"/>
  <c r="L141"/>
  <c r="Z141"/>
  <c r="Y141"/>
  <c r="X141"/>
  <c r="K140"/>
  <c r="J140"/>
  <c r="Z140"/>
  <c r="Y140"/>
  <c r="X140"/>
  <c r="H140"/>
  <c r="W140" s="1"/>
  <c r="F140"/>
  <c r="V140"/>
  <c r="T140"/>
  <c r="U140"/>
  <c r="S140"/>
  <c r="E140"/>
  <c r="D140"/>
  <c r="C140"/>
  <c r="B140"/>
  <c r="A140"/>
  <c r="K139"/>
  <c r="J139"/>
  <c r="Z139"/>
  <c r="Y139"/>
  <c r="X139"/>
  <c r="H139"/>
  <c r="W139" s="1"/>
  <c r="F139"/>
  <c r="V139"/>
  <c r="T139"/>
  <c r="U139"/>
  <c r="S139"/>
  <c r="E139"/>
  <c r="D139"/>
  <c r="C139"/>
  <c r="B139"/>
  <c r="A139"/>
  <c r="L138"/>
  <c r="G138"/>
  <c r="E138"/>
  <c r="J137"/>
  <c r="F137"/>
  <c r="E137"/>
  <c r="J136"/>
  <c r="F136"/>
  <c r="E136"/>
  <c r="K135"/>
  <c r="J135"/>
  <c r="H135"/>
  <c r="G135"/>
  <c r="F135"/>
  <c r="K134"/>
  <c r="J134"/>
  <c r="H134"/>
  <c r="R134" s="1"/>
  <c r="G134"/>
  <c r="F134"/>
  <c r="K133"/>
  <c r="J133"/>
  <c r="H133"/>
  <c r="G133"/>
  <c r="F133"/>
  <c r="K132"/>
  <c r="J132"/>
  <c r="H132"/>
  <c r="G132"/>
  <c r="F132"/>
  <c r="C131"/>
  <c r="V130"/>
  <c r="K137" s="1"/>
  <c r="T130"/>
  <c r="K136" s="1"/>
  <c r="U130"/>
  <c r="H137" s="1"/>
  <c r="S130"/>
  <c r="H136" s="1"/>
  <c r="F130"/>
  <c r="E130"/>
  <c r="D130"/>
  <c r="I130"/>
  <c r="C130"/>
  <c r="A130"/>
  <c r="L129"/>
  <c r="Q129" s="1"/>
  <c r="Z129"/>
  <c r="Y129"/>
  <c r="X129"/>
  <c r="K128"/>
  <c r="J128"/>
  <c r="Z128"/>
  <c r="Y128"/>
  <c r="X128"/>
  <c r="H128"/>
  <c r="W128" s="1"/>
  <c r="F128"/>
  <c r="V128"/>
  <c r="T128"/>
  <c r="U128"/>
  <c r="S128"/>
  <c r="E128"/>
  <c r="D128"/>
  <c r="C128"/>
  <c r="B128"/>
  <c r="A128"/>
  <c r="K127"/>
  <c r="J127"/>
  <c r="Z127"/>
  <c r="Y127"/>
  <c r="X127"/>
  <c r="H127"/>
  <c r="W127" s="1"/>
  <c r="F127"/>
  <c r="V127"/>
  <c r="T127"/>
  <c r="U127"/>
  <c r="S127"/>
  <c r="E127"/>
  <c r="D127"/>
  <c r="C127"/>
  <c r="B127"/>
  <c r="A127"/>
  <c r="L126"/>
  <c r="G126"/>
  <c r="E126"/>
  <c r="J125"/>
  <c r="F125"/>
  <c r="E125"/>
  <c r="J124"/>
  <c r="F124"/>
  <c r="E124"/>
  <c r="K123"/>
  <c r="J123"/>
  <c r="H123"/>
  <c r="G123"/>
  <c r="F123"/>
  <c r="K122"/>
  <c r="J122"/>
  <c r="H122"/>
  <c r="R122" s="1"/>
  <c r="G122"/>
  <c r="F122"/>
  <c r="K121"/>
  <c r="J121"/>
  <c r="H121"/>
  <c r="G121"/>
  <c r="F121"/>
  <c r="K120"/>
  <c r="J120"/>
  <c r="H120"/>
  <c r="R120" s="1"/>
  <c r="G120"/>
  <c r="F120"/>
  <c r="C119"/>
  <c r="V118"/>
  <c r="K125" s="1"/>
  <c r="T118"/>
  <c r="K124" s="1"/>
  <c r="U118"/>
  <c r="H125" s="1"/>
  <c r="S118"/>
  <c r="H124" s="1"/>
  <c r="F118"/>
  <c r="E118"/>
  <c r="D118"/>
  <c r="I118"/>
  <c r="C118"/>
  <c r="A118"/>
  <c r="Q117"/>
  <c r="L117"/>
  <c r="Z117"/>
  <c r="Y117"/>
  <c r="X117"/>
  <c r="K116"/>
  <c r="J116"/>
  <c r="Z116"/>
  <c r="Y116"/>
  <c r="X116"/>
  <c r="H116"/>
  <c r="W116" s="1"/>
  <c r="F116"/>
  <c r="V116"/>
  <c r="T116"/>
  <c r="U116"/>
  <c r="S116"/>
  <c r="E116"/>
  <c r="D116"/>
  <c r="C116"/>
  <c r="B116"/>
  <c r="A116"/>
  <c r="K115"/>
  <c r="J115"/>
  <c r="Z115"/>
  <c r="Y115"/>
  <c r="X115"/>
  <c r="H115"/>
  <c r="W115" s="1"/>
  <c r="F115"/>
  <c r="V115"/>
  <c r="T115"/>
  <c r="U115"/>
  <c r="S115"/>
  <c r="E115"/>
  <c r="D115"/>
  <c r="C115"/>
  <c r="B115"/>
  <c r="A115"/>
  <c r="K114"/>
  <c r="J114"/>
  <c r="Z114"/>
  <c r="Y114"/>
  <c r="X114"/>
  <c r="W114"/>
  <c r="H114"/>
  <c r="F114"/>
  <c r="V114"/>
  <c r="T114"/>
  <c r="U114"/>
  <c r="S114"/>
  <c r="E114"/>
  <c r="D114"/>
  <c r="C114"/>
  <c r="B114"/>
  <c r="A114"/>
  <c r="K113"/>
  <c r="J113"/>
  <c r="Z113"/>
  <c r="Y113"/>
  <c r="X113"/>
  <c r="H113"/>
  <c r="W113" s="1"/>
  <c r="F113"/>
  <c r="V113"/>
  <c r="T113"/>
  <c r="U113"/>
  <c r="S113"/>
  <c r="E113"/>
  <c r="D113"/>
  <c r="C113"/>
  <c r="B113"/>
  <c r="A113"/>
  <c r="L112"/>
  <c r="G112"/>
  <c r="E112"/>
  <c r="J111"/>
  <c r="F111"/>
  <c r="E111"/>
  <c r="J110"/>
  <c r="F110"/>
  <c r="E110"/>
  <c r="K109"/>
  <c r="J109"/>
  <c r="H109"/>
  <c r="G109"/>
  <c r="F109"/>
  <c r="K108"/>
  <c r="J108"/>
  <c r="H108"/>
  <c r="R108" s="1"/>
  <c r="G108"/>
  <c r="F108"/>
  <c r="K107"/>
  <c r="J107"/>
  <c r="H107"/>
  <c r="G107"/>
  <c r="F107"/>
  <c r="K106"/>
  <c r="J106"/>
  <c r="H106"/>
  <c r="R106" s="1"/>
  <c r="G106"/>
  <c r="F106"/>
  <c r="C105"/>
  <c r="V104"/>
  <c r="K111" s="1"/>
  <c r="T104"/>
  <c r="K110" s="1"/>
  <c r="U104"/>
  <c r="H111" s="1"/>
  <c r="S104"/>
  <c r="H110" s="1"/>
  <c r="F104"/>
  <c r="E104"/>
  <c r="D104"/>
  <c r="I104"/>
  <c r="C104"/>
  <c r="A104"/>
  <c r="Q103"/>
  <c r="L103"/>
  <c r="Z103"/>
  <c r="Y103"/>
  <c r="X103"/>
  <c r="K102"/>
  <c r="J102"/>
  <c r="Z102"/>
  <c r="Y102"/>
  <c r="X102"/>
  <c r="H102"/>
  <c r="W102" s="1"/>
  <c r="F102"/>
  <c r="V102"/>
  <c r="T102"/>
  <c r="U102"/>
  <c r="S102"/>
  <c r="E102"/>
  <c r="D102"/>
  <c r="C102"/>
  <c r="B102"/>
  <c r="A102"/>
  <c r="K101"/>
  <c r="J101"/>
  <c r="Z101"/>
  <c r="Y101"/>
  <c r="X101"/>
  <c r="H101"/>
  <c r="W101" s="1"/>
  <c r="F101"/>
  <c r="V101"/>
  <c r="T101"/>
  <c r="U101"/>
  <c r="S101"/>
  <c r="E101"/>
  <c r="D101"/>
  <c r="C101"/>
  <c r="B101"/>
  <c r="A101"/>
  <c r="K100"/>
  <c r="J100"/>
  <c r="Z100"/>
  <c r="Y100"/>
  <c r="X100"/>
  <c r="W100"/>
  <c r="H100"/>
  <c r="F100"/>
  <c r="V100"/>
  <c r="T100"/>
  <c r="U100"/>
  <c r="S100"/>
  <c r="E100"/>
  <c r="D100"/>
  <c r="C100"/>
  <c r="B100"/>
  <c r="A100"/>
  <c r="K99"/>
  <c r="J99"/>
  <c r="Z99"/>
  <c r="Y99"/>
  <c r="X99"/>
  <c r="H99"/>
  <c r="W99" s="1"/>
  <c r="F99"/>
  <c r="V99"/>
  <c r="T99"/>
  <c r="U99"/>
  <c r="S99"/>
  <c r="E99"/>
  <c r="D99"/>
  <c r="C99"/>
  <c r="B99"/>
  <c r="A99"/>
  <c r="L98"/>
  <c r="G98"/>
  <c r="E98"/>
  <c r="J97"/>
  <c r="F97"/>
  <c r="E97"/>
  <c r="J96"/>
  <c r="F96"/>
  <c r="E96"/>
  <c r="K95"/>
  <c r="J95"/>
  <c r="H95"/>
  <c r="G95"/>
  <c r="F95"/>
  <c r="K94"/>
  <c r="J94"/>
  <c r="H94"/>
  <c r="R94" s="1"/>
  <c r="G94"/>
  <c r="F94"/>
  <c r="K93"/>
  <c r="J93"/>
  <c r="H93"/>
  <c r="G93"/>
  <c r="F93"/>
  <c r="K92"/>
  <c r="J92"/>
  <c r="R92"/>
  <c r="H92"/>
  <c r="G92"/>
  <c r="F92"/>
  <c r="C91"/>
  <c r="V90"/>
  <c r="K97" s="1"/>
  <c r="T90"/>
  <c r="K96" s="1"/>
  <c r="U90"/>
  <c r="H97" s="1"/>
  <c r="S90"/>
  <c r="H96" s="1"/>
  <c r="F90"/>
  <c r="E90"/>
  <c r="D90"/>
  <c r="I90"/>
  <c r="C90"/>
  <c r="A90"/>
  <c r="L89"/>
  <c r="Q89" s="1"/>
  <c r="Z89"/>
  <c r="Y89"/>
  <c r="X89"/>
  <c r="K88"/>
  <c r="J88"/>
  <c r="Z88"/>
  <c r="Y88"/>
  <c r="X88"/>
  <c r="H88"/>
  <c r="W88" s="1"/>
  <c r="F88"/>
  <c r="V88"/>
  <c r="T88"/>
  <c r="U88"/>
  <c r="S88"/>
  <c r="E88"/>
  <c r="D88"/>
  <c r="C88"/>
  <c r="B88"/>
  <c r="A88"/>
  <c r="L87"/>
  <c r="G87"/>
  <c r="E87"/>
  <c r="J86"/>
  <c r="E86"/>
  <c r="J85"/>
  <c r="E85"/>
  <c r="K84"/>
  <c r="J84"/>
  <c r="H84"/>
  <c r="R84" s="1"/>
  <c r="G84"/>
  <c r="F84"/>
  <c r="K83"/>
  <c r="J83"/>
  <c r="H83"/>
  <c r="G83"/>
  <c r="F83"/>
  <c r="K82"/>
  <c r="J82"/>
  <c r="H82"/>
  <c r="G82"/>
  <c r="F82"/>
  <c r="C81"/>
  <c r="V80"/>
  <c r="K86" s="1"/>
  <c r="T80"/>
  <c r="K85" s="1"/>
  <c r="U80"/>
  <c r="H86" s="1"/>
  <c r="S80"/>
  <c r="H85" s="1"/>
  <c r="F80"/>
  <c r="E80"/>
  <c r="D80"/>
  <c r="I80"/>
  <c r="C80"/>
  <c r="B80"/>
  <c r="A80"/>
  <c r="L79"/>
  <c r="Q79" s="1"/>
  <c r="Z79"/>
  <c r="Y79"/>
  <c r="X79"/>
  <c r="K78"/>
  <c r="J78"/>
  <c r="Z78"/>
  <c r="Y78"/>
  <c r="X78"/>
  <c r="H78"/>
  <c r="W78" s="1"/>
  <c r="F78"/>
  <c r="V78"/>
  <c r="T78"/>
  <c r="U78"/>
  <c r="S78"/>
  <c r="E78"/>
  <c r="D78"/>
  <c r="C78"/>
  <c r="B78"/>
  <c r="A78"/>
  <c r="L77"/>
  <c r="G77"/>
  <c r="E77"/>
  <c r="J76"/>
  <c r="E76"/>
  <c r="J75"/>
  <c r="E75"/>
  <c r="K74"/>
  <c r="J74"/>
  <c r="H74"/>
  <c r="R74" s="1"/>
  <c r="G74"/>
  <c r="F74"/>
  <c r="K73"/>
  <c r="J73"/>
  <c r="H73"/>
  <c r="G73"/>
  <c r="F73"/>
  <c r="K72"/>
  <c r="J72"/>
  <c r="H72"/>
  <c r="R72" s="1"/>
  <c r="G72"/>
  <c r="F72"/>
  <c r="C71"/>
  <c r="V70"/>
  <c r="K76" s="1"/>
  <c r="T70"/>
  <c r="K75" s="1"/>
  <c r="U70"/>
  <c r="H76" s="1"/>
  <c r="S70"/>
  <c r="H75" s="1"/>
  <c r="F70"/>
  <c r="E70"/>
  <c r="D70"/>
  <c r="I70"/>
  <c r="C70"/>
  <c r="B70"/>
  <c r="A70"/>
  <c r="L69"/>
  <c r="Q69" s="1"/>
  <c r="Z69"/>
  <c r="Y69"/>
  <c r="X69"/>
  <c r="L68"/>
  <c r="G68"/>
  <c r="E68"/>
  <c r="J67"/>
  <c r="E67"/>
  <c r="J66"/>
  <c r="E66"/>
  <c r="K65"/>
  <c r="J65"/>
  <c r="R65"/>
  <c r="H65"/>
  <c r="G65"/>
  <c r="F65"/>
  <c r="C64"/>
  <c r="V63"/>
  <c r="K67" s="1"/>
  <c r="T63"/>
  <c r="K66" s="1"/>
  <c r="U63"/>
  <c r="H67" s="1"/>
  <c r="S63"/>
  <c r="H66" s="1"/>
  <c r="F63"/>
  <c r="E63"/>
  <c r="D63"/>
  <c r="I63"/>
  <c r="C63"/>
  <c r="B63"/>
  <c r="A63"/>
  <c r="Q62"/>
  <c r="L62"/>
  <c r="Z62"/>
  <c r="Y62"/>
  <c r="X62"/>
  <c r="L61"/>
  <c r="G61"/>
  <c r="E61"/>
  <c r="J60"/>
  <c r="E60"/>
  <c r="J59"/>
  <c r="E59"/>
  <c r="K58"/>
  <c r="J58"/>
  <c r="H58"/>
  <c r="R58" s="1"/>
  <c r="G58"/>
  <c r="F58"/>
  <c r="K57"/>
  <c r="J57"/>
  <c r="H57"/>
  <c r="G57"/>
  <c r="F57"/>
  <c r="K56"/>
  <c r="J56"/>
  <c r="H56"/>
  <c r="G56"/>
  <c r="F56"/>
  <c r="C55"/>
  <c r="V54"/>
  <c r="K60" s="1"/>
  <c r="T54"/>
  <c r="K59" s="1"/>
  <c r="U54"/>
  <c r="H60" s="1"/>
  <c r="S54"/>
  <c r="H59" s="1"/>
  <c r="F54"/>
  <c r="E54"/>
  <c r="D54"/>
  <c r="I54"/>
  <c r="C54"/>
  <c r="B54"/>
  <c r="A54"/>
  <c r="L53"/>
  <c r="Q53" s="1"/>
  <c r="Z53"/>
  <c r="G30" s="1"/>
  <c r="Y53"/>
  <c r="G29" s="1"/>
  <c r="X53"/>
  <c r="L52"/>
  <c r="G52"/>
  <c r="E52"/>
  <c r="J51"/>
  <c r="E51"/>
  <c r="J50"/>
  <c r="E50"/>
  <c r="K49"/>
  <c r="J49"/>
  <c r="H49"/>
  <c r="R49" s="1"/>
  <c r="G49"/>
  <c r="F49"/>
  <c r="K48"/>
  <c r="J48"/>
  <c r="H48"/>
  <c r="G48"/>
  <c r="F48"/>
  <c r="K47"/>
  <c r="J53" s="1"/>
  <c r="P53" s="1"/>
  <c r="J47"/>
  <c r="H47"/>
  <c r="R47" s="1"/>
  <c r="G47"/>
  <c r="F47"/>
  <c r="C46"/>
  <c r="V45"/>
  <c r="K51" s="1"/>
  <c r="T45"/>
  <c r="K50" s="1"/>
  <c r="U45"/>
  <c r="H51" s="1"/>
  <c r="S45"/>
  <c r="H50" s="1"/>
  <c r="F45"/>
  <c r="E45"/>
  <c r="D45"/>
  <c r="I45"/>
  <c r="C45"/>
  <c r="B45"/>
  <c r="A45"/>
  <c r="A44"/>
  <c r="A42"/>
  <c r="A22"/>
  <c r="B19"/>
  <c r="B15"/>
  <c r="H13"/>
  <c r="H6"/>
  <c r="B6"/>
  <c r="A1"/>
  <c r="A1" i="4"/>
  <c r="A2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1" i="3"/>
  <c r="CY1"/>
  <c r="CZ1"/>
  <c r="DA1"/>
  <c r="DB1"/>
  <c r="DC1"/>
  <c r="A2"/>
  <c r="CY2"/>
  <c r="CZ2"/>
  <c r="DA2"/>
  <c r="DB2"/>
  <c r="DC2"/>
  <c r="A3"/>
  <c r="CY3"/>
  <c r="CZ3"/>
  <c r="DB3" s="1"/>
  <c r="DA3"/>
  <c r="DC3"/>
  <c r="A4"/>
  <c r="CY4"/>
  <c r="CZ4"/>
  <c r="DB4" s="1"/>
  <c r="DA4"/>
  <c r="DC4"/>
  <c r="A5"/>
  <c r="CY5"/>
  <c r="CZ5"/>
  <c r="DA5"/>
  <c r="DB5"/>
  <c r="DC5"/>
  <c r="A6"/>
  <c r="CY6"/>
  <c r="CZ6"/>
  <c r="DA6"/>
  <c r="DB6"/>
  <c r="DC6"/>
  <c r="A7"/>
  <c r="CY7"/>
  <c r="CZ7"/>
  <c r="DB7" s="1"/>
  <c r="DA7"/>
  <c r="DC7"/>
  <c r="A8"/>
  <c r="CY8"/>
  <c r="CZ8"/>
  <c r="DB8" s="1"/>
  <c r="DA8"/>
  <c r="DC8"/>
  <c r="A9"/>
  <c r="CY9"/>
  <c r="CZ9"/>
  <c r="DA9"/>
  <c r="DB9"/>
  <c r="DC9"/>
  <c r="A10"/>
  <c r="CY10"/>
  <c r="CZ10"/>
  <c r="DA10"/>
  <c r="DB10"/>
  <c r="DC10"/>
  <c r="A11"/>
  <c r="CY11"/>
  <c r="CZ11"/>
  <c r="DB11" s="1"/>
  <c r="DA11"/>
  <c r="DC11"/>
  <c r="A12"/>
  <c r="CY12"/>
  <c r="CZ12"/>
  <c r="DB12" s="1"/>
  <c r="DA12"/>
  <c r="DC12"/>
  <c r="A13"/>
  <c r="CY13"/>
  <c r="CZ13"/>
  <c r="DA13"/>
  <c r="DB13"/>
  <c r="DC13"/>
  <c r="A14"/>
  <c r="CY14"/>
  <c r="CZ14"/>
  <c r="DA14"/>
  <c r="DB14"/>
  <c r="DC14"/>
  <c r="A15"/>
  <c r="CY15"/>
  <c r="CZ15"/>
  <c r="DB15" s="1"/>
  <c r="DA15"/>
  <c r="DC15"/>
  <c r="A16"/>
  <c r="CY16"/>
  <c r="CZ16"/>
  <c r="DB16" s="1"/>
  <c r="DA16"/>
  <c r="DC16"/>
  <c r="A17"/>
  <c r="CY17"/>
  <c r="CZ17"/>
  <c r="DA17"/>
  <c r="DB17"/>
  <c r="DC17"/>
  <c r="A18"/>
  <c r="CY18"/>
  <c r="CZ18"/>
  <c r="DA18"/>
  <c r="DB18"/>
  <c r="DC18"/>
  <c r="A19"/>
  <c r="CY19"/>
  <c r="CZ19"/>
  <c r="DB19" s="1"/>
  <c r="DA19"/>
  <c r="DC19"/>
  <c r="A20"/>
  <c r="CY20"/>
  <c r="CZ20"/>
  <c r="DB20" s="1"/>
  <c r="DA20"/>
  <c r="DC20"/>
  <c r="A21"/>
  <c r="CY21"/>
  <c r="CZ21"/>
  <c r="DA21"/>
  <c r="DB21"/>
  <c r="DC21"/>
  <c r="A22"/>
  <c r="CY22"/>
  <c r="CZ22"/>
  <c r="DA22"/>
  <c r="DB22"/>
  <c r="DC22"/>
  <c r="A23"/>
  <c r="CY23"/>
  <c r="CZ23"/>
  <c r="DB23" s="1"/>
  <c r="DA23"/>
  <c r="DC23"/>
  <c r="A24"/>
  <c r="CY24"/>
  <c r="CZ24"/>
  <c r="DB24" s="1"/>
  <c r="DA24"/>
  <c r="DC24"/>
  <c r="A25"/>
  <c r="CY25"/>
  <c r="CZ25"/>
  <c r="DA25"/>
  <c r="DB25"/>
  <c r="DC25"/>
  <c r="A26"/>
  <c r="CY26"/>
  <c r="CZ26"/>
  <c r="DA26"/>
  <c r="DB26"/>
  <c r="DC26"/>
  <c r="A27"/>
  <c r="CY27"/>
  <c r="CZ27"/>
  <c r="DB27" s="1"/>
  <c r="DA27"/>
  <c r="DC27"/>
  <c r="A28"/>
  <c r="CY28"/>
  <c r="CZ28"/>
  <c r="DB28" s="1"/>
  <c r="DA28"/>
  <c r="DC28"/>
  <c r="A29"/>
  <c r="CY29"/>
  <c r="CZ29"/>
  <c r="DA29"/>
  <c r="DB29"/>
  <c r="DC29"/>
  <c r="A30"/>
  <c r="CY30"/>
  <c r="CZ30"/>
  <c r="DA30"/>
  <c r="DB30"/>
  <c r="DC30"/>
  <c r="A31"/>
  <c r="CY31"/>
  <c r="CZ31"/>
  <c r="DB31" s="1"/>
  <c r="DA31"/>
  <c r="DC31"/>
  <c r="A32"/>
  <c r="CY32"/>
  <c r="CZ32"/>
  <c r="DB32" s="1"/>
  <c r="DA32"/>
  <c r="DC32"/>
  <c r="A33"/>
  <c r="CY33"/>
  <c r="CZ33"/>
  <c r="DA33"/>
  <c r="DB33"/>
  <c r="DC33"/>
  <c r="A34"/>
  <c r="CY34"/>
  <c r="CZ34"/>
  <c r="DA34"/>
  <c r="DB34"/>
  <c r="DC34"/>
  <c r="A35"/>
  <c r="CY35"/>
  <c r="CZ35"/>
  <c r="DB35" s="1"/>
  <c r="DA35"/>
  <c r="DC35"/>
  <c r="A36"/>
  <c r="CY36"/>
  <c r="CZ36"/>
  <c r="DB36" s="1"/>
  <c r="DA36"/>
  <c r="DC36"/>
  <c r="A37"/>
  <c r="CY37"/>
  <c r="CZ37"/>
  <c r="DA37"/>
  <c r="DB37"/>
  <c r="DC37"/>
  <c r="A38"/>
  <c r="CY38"/>
  <c r="CZ38"/>
  <c r="DA38"/>
  <c r="DB38"/>
  <c r="DC38"/>
  <c r="A39"/>
  <c r="CY39"/>
  <c r="CZ39"/>
  <c r="DB39" s="1"/>
  <c r="DA39"/>
  <c r="DC39"/>
  <c r="A40"/>
  <c r="CY40"/>
  <c r="CZ40"/>
  <c r="DB40" s="1"/>
  <c r="DA40"/>
  <c r="DC40"/>
  <c r="A41"/>
  <c r="CY41"/>
  <c r="CZ41"/>
  <c r="DA41"/>
  <c r="DB41"/>
  <c r="DC41"/>
  <c r="A42"/>
  <c r="CY42"/>
  <c r="CZ42"/>
  <c r="DA42"/>
  <c r="DB42"/>
  <c r="DC42"/>
  <c r="A43"/>
  <c r="CY43"/>
  <c r="CZ43"/>
  <c r="DB43" s="1"/>
  <c r="DA43"/>
  <c r="DC43"/>
  <c r="A44"/>
  <c r="CY44"/>
  <c r="CZ44"/>
  <c r="DB44" s="1"/>
  <c r="DA44"/>
  <c r="DC44"/>
  <c r="A45"/>
  <c r="CY45"/>
  <c r="CZ45"/>
  <c r="DA45"/>
  <c r="DB45"/>
  <c r="DC45"/>
  <c r="A46"/>
  <c r="CY46"/>
  <c r="CZ46"/>
  <c r="DA46"/>
  <c r="DB46"/>
  <c r="DC46"/>
  <c r="A47"/>
  <c r="CY47"/>
  <c r="CZ47"/>
  <c r="DB47" s="1"/>
  <c r="DA47"/>
  <c r="DC47"/>
  <c r="A48"/>
  <c r="CY48"/>
  <c r="CZ48"/>
  <c r="DB48" s="1"/>
  <c r="DA48"/>
  <c r="DC48"/>
  <c r="A49"/>
  <c r="CY49"/>
  <c r="CZ49"/>
  <c r="DA49"/>
  <c r="DB49"/>
  <c r="DC49"/>
  <c r="A50"/>
  <c r="CY50"/>
  <c r="CZ50"/>
  <c r="DA50"/>
  <c r="DB50"/>
  <c r="DC50"/>
  <c r="A51"/>
  <c r="CY51"/>
  <c r="CZ51"/>
  <c r="DB51" s="1"/>
  <c r="DA51"/>
  <c r="DC51"/>
  <c r="A52"/>
  <c r="CY52"/>
  <c r="CZ52"/>
  <c r="DB52" s="1"/>
  <c r="DA52"/>
  <c r="DC52"/>
  <c r="A53"/>
  <c r="CY53"/>
  <c r="CZ53"/>
  <c r="DA53"/>
  <c r="DB53"/>
  <c r="DC53"/>
  <c r="A54"/>
  <c r="CY54"/>
  <c r="CZ54"/>
  <c r="DA54"/>
  <c r="DB54"/>
  <c r="DC54"/>
  <c r="A55"/>
  <c r="CY55"/>
  <c r="CZ55"/>
  <c r="DB55" s="1"/>
  <c r="DA55"/>
  <c r="DC55"/>
  <c r="A56"/>
  <c r="CY56"/>
  <c r="CZ56"/>
  <c r="DB56" s="1"/>
  <c r="DA56"/>
  <c r="DC56"/>
  <c r="A57"/>
  <c r="CY57"/>
  <c r="CZ57"/>
  <c r="DA57"/>
  <c r="DB57"/>
  <c r="DC57"/>
  <c r="A58"/>
  <c r="CY58"/>
  <c r="CZ58"/>
  <c r="DA58"/>
  <c r="DB58"/>
  <c r="DC58"/>
  <c r="A59"/>
  <c r="CY59"/>
  <c r="CZ59"/>
  <c r="DB59" s="1"/>
  <c r="DA59"/>
  <c r="DC59"/>
  <c r="A60"/>
  <c r="CY60"/>
  <c r="CZ60"/>
  <c r="DB60" s="1"/>
  <c r="DA60"/>
  <c r="DC60"/>
  <c r="A61"/>
  <c r="CY61"/>
  <c r="CZ61"/>
  <c r="DA61"/>
  <c r="DB61"/>
  <c r="DC61"/>
  <c r="A62"/>
  <c r="CY62"/>
  <c r="CZ62"/>
  <c r="DA62"/>
  <c r="DB62"/>
  <c r="DC62"/>
  <c r="A63"/>
  <c r="CY63"/>
  <c r="CZ63"/>
  <c r="DB63" s="1"/>
  <c r="DA63"/>
  <c r="DC63"/>
  <c r="A64"/>
  <c r="CY64"/>
  <c r="CZ64"/>
  <c r="DB64" s="1"/>
  <c r="DA64"/>
  <c r="DC64"/>
  <c r="A65"/>
  <c r="CY65"/>
  <c r="CZ65"/>
  <c r="DA65"/>
  <c r="DB65"/>
  <c r="DC65"/>
  <c r="A66"/>
  <c r="CY66"/>
  <c r="CZ66"/>
  <c r="DA66"/>
  <c r="DB66"/>
  <c r="DC66"/>
  <c r="A67"/>
  <c r="CY67"/>
  <c r="CZ67"/>
  <c r="DB67" s="1"/>
  <c r="DA67"/>
  <c r="DC67"/>
  <c r="A68"/>
  <c r="CY68"/>
  <c r="CZ68"/>
  <c r="DB68" s="1"/>
  <c r="DA68"/>
  <c r="DC68"/>
  <c r="A69"/>
  <c r="CY69"/>
  <c r="CZ69"/>
  <c r="DA69"/>
  <c r="DB69"/>
  <c r="DC69"/>
  <c r="A70"/>
  <c r="CY70"/>
  <c r="CZ70"/>
  <c r="DA70"/>
  <c r="DB70"/>
  <c r="DC70"/>
  <c r="A71"/>
  <c r="CY71"/>
  <c r="CZ71"/>
  <c r="DB71" s="1"/>
  <c r="DA71"/>
  <c r="DC71"/>
  <c r="A72"/>
  <c r="CY72"/>
  <c r="CZ72"/>
  <c r="DB72" s="1"/>
  <c r="DA72"/>
  <c r="DC72"/>
  <c r="A73"/>
  <c r="CY73"/>
  <c r="CZ73"/>
  <c r="DA73"/>
  <c r="DB73"/>
  <c r="DC73"/>
  <c r="A74"/>
  <c r="CY74"/>
  <c r="CZ74"/>
  <c r="DA74"/>
  <c r="DB74"/>
  <c r="DC74"/>
  <c r="A75"/>
  <c r="CY75"/>
  <c r="CZ75"/>
  <c r="DB75" s="1"/>
  <c r="DA75"/>
  <c r="DC75"/>
  <c r="A76"/>
  <c r="CY76"/>
  <c r="CZ76"/>
  <c r="DB76" s="1"/>
  <c r="DA76"/>
  <c r="DC76"/>
  <c r="A77"/>
  <c r="CY77"/>
  <c r="CZ77"/>
  <c r="DA77"/>
  <c r="DB77"/>
  <c r="DC77"/>
  <c r="A78"/>
  <c r="CY78"/>
  <c r="CZ78"/>
  <c r="DA78"/>
  <c r="DB78"/>
  <c r="DC78"/>
  <c r="A79"/>
  <c r="CY79"/>
  <c r="CZ79"/>
  <c r="DB79" s="1"/>
  <c r="DA79"/>
  <c r="DC79"/>
  <c r="A80"/>
  <c r="CY80"/>
  <c r="CZ80"/>
  <c r="DB80" s="1"/>
  <c r="DA80"/>
  <c r="DC80"/>
  <c r="A81"/>
  <c r="CY81"/>
  <c r="CZ81"/>
  <c r="DA81"/>
  <c r="DB81"/>
  <c r="DC81"/>
  <c r="A82"/>
  <c r="CY82"/>
  <c r="CZ82"/>
  <c r="DA82"/>
  <c r="DB82"/>
  <c r="DC82"/>
  <c r="A83"/>
  <c r="CY83"/>
  <c r="CZ83"/>
  <c r="DB83" s="1"/>
  <c r="DA83"/>
  <c r="DC83"/>
  <c r="A84"/>
  <c r="CY84"/>
  <c r="CZ84"/>
  <c r="DB84" s="1"/>
  <c r="DA84"/>
  <c r="DC84"/>
  <c r="A85"/>
  <c r="CY85"/>
  <c r="CZ85"/>
  <c r="DA85"/>
  <c r="DB85"/>
  <c r="DC85"/>
  <c r="A86"/>
  <c r="CY86"/>
  <c r="CZ86"/>
  <c r="DA86"/>
  <c r="DB86"/>
  <c r="DC86"/>
  <c r="A87"/>
  <c r="CY87"/>
  <c r="CZ87"/>
  <c r="DB87" s="1"/>
  <c r="DA87"/>
  <c r="DC87"/>
  <c r="A88"/>
  <c r="CY88"/>
  <c r="CZ88"/>
  <c r="DB88" s="1"/>
  <c r="DA88"/>
  <c r="DC88"/>
  <c r="A89"/>
  <c r="CY89"/>
  <c r="CZ89"/>
  <c r="DA89"/>
  <c r="DB89"/>
  <c r="DC89"/>
  <c r="A90"/>
  <c r="CY90"/>
  <c r="CZ90"/>
  <c r="DA90"/>
  <c r="DB90"/>
  <c r="DC90"/>
  <c r="A91"/>
  <c r="CY91"/>
  <c r="CZ91"/>
  <c r="DB91" s="1"/>
  <c r="DA91"/>
  <c r="DC91"/>
  <c r="A92"/>
  <c r="CY92"/>
  <c r="CZ92"/>
  <c r="DB92" s="1"/>
  <c r="DA92"/>
  <c r="DC92"/>
  <c r="A93"/>
  <c r="CY93"/>
  <c r="CZ93"/>
  <c r="DA93"/>
  <c r="DB93"/>
  <c r="DC93"/>
  <c r="A94"/>
  <c r="CY94"/>
  <c r="CZ94"/>
  <c r="DA94"/>
  <c r="DB94"/>
  <c r="DC94"/>
  <c r="A95"/>
  <c r="CY95"/>
  <c r="CZ95"/>
  <c r="DB95" s="1"/>
  <c r="DA95"/>
  <c r="DC95"/>
  <c r="A96"/>
  <c r="CY96"/>
  <c r="CZ96"/>
  <c r="DB96" s="1"/>
  <c r="DA96"/>
  <c r="DC96"/>
  <c r="A97"/>
  <c r="CY97"/>
  <c r="CZ97"/>
  <c r="DA97"/>
  <c r="DB97"/>
  <c r="DC97"/>
  <c r="A98"/>
  <c r="CY98"/>
  <c r="CZ98"/>
  <c r="DA98"/>
  <c r="DB98"/>
  <c r="DC98"/>
  <c r="A99"/>
  <c r="CY99"/>
  <c r="CZ99"/>
  <c r="DB99" s="1"/>
  <c r="DA99"/>
  <c r="DC99"/>
  <c r="A100"/>
  <c r="CY100"/>
  <c r="CZ100"/>
  <c r="DB100" s="1"/>
  <c r="DA100"/>
  <c r="DC100"/>
  <c r="A101"/>
  <c r="CY101"/>
  <c r="CZ101"/>
  <c r="DA101"/>
  <c r="DB101"/>
  <c r="DC101"/>
  <c r="A102"/>
  <c r="CY102"/>
  <c r="CZ102"/>
  <c r="DA102"/>
  <c r="DB102"/>
  <c r="DC102"/>
  <c r="A103"/>
  <c r="CY103"/>
  <c r="CZ103"/>
  <c r="DB103" s="1"/>
  <c r="DA103"/>
  <c r="DC103"/>
  <c r="A104"/>
  <c r="CY104"/>
  <c r="CZ104"/>
  <c r="DB104" s="1"/>
  <c r="DA104"/>
  <c r="DC104"/>
  <c r="A105"/>
  <c r="CY105"/>
  <c r="CZ105"/>
  <c r="DA105"/>
  <c r="DB105"/>
  <c r="DC105"/>
  <c r="A106"/>
  <c r="CY106"/>
  <c r="CZ106"/>
  <c r="DA106"/>
  <c r="DB106"/>
  <c r="DC106"/>
  <c r="A107"/>
  <c r="CY107"/>
  <c r="CZ107"/>
  <c r="DB107" s="1"/>
  <c r="DA107"/>
  <c r="DC107"/>
  <c r="A108"/>
  <c r="CY108"/>
  <c r="CZ108"/>
  <c r="DB108" s="1"/>
  <c r="DA108"/>
  <c r="DC108"/>
  <c r="A109"/>
  <c r="CY109"/>
  <c r="CZ109"/>
  <c r="DA109"/>
  <c r="DB109"/>
  <c r="DC109"/>
  <c r="A110"/>
  <c r="CY110"/>
  <c r="CZ110"/>
  <c r="DA110"/>
  <c r="DB110"/>
  <c r="DC110"/>
  <c r="A111"/>
  <c r="CY111"/>
  <c r="CZ111"/>
  <c r="DB111" s="1"/>
  <c r="DA111"/>
  <c r="DC111"/>
  <c r="A112"/>
  <c r="CY112"/>
  <c r="CZ112"/>
  <c r="DB112" s="1"/>
  <c r="DA112"/>
  <c r="DC112"/>
  <c r="A113"/>
  <c r="CY113"/>
  <c r="CZ113"/>
  <c r="DA113"/>
  <c r="DB113"/>
  <c r="DC113"/>
  <c r="A114"/>
  <c r="CY114"/>
  <c r="CZ114"/>
  <c r="DA114"/>
  <c r="DB114"/>
  <c r="DC114"/>
  <c r="A115"/>
  <c r="CY115"/>
  <c r="CZ115"/>
  <c r="DB115" s="1"/>
  <c r="DA115"/>
  <c r="DC115"/>
  <c r="A116"/>
  <c r="CY116"/>
  <c r="CZ116"/>
  <c r="DB116" s="1"/>
  <c r="DA116"/>
  <c r="DC116"/>
  <c r="A117"/>
  <c r="CY117"/>
  <c r="CZ117"/>
  <c r="DA117"/>
  <c r="DB117"/>
  <c r="DC117"/>
  <c r="A118"/>
  <c r="CY118"/>
  <c r="CZ118"/>
  <c r="DA118"/>
  <c r="DB118"/>
  <c r="DC118"/>
  <c r="A119"/>
  <c r="CY119"/>
  <c r="CZ119"/>
  <c r="DB119" s="1"/>
  <c r="DA119"/>
  <c r="DC119"/>
  <c r="A120"/>
  <c r="CY120"/>
  <c r="CZ120"/>
  <c r="DB120" s="1"/>
  <c r="DA120"/>
  <c r="DC120"/>
  <c r="A121"/>
  <c r="CY121"/>
  <c r="CZ121"/>
  <c r="DA121"/>
  <c r="DB121"/>
  <c r="DC121"/>
  <c r="A122"/>
  <c r="CY122"/>
  <c r="CZ122"/>
  <c r="DA122"/>
  <c r="DB122"/>
  <c r="DC122"/>
  <c r="A123"/>
  <c r="CY123"/>
  <c r="CZ123"/>
  <c r="DB123" s="1"/>
  <c r="DA123"/>
  <c r="DC123"/>
  <c r="A124"/>
  <c r="CY124"/>
  <c r="CZ124"/>
  <c r="DB124" s="1"/>
  <c r="DA124"/>
  <c r="DC124"/>
  <c r="A125"/>
  <c r="CY125"/>
  <c r="CZ125"/>
  <c r="DA125"/>
  <c r="DB125"/>
  <c r="DC125"/>
  <c r="A126"/>
  <c r="CY126"/>
  <c r="CZ126"/>
  <c r="DA126"/>
  <c r="DB126"/>
  <c r="DC126"/>
  <c r="A127"/>
  <c r="CY127"/>
  <c r="CZ127"/>
  <c r="DB127" s="1"/>
  <c r="DA127"/>
  <c r="DC127"/>
  <c r="A128"/>
  <c r="CY128"/>
  <c r="CZ128"/>
  <c r="DB128" s="1"/>
  <c r="DA128"/>
  <c r="DC128"/>
  <c r="A129"/>
  <c r="CY129"/>
  <c r="CZ129"/>
  <c r="DA129"/>
  <c r="DB129"/>
  <c r="DC129"/>
  <c r="A130"/>
  <c r="CY130"/>
  <c r="CZ130"/>
  <c r="DA130"/>
  <c r="DB130"/>
  <c r="DC130"/>
  <c r="A131"/>
  <c r="CY131"/>
  <c r="CZ131"/>
  <c r="DB131" s="1"/>
  <c r="DA131"/>
  <c r="DC131"/>
  <c r="A132"/>
  <c r="CY132"/>
  <c r="CZ132"/>
  <c r="DB132" s="1"/>
  <c r="DA132"/>
  <c r="DC132"/>
  <c r="A133"/>
  <c r="CY133"/>
  <c r="CZ133"/>
  <c r="DA133"/>
  <c r="DB133"/>
  <c r="DC133"/>
  <c r="A134"/>
  <c r="CY134"/>
  <c r="CZ134"/>
  <c r="DA134"/>
  <c r="DB134"/>
  <c r="DC134"/>
  <c r="A135"/>
  <c r="CY135"/>
  <c r="CZ135"/>
  <c r="DB135" s="1"/>
  <c r="DA135"/>
  <c r="DC135"/>
  <c r="A136"/>
  <c r="CY136"/>
  <c r="CZ136"/>
  <c r="DB136" s="1"/>
  <c r="DA136"/>
  <c r="DC136"/>
  <c r="A137"/>
  <c r="CY137"/>
  <c r="CZ137"/>
  <c r="DA137"/>
  <c r="DB137"/>
  <c r="DC137"/>
  <c r="A138"/>
  <c r="CY138"/>
  <c r="CZ138"/>
  <c r="DA138"/>
  <c r="DB138"/>
  <c r="DC138"/>
  <c r="A139"/>
  <c r="CY139"/>
  <c r="CZ139"/>
  <c r="DB139" s="1"/>
  <c r="DA139"/>
  <c r="DC139"/>
  <c r="A140"/>
  <c r="CY140"/>
  <c r="CZ140"/>
  <c r="DB140" s="1"/>
  <c r="DA140"/>
  <c r="DC140"/>
  <c r="A141"/>
  <c r="CY141"/>
  <c r="CZ141"/>
  <c r="DA141"/>
  <c r="DB141"/>
  <c r="DC141"/>
  <c r="A142"/>
  <c r="CY142"/>
  <c r="CZ142"/>
  <c r="DA142"/>
  <c r="DB142"/>
  <c r="DC142"/>
  <c r="A143"/>
  <c r="CY143"/>
  <c r="CZ143"/>
  <c r="DB143" s="1"/>
  <c r="DA143"/>
  <c r="DC143"/>
  <c r="A144"/>
  <c r="CY144"/>
  <c r="CZ144"/>
  <c r="DB144" s="1"/>
  <c r="DA144"/>
  <c r="DC144"/>
  <c r="A145"/>
  <c r="CY145"/>
  <c r="CZ145"/>
  <c r="DA145"/>
  <c r="DB145"/>
  <c r="DC145"/>
  <c r="A146"/>
  <c r="CY146"/>
  <c r="CZ146"/>
  <c r="DA146"/>
  <c r="DB146"/>
  <c r="DC146"/>
  <c r="A147"/>
  <c r="CY147"/>
  <c r="CZ147"/>
  <c r="DB147" s="1"/>
  <c r="DA147"/>
  <c r="DC147"/>
  <c r="A148"/>
  <c r="CY148"/>
  <c r="CZ148"/>
  <c r="DB148" s="1"/>
  <c r="DA148"/>
  <c r="DC148"/>
  <c r="A149"/>
  <c r="CY149"/>
  <c r="CZ149"/>
  <c r="DA149"/>
  <c r="DB149"/>
  <c r="DC149"/>
  <c r="A150"/>
  <c r="CY150"/>
  <c r="CZ150"/>
  <c r="DA150"/>
  <c r="DB150"/>
  <c r="DC150"/>
  <c r="A151"/>
  <c r="CY151"/>
  <c r="CZ151"/>
  <c r="DB151" s="1"/>
  <c r="DA151"/>
  <c r="DC151"/>
  <c r="A152"/>
  <c r="CY152"/>
  <c r="CZ152"/>
  <c r="DB152" s="1"/>
  <c r="DA152"/>
  <c r="DC152"/>
  <c r="A153"/>
  <c r="CY153"/>
  <c r="CZ153"/>
  <c r="DA153"/>
  <c r="DB153"/>
  <c r="DC153"/>
  <c r="A154"/>
  <c r="CY154"/>
  <c r="CZ154"/>
  <c r="DA154"/>
  <c r="DB154"/>
  <c r="DC154"/>
  <c r="A155"/>
  <c r="CY155"/>
  <c r="CZ155"/>
  <c r="DB155" s="1"/>
  <c r="DA155"/>
  <c r="DC155"/>
  <c r="A156"/>
  <c r="CY156"/>
  <c r="CZ156"/>
  <c r="DB156" s="1"/>
  <c r="DA156"/>
  <c r="DC156"/>
  <c r="A157"/>
  <c r="CY157"/>
  <c r="CZ157"/>
  <c r="DA157"/>
  <c r="DB157"/>
  <c r="DC157"/>
  <c r="A158"/>
  <c r="CY158"/>
  <c r="CZ158"/>
  <c r="DA158"/>
  <c r="DB158"/>
  <c r="DC158"/>
  <c r="A159"/>
  <c r="CY159"/>
  <c r="CZ159"/>
  <c r="DB159" s="1"/>
  <c r="DA159"/>
  <c r="DC159"/>
  <c r="A160"/>
  <c r="CY160"/>
  <c r="CZ160"/>
  <c r="DB160" s="1"/>
  <c r="DA160"/>
  <c r="DC160"/>
  <c r="A161"/>
  <c r="CY161"/>
  <c r="CZ161"/>
  <c r="DA161"/>
  <c r="DB161"/>
  <c r="DC161"/>
  <c r="A162"/>
  <c r="CY162"/>
  <c r="CZ162"/>
  <c r="DA162"/>
  <c r="DB162"/>
  <c r="DC162"/>
  <c r="A163"/>
  <c r="CY163"/>
  <c r="CZ163"/>
  <c r="DB163" s="1"/>
  <c r="DA163"/>
  <c r="DC163"/>
  <c r="A164"/>
  <c r="CY164"/>
  <c r="CZ164"/>
  <c r="DB164" s="1"/>
  <c r="DA164"/>
  <c r="DC164"/>
  <c r="A165"/>
  <c r="CY165"/>
  <c r="CZ165"/>
  <c r="DA165"/>
  <c r="DB165"/>
  <c r="DC165"/>
  <c r="A166"/>
  <c r="CY166"/>
  <c r="CZ166"/>
  <c r="DA166"/>
  <c r="DB166"/>
  <c r="DC166"/>
  <c r="A167"/>
  <c r="CY167"/>
  <c r="CZ167"/>
  <c r="DB167" s="1"/>
  <c r="DA167"/>
  <c r="DC167"/>
  <c r="A168"/>
  <c r="CY168"/>
  <c r="CZ168"/>
  <c r="DB168" s="1"/>
  <c r="DA168"/>
  <c r="DC168"/>
  <c r="A169"/>
  <c r="CY169"/>
  <c r="CZ169"/>
  <c r="DA169"/>
  <c r="DB169"/>
  <c r="DC169"/>
  <c r="A170"/>
  <c r="CY170"/>
  <c r="CZ170"/>
  <c r="DA170"/>
  <c r="DB170"/>
  <c r="DC170"/>
  <c r="A171"/>
  <c r="CY171"/>
  <c r="CZ171"/>
  <c r="DB171" s="1"/>
  <c r="DA171"/>
  <c r="DC171"/>
  <c r="A172"/>
  <c r="CY172"/>
  <c r="CZ172"/>
  <c r="DB172" s="1"/>
  <c r="DA172"/>
  <c r="DC172"/>
  <c r="A173"/>
  <c r="CY173"/>
  <c r="CZ173"/>
  <c r="DA173"/>
  <c r="DB173"/>
  <c r="DC173"/>
  <c r="A174"/>
  <c r="CY174"/>
  <c r="CZ174"/>
  <c r="DA174"/>
  <c r="DB174"/>
  <c r="DC174"/>
  <c r="A175"/>
  <c r="CY175"/>
  <c r="CZ175"/>
  <c r="DB175" s="1"/>
  <c r="DA175"/>
  <c r="DC175"/>
  <c r="A176"/>
  <c r="CY176"/>
  <c r="CZ176"/>
  <c r="DB176" s="1"/>
  <c r="DA176"/>
  <c r="DC176"/>
  <c r="A177"/>
  <c r="CY177"/>
  <c r="CZ177"/>
  <c r="DA177"/>
  <c r="DB177"/>
  <c r="DC177"/>
  <c r="A178"/>
  <c r="CY178"/>
  <c r="CZ178"/>
  <c r="DA178"/>
  <c r="DB178"/>
  <c r="DC178"/>
  <c r="A179"/>
  <c r="CY179"/>
  <c r="CZ179"/>
  <c r="DB179" s="1"/>
  <c r="DA179"/>
  <c r="DC179"/>
  <c r="A180"/>
  <c r="CY180"/>
  <c r="CZ180"/>
  <c r="DB180" s="1"/>
  <c r="DA180"/>
  <c r="DC180"/>
  <c r="A181"/>
  <c r="CY181"/>
  <c r="CZ181"/>
  <c r="DA181"/>
  <c r="DB181"/>
  <c r="DC181"/>
  <c r="A182"/>
  <c r="CY182"/>
  <c r="CZ182"/>
  <c r="DA182"/>
  <c r="DB182"/>
  <c r="DC182"/>
  <c r="A183"/>
  <c r="CY183"/>
  <c r="CZ183"/>
  <c r="DB183" s="1"/>
  <c r="DA183"/>
  <c r="DC183"/>
  <c r="A184"/>
  <c r="CY184"/>
  <c r="CZ184"/>
  <c r="DB184" s="1"/>
  <c r="DA184"/>
  <c r="DC184"/>
  <c r="A185"/>
  <c r="CY185"/>
  <c r="CZ185"/>
  <c r="DA185"/>
  <c r="DB185"/>
  <c r="DC185"/>
  <c r="A186"/>
  <c r="CY186"/>
  <c r="CZ186"/>
  <c r="DA186"/>
  <c r="DB186"/>
  <c r="DC186"/>
  <c r="A187"/>
  <c r="CY187"/>
  <c r="CZ187"/>
  <c r="DB187" s="1"/>
  <c r="DA187"/>
  <c r="DC187"/>
  <c r="A188"/>
  <c r="CY188"/>
  <c r="CZ188"/>
  <c r="DB188" s="1"/>
  <c r="DA188"/>
  <c r="DC188"/>
  <c r="A189"/>
  <c r="CY189"/>
  <c r="CZ189"/>
  <c r="DA189"/>
  <c r="DB189"/>
  <c r="DC189"/>
  <c r="A190"/>
  <c r="CY190"/>
  <c r="CZ190"/>
  <c r="DA190"/>
  <c r="DB190"/>
  <c r="DC190"/>
  <c r="A191"/>
  <c r="CY191"/>
  <c r="CZ191"/>
  <c r="DB191" s="1"/>
  <c r="DA191"/>
  <c r="DC191"/>
  <c r="A192"/>
  <c r="CY192"/>
  <c r="CZ192"/>
  <c r="DB192" s="1"/>
  <c r="DA192"/>
  <c r="DC192"/>
  <c r="A193"/>
  <c r="CY193"/>
  <c r="CZ193"/>
  <c r="DA193"/>
  <c r="DB193"/>
  <c r="DC193"/>
  <c r="A194"/>
  <c r="CY194"/>
  <c r="CZ194"/>
  <c r="DA194"/>
  <c r="DB194"/>
  <c r="DC194"/>
  <c r="A195"/>
  <c r="CY195"/>
  <c r="CZ195"/>
  <c r="DB195" s="1"/>
  <c r="DA195"/>
  <c r="DC195"/>
  <c r="A196"/>
  <c r="CY196"/>
  <c r="CZ196"/>
  <c r="DB196" s="1"/>
  <c r="DA196"/>
  <c r="DC196"/>
  <c r="A197"/>
  <c r="CY197"/>
  <c r="CZ197"/>
  <c r="DA197"/>
  <c r="DB197"/>
  <c r="DC197"/>
  <c r="A198"/>
  <c r="CY198"/>
  <c r="CZ198"/>
  <c r="DA198"/>
  <c r="DB198"/>
  <c r="DC198"/>
  <c r="A199"/>
  <c r="CY199"/>
  <c r="CZ199"/>
  <c r="DB199" s="1"/>
  <c r="DA199"/>
  <c r="DC199"/>
  <c r="A200"/>
  <c r="CY200"/>
  <c r="CZ200"/>
  <c r="DB200" s="1"/>
  <c r="DA200"/>
  <c r="DC200"/>
  <c r="A201"/>
  <c r="CY201"/>
  <c r="CZ201"/>
  <c r="DA201"/>
  <c r="DB201"/>
  <c r="DC201"/>
  <c r="A202"/>
  <c r="CY202"/>
  <c r="CZ202"/>
  <c r="DA202"/>
  <c r="DB202"/>
  <c r="DC202"/>
  <c r="A203"/>
  <c r="CY203"/>
  <c r="CZ203"/>
  <c r="DB203" s="1"/>
  <c r="DA203"/>
  <c r="DC203"/>
  <c r="A204"/>
  <c r="CY204"/>
  <c r="CZ204"/>
  <c r="DB204" s="1"/>
  <c r="DA204"/>
  <c r="DC204"/>
  <c r="A205"/>
  <c r="CY205"/>
  <c r="CZ205"/>
  <c r="DA205"/>
  <c r="DB205"/>
  <c r="DC205"/>
  <c r="A206"/>
  <c r="CY206"/>
  <c r="CZ206"/>
  <c r="DA206"/>
  <c r="DB206"/>
  <c r="DC206"/>
  <c r="A207"/>
  <c r="CY207"/>
  <c r="CZ207"/>
  <c r="DB207" s="1"/>
  <c r="DA207"/>
  <c r="DC207"/>
  <c r="A208"/>
  <c r="CY208"/>
  <c r="CZ208"/>
  <c r="DB208" s="1"/>
  <c r="DA208"/>
  <c r="DC208"/>
  <c r="A209"/>
  <c r="CY209"/>
  <c r="CZ209"/>
  <c r="DA209"/>
  <c r="DB209"/>
  <c r="DC209"/>
  <c r="A210"/>
  <c r="CY210"/>
  <c r="CZ210"/>
  <c r="DA210"/>
  <c r="DB210"/>
  <c r="DC210"/>
  <c r="A211"/>
  <c r="CY211"/>
  <c r="CZ211"/>
  <c r="DB211" s="1"/>
  <c r="DA211"/>
  <c r="DC211"/>
  <c r="A212"/>
  <c r="CY212"/>
  <c r="CZ212"/>
  <c r="DB212" s="1"/>
  <c r="DA212"/>
  <c r="DC212"/>
  <c r="A213"/>
  <c r="CY213"/>
  <c r="CZ213"/>
  <c r="DA213"/>
  <c r="DB213"/>
  <c r="DC213"/>
  <c r="A214"/>
  <c r="CY214"/>
  <c r="CZ214"/>
  <c r="DA214"/>
  <c r="DB214"/>
  <c r="DC214"/>
  <c r="A215"/>
  <c r="CY215"/>
  <c r="CZ215"/>
  <c r="DB215" s="1"/>
  <c r="DA215"/>
  <c r="DC215"/>
  <c r="A216"/>
  <c r="CY216"/>
  <c r="CZ216"/>
  <c r="DB216" s="1"/>
  <c r="DA216"/>
  <c r="DC216"/>
  <c r="A217"/>
  <c r="CY217"/>
  <c r="CZ217"/>
  <c r="DA217"/>
  <c r="DB217"/>
  <c r="DC217"/>
  <c r="A218"/>
  <c r="CY218"/>
  <c r="CZ218"/>
  <c r="DA218"/>
  <c r="DB218"/>
  <c r="DC218"/>
  <c r="A219"/>
  <c r="CY219"/>
  <c r="CZ219"/>
  <c r="DB219" s="1"/>
  <c r="DA219"/>
  <c r="DC219"/>
  <c r="A220"/>
  <c r="CY220"/>
  <c r="CZ220"/>
  <c r="DB220" s="1"/>
  <c r="DA220"/>
  <c r="DC220"/>
  <c r="A221"/>
  <c r="CY221"/>
  <c r="CZ221"/>
  <c r="DA221"/>
  <c r="DB221"/>
  <c r="DC221"/>
  <c r="A222"/>
  <c r="CY222"/>
  <c r="CZ222"/>
  <c r="DA222"/>
  <c r="DB222"/>
  <c r="DC222"/>
  <c r="A223"/>
  <c r="CY223"/>
  <c r="CZ223"/>
  <c r="DB223" s="1"/>
  <c r="DA223"/>
  <c r="DC223"/>
  <c r="A224"/>
  <c r="CY224"/>
  <c r="CZ224"/>
  <c r="DB224" s="1"/>
  <c r="DA224"/>
  <c r="DC224"/>
  <c r="A225"/>
  <c r="CY225"/>
  <c r="CZ225"/>
  <c r="DA225"/>
  <c r="DB225"/>
  <c r="DC225"/>
  <c r="A226"/>
  <c r="CY226"/>
  <c r="CZ226"/>
  <c r="DA226"/>
  <c r="DB226"/>
  <c r="DC226"/>
  <c r="A227"/>
  <c r="CY227"/>
  <c r="CZ227"/>
  <c r="DB227" s="1"/>
  <c r="DA227"/>
  <c r="DC227"/>
  <c r="A228"/>
  <c r="CY228"/>
  <c r="CZ228"/>
  <c r="DB228" s="1"/>
  <c r="DA228"/>
  <c r="DC228"/>
  <c r="A229"/>
  <c r="CY229"/>
  <c r="CZ229"/>
  <c r="DA229"/>
  <c r="DB229"/>
  <c r="DC229"/>
  <c r="A230"/>
  <c r="CY230"/>
  <c r="CZ230"/>
  <c r="DA230"/>
  <c r="DB230"/>
  <c r="DC230"/>
  <c r="A231"/>
  <c r="CY231"/>
  <c r="CZ231"/>
  <c r="DB231" s="1"/>
  <c r="DA231"/>
  <c r="DC231"/>
  <c r="A232"/>
  <c r="CY232"/>
  <c r="CZ232"/>
  <c r="DB232" s="1"/>
  <c r="DA232"/>
  <c r="DC232"/>
  <c r="A233"/>
  <c r="CY233"/>
  <c r="CZ233"/>
  <c r="DA233"/>
  <c r="DB233"/>
  <c r="DC233"/>
  <c r="A234"/>
  <c r="CY234"/>
  <c r="CZ234"/>
  <c r="DA234"/>
  <c r="DB234"/>
  <c r="DC234"/>
  <c r="A235"/>
  <c r="CY235"/>
  <c r="CZ235"/>
  <c r="DB235" s="1"/>
  <c r="DA235"/>
  <c r="DC235"/>
  <c r="A236"/>
  <c r="CY236"/>
  <c r="CZ236"/>
  <c r="DB236" s="1"/>
  <c r="DA236"/>
  <c r="DC236"/>
  <c r="A237"/>
  <c r="CY237"/>
  <c r="CZ237"/>
  <c r="DA237"/>
  <c r="DB237"/>
  <c r="DC237"/>
  <c r="A238"/>
  <c r="CY238"/>
  <c r="CZ238"/>
  <c r="DA238"/>
  <c r="DB238"/>
  <c r="DC238"/>
  <c r="A239"/>
  <c r="CY239"/>
  <c r="CZ239"/>
  <c r="DB239" s="1"/>
  <c r="DA239"/>
  <c r="DC239"/>
  <c r="A240"/>
  <c r="CY240"/>
  <c r="CZ240"/>
  <c r="DB240" s="1"/>
  <c r="DA240"/>
  <c r="DC240"/>
  <c r="A241"/>
  <c r="CY241"/>
  <c r="CZ241"/>
  <c r="DA241"/>
  <c r="DB241"/>
  <c r="DC241"/>
  <c r="A242"/>
  <c r="CY242"/>
  <c r="CZ242"/>
  <c r="DA242"/>
  <c r="DB242"/>
  <c r="DC242"/>
  <c r="A243"/>
  <c r="CY243"/>
  <c r="CZ243"/>
  <c r="DB243" s="1"/>
  <c r="DA243"/>
  <c r="DC243"/>
  <c r="A244"/>
  <c r="CY244"/>
  <c r="CZ244"/>
  <c r="DB244" s="1"/>
  <c r="DA244"/>
  <c r="DC244"/>
  <c r="A245"/>
  <c r="CY245"/>
  <c r="CZ245"/>
  <c r="DA245"/>
  <c r="DB245"/>
  <c r="DC245"/>
  <c r="A246"/>
  <c r="CY246"/>
  <c r="CZ246"/>
  <c r="DA246"/>
  <c r="DB246"/>
  <c r="DC246"/>
  <c r="A247"/>
  <c r="CY247"/>
  <c r="CZ247"/>
  <c r="DB247" s="1"/>
  <c r="DA247"/>
  <c r="DC247"/>
  <c r="A248"/>
  <c r="CY248"/>
  <c r="CZ248"/>
  <c r="DB248" s="1"/>
  <c r="DA248"/>
  <c r="DC248"/>
  <c r="A249"/>
  <c r="CY249"/>
  <c r="CZ249"/>
  <c r="DA249"/>
  <c r="DB249"/>
  <c r="DC249"/>
  <c r="A250"/>
  <c r="CY250"/>
  <c r="CZ250"/>
  <c r="DA250"/>
  <c r="DB250"/>
  <c r="DC250"/>
  <c r="A251"/>
  <c r="CY251"/>
  <c r="CZ251"/>
  <c r="DB251" s="1"/>
  <c r="DA251"/>
  <c r="DC251"/>
  <c r="A252"/>
  <c r="CY252"/>
  <c r="CZ252"/>
  <c r="DB252" s="1"/>
  <c r="DA252"/>
  <c r="DC252"/>
  <c r="A253"/>
  <c r="CY253"/>
  <c r="CZ253"/>
  <c r="DA253"/>
  <c r="DB253"/>
  <c r="DC253"/>
  <c r="A254"/>
  <c r="CY254"/>
  <c r="CZ254"/>
  <c r="DA254"/>
  <c r="DB254"/>
  <c r="DC254"/>
  <c r="A255"/>
  <c r="CY255"/>
  <c r="CZ255"/>
  <c r="DB255" s="1"/>
  <c r="DA255"/>
  <c r="DC255"/>
  <c r="A256"/>
  <c r="CY256"/>
  <c r="CZ256"/>
  <c r="DB256" s="1"/>
  <c r="DA256"/>
  <c r="DC256"/>
  <c r="A257"/>
  <c r="CY257"/>
  <c r="CZ257"/>
  <c r="DA257"/>
  <c r="DB257"/>
  <c r="DC257"/>
  <c r="A258"/>
  <c r="CY258"/>
  <c r="CZ258"/>
  <c r="DA258"/>
  <c r="DB258"/>
  <c r="DC258"/>
  <c r="A259"/>
  <c r="CY259"/>
  <c r="CZ259"/>
  <c r="DB259" s="1"/>
  <c r="DA259"/>
  <c r="DC259"/>
  <c r="A260"/>
  <c r="CY260"/>
  <c r="CZ260"/>
  <c r="DB260" s="1"/>
  <c r="DA260"/>
  <c r="DC260"/>
  <c r="A261"/>
  <c r="CY261"/>
  <c r="CZ261"/>
  <c r="DA261"/>
  <c r="DB261"/>
  <c r="DC261"/>
  <c r="D12" i="1"/>
  <c r="E18"/>
  <c r="Z18"/>
  <c r="AA18"/>
  <c r="AB18"/>
  <c r="AC18"/>
  <c r="AD18"/>
  <c r="AE18"/>
  <c r="AF18"/>
  <c r="AG18"/>
  <c r="AH18"/>
  <c r="AI18"/>
  <c r="AJ18"/>
  <c r="AK18"/>
  <c r="AL18"/>
  <c r="AM18"/>
  <c r="AN18"/>
  <c r="BE18"/>
  <c r="BF18"/>
  <c r="BG18"/>
  <c r="BH18"/>
  <c r="BI18"/>
  <c r="BJ18"/>
  <c r="BK18"/>
  <c r="BL18"/>
  <c r="BM18"/>
  <c r="BN18"/>
  <c r="BO18"/>
  <c r="BP18"/>
  <c r="BQ18"/>
  <c r="BR18"/>
  <c r="BS18"/>
  <c r="BT18"/>
  <c r="BU18"/>
  <c r="BV18"/>
  <c r="BW18"/>
  <c r="BX18"/>
  <c r="BY18"/>
  <c r="BZ18"/>
  <c r="CA18"/>
  <c r="CB18"/>
  <c r="CC18"/>
  <c r="CD18"/>
  <c r="CE18"/>
  <c r="CF18"/>
  <c r="CG18"/>
  <c r="CH18"/>
  <c r="CI18"/>
  <c r="CJ18"/>
  <c r="CK18"/>
  <c r="CL18"/>
  <c r="CM18"/>
  <c r="CN18"/>
  <c r="CO18"/>
  <c r="CP18"/>
  <c r="CQ18"/>
  <c r="CR18"/>
  <c r="CS18"/>
  <c r="CT18"/>
  <c r="CU18"/>
  <c r="CV18"/>
  <c r="CW18"/>
  <c r="CX18"/>
  <c r="CY18"/>
  <c r="CZ18"/>
  <c r="DA18"/>
  <c r="DB18"/>
  <c r="DC18"/>
  <c r="DD18"/>
  <c r="DE18"/>
  <c r="DF18"/>
  <c r="DG18"/>
  <c r="DH18"/>
  <c r="DI18"/>
  <c r="DJ18"/>
  <c r="DK18"/>
  <c r="DL18"/>
  <c r="DM18"/>
  <c r="DN18"/>
  <c r="DO18"/>
  <c r="DP18"/>
  <c r="DQ18"/>
  <c r="DR18"/>
  <c r="DS18"/>
  <c r="DT18"/>
  <c r="DU18"/>
  <c r="DV18"/>
  <c r="DW18"/>
  <c r="DX18"/>
  <c r="DY18"/>
  <c r="DZ18"/>
  <c r="EA18"/>
  <c r="EB18"/>
  <c r="EC18"/>
  <c r="ED18"/>
  <c r="EE18"/>
  <c r="EF18"/>
  <c r="EG18"/>
  <c r="EH18"/>
  <c r="EI18"/>
  <c r="EJ18"/>
  <c r="EK18"/>
  <c r="EL18"/>
  <c r="EM18"/>
  <c r="EN18"/>
  <c r="EO18"/>
  <c r="EP18"/>
  <c r="EQ18"/>
  <c r="ER18"/>
  <c r="ES18"/>
  <c r="ET18"/>
  <c r="EU18"/>
  <c r="EV18"/>
  <c r="EW18"/>
  <c r="EX18"/>
  <c r="EY18"/>
  <c r="EZ18"/>
  <c r="FA18"/>
  <c r="FB18"/>
  <c r="FC18"/>
  <c r="FD18"/>
  <c r="FE18"/>
  <c r="FF18"/>
  <c r="FG18"/>
  <c r="FH18"/>
  <c r="FI18"/>
  <c r="FJ18"/>
  <c r="FK18"/>
  <c r="FL18"/>
  <c r="FM18"/>
  <c r="FN18"/>
  <c r="FO18"/>
  <c r="FP18"/>
  <c r="FQ18"/>
  <c r="FR18"/>
  <c r="FS18"/>
  <c r="FT18"/>
  <c r="FU18"/>
  <c r="FV18"/>
  <c r="FW18"/>
  <c r="FX18"/>
  <c r="FY18"/>
  <c r="FZ18"/>
  <c r="GA18"/>
  <c r="GB18"/>
  <c r="GC18"/>
  <c r="GD18"/>
  <c r="GE18"/>
  <c r="GF18"/>
  <c r="GG18"/>
  <c r="GH18"/>
  <c r="GI18"/>
  <c r="GJ18"/>
  <c r="GK18"/>
  <c r="GL18"/>
  <c r="GM18"/>
  <c r="GN18"/>
  <c r="GO18"/>
  <c r="GP18"/>
  <c r="GQ18"/>
  <c r="GR18"/>
  <c r="GS18"/>
  <c r="GT18"/>
  <c r="GU18"/>
  <c r="GV18"/>
  <c r="GW18"/>
  <c r="GX18"/>
  <c r="D20"/>
  <c r="E22"/>
  <c r="Z22"/>
  <c r="AA22"/>
  <c r="AB22"/>
  <c r="AC22"/>
  <c r="AD22"/>
  <c r="AE22"/>
  <c r="AF22"/>
  <c r="AG22"/>
  <c r="AH22"/>
  <c r="AI22"/>
  <c r="AJ22"/>
  <c r="AK22"/>
  <c r="AL22"/>
  <c r="AM22"/>
  <c r="AN22"/>
  <c r="BE22"/>
  <c r="BF22"/>
  <c r="BG22"/>
  <c r="BH22"/>
  <c r="BI22"/>
  <c r="BJ22"/>
  <c r="BK22"/>
  <c r="BL22"/>
  <c r="BM22"/>
  <c r="BN22"/>
  <c r="BO22"/>
  <c r="BP22"/>
  <c r="BQ22"/>
  <c r="BR22"/>
  <c r="BS22"/>
  <c r="BT22"/>
  <c r="BU22"/>
  <c r="BV22"/>
  <c r="BW22"/>
  <c r="BX22"/>
  <c r="BY22"/>
  <c r="BZ22"/>
  <c r="CA22"/>
  <c r="CB22"/>
  <c r="CC22"/>
  <c r="CD22"/>
  <c r="CE22"/>
  <c r="CF22"/>
  <c r="CG22"/>
  <c r="CH22"/>
  <c r="CI22"/>
  <c r="CJ22"/>
  <c r="CK22"/>
  <c r="CL22"/>
  <c r="CM22"/>
  <c r="CN22"/>
  <c r="CO22"/>
  <c r="CP22"/>
  <c r="CQ22"/>
  <c r="CR22"/>
  <c r="CS22"/>
  <c r="CT22"/>
  <c r="CU22"/>
  <c r="CV22"/>
  <c r="CW22"/>
  <c r="CX22"/>
  <c r="CY22"/>
  <c r="CZ22"/>
  <c r="DA22"/>
  <c r="DB22"/>
  <c r="DC22"/>
  <c r="DD22"/>
  <c r="DE22"/>
  <c r="DF22"/>
  <c r="DG22"/>
  <c r="DH22"/>
  <c r="DI22"/>
  <c r="DJ22"/>
  <c r="DK22"/>
  <c r="DL22"/>
  <c r="DM22"/>
  <c r="DN22"/>
  <c r="DO22"/>
  <c r="DP22"/>
  <c r="DQ22"/>
  <c r="DR22"/>
  <c r="DS22"/>
  <c r="DT22"/>
  <c r="DU22"/>
  <c r="DV22"/>
  <c r="DW22"/>
  <c r="DX22"/>
  <c r="DY22"/>
  <c r="DZ22"/>
  <c r="EA22"/>
  <c r="EB22"/>
  <c r="EC22"/>
  <c r="ED22"/>
  <c r="EE22"/>
  <c r="EF22"/>
  <c r="EG22"/>
  <c r="EH22"/>
  <c r="EI22"/>
  <c r="EJ22"/>
  <c r="EK22"/>
  <c r="EL22"/>
  <c r="EM22"/>
  <c r="EN22"/>
  <c r="EO22"/>
  <c r="EP22"/>
  <c r="EQ22"/>
  <c r="ER22"/>
  <c r="ES22"/>
  <c r="ET22"/>
  <c r="EU22"/>
  <c r="EV22"/>
  <c r="EW22"/>
  <c r="EX22"/>
  <c r="EY22"/>
  <c r="EZ22"/>
  <c r="FA22"/>
  <c r="FB22"/>
  <c r="FC22"/>
  <c r="FD22"/>
  <c r="FE22"/>
  <c r="FF22"/>
  <c r="FG22"/>
  <c r="FH22"/>
  <c r="FI22"/>
  <c r="FJ22"/>
  <c r="FK22"/>
  <c r="FL22"/>
  <c r="FM22"/>
  <c r="FN22"/>
  <c r="FO22"/>
  <c r="FP22"/>
  <c r="FQ22"/>
  <c r="FR22"/>
  <c r="FS22"/>
  <c r="FT22"/>
  <c r="FU22"/>
  <c r="FV22"/>
  <c r="FW22"/>
  <c r="FX22"/>
  <c r="FY22"/>
  <c r="FZ22"/>
  <c r="GA22"/>
  <c r="GB22"/>
  <c r="GC22"/>
  <c r="GD22"/>
  <c r="GE22"/>
  <c r="GF22"/>
  <c r="GG22"/>
  <c r="GH22"/>
  <c r="GI22"/>
  <c r="GJ22"/>
  <c r="GK22"/>
  <c r="GL22"/>
  <c r="GM22"/>
  <c r="GN22"/>
  <c r="GO22"/>
  <c r="GP22"/>
  <c r="GQ22"/>
  <c r="GR22"/>
  <c r="GS22"/>
  <c r="GT22"/>
  <c r="GU22"/>
  <c r="GV22"/>
  <c r="GW22"/>
  <c r="GX22"/>
  <c r="D24"/>
  <c r="E26"/>
  <c r="Z26"/>
  <c r="AA26"/>
  <c r="AM26"/>
  <c r="AN26"/>
  <c r="BE26"/>
  <c r="BF26"/>
  <c r="BG26"/>
  <c r="BH26"/>
  <c r="BI26"/>
  <c r="BJ26"/>
  <c r="BK26"/>
  <c r="BL26"/>
  <c r="BM26"/>
  <c r="BN26"/>
  <c r="BO26"/>
  <c r="BP26"/>
  <c r="BQ26"/>
  <c r="BR26"/>
  <c r="BS26"/>
  <c r="BT26"/>
  <c r="BU26"/>
  <c r="BV26"/>
  <c r="BW26"/>
  <c r="CN26"/>
  <c r="CO26"/>
  <c r="CP26"/>
  <c r="CQ26"/>
  <c r="CR26"/>
  <c r="CS26"/>
  <c r="CT26"/>
  <c r="CU26"/>
  <c r="CV26"/>
  <c r="CW26"/>
  <c r="CX26"/>
  <c r="CY26"/>
  <c r="CZ26"/>
  <c r="DA26"/>
  <c r="DB26"/>
  <c r="DC26"/>
  <c r="DD26"/>
  <c r="DE26"/>
  <c r="DF26"/>
  <c r="DG26"/>
  <c r="DH26"/>
  <c r="DI26"/>
  <c r="DJ26"/>
  <c r="DK26"/>
  <c r="DL26"/>
  <c r="DM26"/>
  <c r="DN26"/>
  <c r="DO26"/>
  <c r="DP26"/>
  <c r="DQ26"/>
  <c r="DR26"/>
  <c r="DS26"/>
  <c r="DT26"/>
  <c r="DU26"/>
  <c r="DV26"/>
  <c r="DW26"/>
  <c r="DX26"/>
  <c r="DY26"/>
  <c r="DZ26"/>
  <c r="EA26"/>
  <c r="EB26"/>
  <c r="EC26"/>
  <c r="ED26"/>
  <c r="EE26"/>
  <c r="EF26"/>
  <c r="EG26"/>
  <c r="EH26"/>
  <c r="EI26"/>
  <c r="EJ26"/>
  <c r="EK26"/>
  <c r="EL26"/>
  <c r="EM26"/>
  <c r="EN26"/>
  <c r="EO26"/>
  <c r="EP26"/>
  <c r="EQ26"/>
  <c r="ER26"/>
  <c r="ES26"/>
  <c r="ET26"/>
  <c r="EU26"/>
  <c r="EV26"/>
  <c r="EW26"/>
  <c r="EX26"/>
  <c r="EY26"/>
  <c r="EZ26"/>
  <c r="FA26"/>
  <c r="FB26"/>
  <c r="FC26"/>
  <c r="FD26"/>
  <c r="FE26"/>
  <c r="FF26"/>
  <c r="FG26"/>
  <c r="FH26"/>
  <c r="FI26"/>
  <c r="FJ26"/>
  <c r="FK26"/>
  <c r="FL26"/>
  <c r="FM26"/>
  <c r="FN26"/>
  <c r="FO26"/>
  <c r="FP26"/>
  <c r="FQ26"/>
  <c r="FR26"/>
  <c r="FS26"/>
  <c r="FT26"/>
  <c r="FU26"/>
  <c r="FV26"/>
  <c r="FW26"/>
  <c r="FX26"/>
  <c r="FY26"/>
  <c r="FZ26"/>
  <c r="GA26"/>
  <c r="GB26"/>
  <c r="GC26"/>
  <c r="GD26"/>
  <c r="GE26"/>
  <c r="GF26"/>
  <c r="GG26"/>
  <c r="GH26"/>
  <c r="GI26"/>
  <c r="GJ26"/>
  <c r="GK26"/>
  <c r="GL26"/>
  <c r="GM26"/>
  <c r="GN26"/>
  <c r="GO26"/>
  <c r="GP26"/>
  <c r="GQ26"/>
  <c r="GR26"/>
  <c r="GS26"/>
  <c r="GT26"/>
  <c r="GU26"/>
  <c r="GV26"/>
  <c r="GW26"/>
  <c r="GX26"/>
  <c r="C28"/>
  <c r="D28"/>
  <c r="I28"/>
  <c r="CX3" i="3" s="1"/>
  <c r="K28" i="1"/>
  <c r="S28"/>
  <c r="CZ28" s="1"/>
  <c r="Y28" s="1"/>
  <c r="T28"/>
  <c r="AC28"/>
  <c r="AD28"/>
  <c r="CR28" s="1"/>
  <c r="Q28" s="1"/>
  <c r="AE28"/>
  <c r="AF28"/>
  <c r="AG28"/>
  <c r="AH28"/>
  <c r="CV28" s="1"/>
  <c r="U28" s="1"/>
  <c r="AI28"/>
  <c r="AJ28"/>
  <c r="CQ28"/>
  <c r="P28" s="1"/>
  <c r="CP28" s="1"/>
  <c r="O28" s="1"/>
  <c r="CS28"/>
  <c r="R28" s="1"/>
  <c r="CT28"/>
  <c r="CU28"/>
  <c r="CW28"/>
  <c r="V28" s="1"/>
  <c r="CX28"/>
  <c r="W28" s="1"/>
  <c r="FR28"/>
  <c r="GL28"/>
  <c r="GO28"/>
  <c r="GP28"/>
  <c r="GV28"/>
  <c r="HC28" s="1"/>
  <c r="GX28" s="1"/>
  <c r="C29"/>
  <c r="D29"/>
  <c r="I29"/>
  <c r="CX4" i="3" s="1"/>
  <c r="K29" i="1"/>
  <c r="S29"/>
  <c r="CZ29" s="1"/>
  <c r="Y29" s="1"/>
  <c r="T29"/>
  <c r="AC29"/>
  <c r="AD29"/>
  <c r="CR29" s="1"/>
  <c r="Q29" s="1"/>
  <c r="AE29"/>
  <c r="AF29"/>
  <c r="AG29"/>
  <c r="AH29"/>
  <c r="CV29" s="1"/>
  <c r="U29" s="1"/>
  <c r="AI29"/>
  <c r="AJ29"/>
  <c r="CQ29"/>
  <c r="P29" s="1"/>
  <c r="CP29" s="1"/>
  <c r="O29" s="1"/>
  <c r="CS29"/>
  <c r="R29" s="1"/>
  <c r="CT29"/>
  <c r="CU29"/>
  <c r="CW29"/>
  <c r="V29" s="1"/>
  <c r="CX29"/>
  <c r="W29" s="1"/>
  <c r="FR29"/>
  <c r="GL29"/>
  <c r="GO29"/>
  <c r="GP29"/>
  <c r="GV29"/>
  <c r="HC29" s="1"/>
  <c r="GX29" s="1"/>
  <c r="C30"/>
  <c r="D30"/>
  <c r="I30"/>
  <c r="CX7" i="3" s="1"/>
  <c r="K30" i="1"/>
  <c r="S30"/>
  <c r="CZ30" s="1"/>
  <c r="Y30" s="1"/>
  <c r="T30"/>
  <c r="AC30"/>
  <c r="AD30"/>
  <c r="CR30" s="1"/>
  <c r="Q30" s="1"/>
  <c r="AE30"/>
  <c r="AF30"/>
  <c r="AG30"/>
  <c r="AH30"/>
  <c r="CV30" s="1"/>
  <c r="U30" s="1"/>
  <c r="AI30"/>
  <c r="AJ30"/>
  <c r="CQ30"/>
  <c r="P30" s="1"/>
  <c r="CP30" s="1"/>
  <c r="O30" s="1"/>
  <c r="CS30"/>
  <c r="R30" s="1"/>
  <c r="CT30"/>
  <c r="CU30"/>
  <c r="CW30"/>
  <c r="V30" s="1"/>
  <c r="CX30"/>
  <c r="W30" s="1"/>
  <c r="FR30"/>
  <c r="GL30"/>
  <c r="GO30"/>
  <c r="GP30"/>
  <c r="GV30"/>
  <c r="HC30" s="1"/>
  <c r="GX30" s="1"/>
  <c r="C31"/>
  <c r="D31"/>
  <c r="I31"/>
  <c r="CX11" i="3" s="1"/>
  <c r="K31" i="1"/>
  <c r="S31"/>
  <c r="CZ31" s="1"/>
  <c r="Y31" s="1"/>
  <c r="T31"/>
  <c r="AC31"/>
  <c r="AD31"/>
  <c r="CR31" s="1"/>
  <c r="Q31" s="1"/>
  <c r="AE31"/>
  <c r="AF31"/>
  <c r="AG31"/>
  <c r="AH31"/>
  <c r="CV31" s="1"/>
  <c r="U31" s="1"/>
  <c r="AI31"/>
  <c r="AJ31"/>
  <c r="CQ31"/>
  <c r="P31" s="1"/>
  <c r="CP31" s="1"/>
  <c r="O31" s="1"/>
  <c r="CS31"/>
  <c r="R31" s="1"/>
  <c r="CT31"/>
  <c r="CU31"/>
  <c r="CW31"/>
  <c r="V31" s="1"/>
  <c r="CX31"/>
  <c r="W31" s="1"/>
  <c r="FR31"/>
  <c r="GL31"/>
  <c r="GO31"/>
  <c r="GP31"/>
  <c r="GV31"/>
  <c r="HC31" s="1"/>
  <c r="GX31" s="1"/>
  <c r="I32"/>
  <c r="S32"/>
  <c r="AC32"/>
  <c r="CQ32" s="1"/>
  <c r="P32" s="1"/>
  <c r="CP32" s="1"/>
  <c r="O32" s="1"/>
  <c r="AE32"/>
  <c r="AD32" s="1"/>
  <c r="CR32" s="1"/>
  <c r="Q32" s="1"/>
  <c r="AF32"/>
  <c r="AG32"/>
  <c r="CU32" s="1"/>
  <c r="T32" s="1"/>
  <c r="AH32"/>
  <c r="AI32"/>
  <c r="AJ32"/>
  <c r="CS32"/>
  <c r="R32" s="1"/>
  <c r="CT32"/>
  <c r="CV32"/>
  <c r="CW32"/>
  <c r="V32" s="1"/>
  <c r="CX32"/>
  <c r="W32" s="1"/>
  <c r="FR32"/>
  <c r="GL32"/>
  <c r="GO32"/>
  <c r="GP32"/>
  <c r="GV32"/>
  <c r="HC32"/>
  <c r="C33"/>
  <c r="D33"/>
  <c r="I33"/>
  <c r="CX15" i="3" s="1"/>
  <c r="K33" i="1"/>
  <c r="R33"/>
  <c r="AB33"/>
  <c r="AC33"/>
  <c r="CQ33" s="1"/>
  <c r="P33" s="1"/>
  <c r="AE33"/>
  <c r="AD33" s="1"/>
  <c r="CR33" s="1"/>
  <c r="Q33" s="1"/>
  <c r="AF33"/>
  <c r="CT33" s="1"/>
  <c r="S33" s="1"/>
  <c r="AG33"/>
  <c r="CU33" s="1"/>
  <c r="T33" s="1"/>
  <c r="AH33"/>
  <c r="AI33"/>
  <c r="AJ33"/>
  <c r="CX33" s="1"/>
  <c r="W33" s="1"/>
  <c r="CS33"/>
  <c r="CV33"/>
  <c r="U33" s="1"/>
  <c r="CW33"/>
  <c r="V33" s="1"/>
  <c r="FR33"/>
  <c r="GL33"/>
  <c r="GO33"/>
  <c r="GP33"/>
  <c r="GV33"/>
  <c r="HC33"/>
  <c r="GX33" s="1"/>
  <c r="I34"/>
  <c r="U34" s="1"/>
  <c r="AC34"/>
  <c r="AE34"/>
  <c r="AD34" s="1"/>
  <c r="CR34" s="1"/>
  <c r="Q34" s="1"/>
  <c r="AF34"/>
  <c r="CT34" s="1"/>
  <c r="AG34"/>
  <c r="AH34"/>
  <c r="AI34"/>
  <c r="CW34" s="1"/>
  <c r="V34" s="1"/>
  <c r="AJ34"/>
  <c r="CX34" s="1"/>
  <c r="CQ34"/>
  <c r="CS34"/>
  <c r="R34" s="1"/>
  <c r="CU34"/>
  <c r="CV34"/>
  <c r="FR34"/>
  <c r="GL34"/>
  <c r="GO34"/>
  <c r="GP34"/>
  <c r="GV34"/>
  <c r="HC34"/>
  <c r="GX34" s="1"/>
  <c r="C35"/>
  <c r="D35"/>
  <c r="I35"/>
  <c r="GX35" s="1"/>
  <c r="K35"/>
  <c r="AC35"/>
  <c r="CQ35" s="1"/>
  <c r="P35" s="1"/>
  <c r="AE35"/>
  <c r="AD35" s="1"/>
  <c r="AB35" s="1"/>
  <c r="AF35"/>
  <c r="CT35" s="1"/>
  <c r="AG35"/>
  <c r="CU35" s="1"/>
  <c r="AH35"/>
  <c r="AI35"/>
  <c r="CW35" s="1"/>
  <c r="V35" s="1"/>
  <c r="AJ35"/>
  <c r="CX35" s="1"/>
  <c r="CV35"/>
  <c r="U35" s="1"/>
  <c r="FR35"/>
  <c r="GL35"/>
  <c r="GO35"/>
  <c r="GP35"/>
  <c r="GV35"/>
  <c r="HC35"/>
  <c r="AC36"/>
  <c r="AE36"/>
  <c r="CS36" s="1"/>
  <c r="AF36"/>
  <c r="AG36"/>
  <c r="AH36"/>
  <c r="AI36"/>
  <c r="CW36" s="1"/>
  <c r="AJ36"/>
  <c r="CQ36"/>
  <c r="CT36"/>
  <c r="CU36"/>
  <c r="CV36"/>
  <c r="CX36"/>
  <c r="FR36"/>
  <c r="GL36"/>
  <c r="GO36"/>
  <c r="GP36"/>
  <c r="GV36"/>
  <c r="HC36" s="1"/>
  <c r="AC37"/>
  <c r="AD37"/>
  <c r="CR37" s="1"/>
  <c r="AE37"/>
  <c r="AF37"/>
  <c r="AG37"/>
  <c r="AH37"/>
  <c r="CV37" s="1"/>
  <c r="AI37"/>
  <c r="AJ37"/>
  <c r="CQ37"/>
  <c r="CS37"/>
  <c r="CT37"/>
  <c r="CU37"/>
  <c r="CW37"/>
  <c r="CX37"/>
  <c r="FR37"/>
  <c r="GL37"/>
  <c r="GO37"/>
  <c r="GP37"/>
  <c r="GV37"/>
  <c r="HC37" s="1"/>
  <c r="AC38"/>
  <c r="CQ38" s="1"/>
  <c r="AD38"/>
  <c r="CR38" s="1"/>
  <c r="AE38"/>
  <c r="AF38"/>
  <c r="CT38" s="1"/>
  <c r="AG38"/>
  <c r="CU38" s="1"/>
  <c r="AH38"/>
  <c r="CV38" s="1"/>
  <c r="AI38"/>
  <c r="AJ38"/>
  <c r="CS38"/>
  <c r="CW38"/>
  <c r="CX38"/>
  <c r="FR38"/>
  <c r="GL38"/>
  <c r="GO38"/>
  <c r="GP38"/>
  <c r="GV38"/>
  <c r="HC38"/>
  <c r="I39"/>
  <c r="AC39"/>
  <c r="CQ39" s="1"/>
  <c r="AE39"/>
  <c r="AD39" s="1"/>
  <c r="AB39" s="1"/>
  <c r="AF39"/>
  <c r="CT39" s="1"/>
  <c r="S39" s="1"/>
  <c r="AG39"/>
  <c r="CU39" s="1"/>
  <c r="AH39"/>
  <c r="AI39"/>
  <c r="AJ39"/>
  <c r="CX39" s="1"/>
  <c r="W39" s="1"/>
  <c r="CV39"/>
  <c r="U39" s="1"/>
  <c r="CW39"/>
  <c r="V39" s="1"/>
  <c r="FR39"/>
  <c r="GL39"/>
  <c r="GO39"/>
  <c r="GP39"/>
  <c r="GV39"/>
  <c r="GX39"/>
  <c r="HC39"/>
  <c r="C40"/>
  <c r="D40"/>
  <c r="I40"/>
  <c r="I44" s="1"/>
  <c r="K40"/>
  <c r="U40"/>
  <c r="AB40"/>
  <c r="AC40"/>
  <c r="CQ40" s="1"/>
  <c r="P40" s="1"/>
  <c r="AE40"/>
  <c r="AD40" s="1"/>
  <c r="AF40"/>
  <c r="CT40" s="1"/>
  <c r="AG40"/>
  <c r="CU40" s="1"/>
  <c r="AH40"/>
  <c r="AI40"/>
  <c r="CW40" s="1"/>
  <c r="V40" s="1"/>
  <c r="AJ40"/>
  <c r="CX40" s="1"/>
  <c r="CR40"/>
  <c r="Q40" s="1"/>
  <c r="CS40"/>
  <c r="R40" s="1"/>
  <c r="CV40"/>
  <c r="FR40"/>
  <c r="GL40"/>
  <c r="GO40"/>
  <c r="GP40"/>
  <c r="GV40"/>
  <c r="HC40"/>
  <c r="GX40" s="1"/>
  <c r="AC41"/>
  <c r="AE41"/>
  <c r="AD41" s="1"/>
  <c r="AF41"/>
  <c r="CT41" s="1"/>
  <c r="AG41"/>
  <c r="CU41" s="1"/>
  <c r="AH41"/>
  <c r="AI41"/>
  <c r="AJ41"/>
  <c r="CX41" s="1"/>
  <c r="CQ41"/>
  <c r="CS41"/>
  <c r="CV41"/>
  <c r="CW41"/>
  <c r="FR41"/>
  <c r="GL41"/>
  <c r="GO41"/>
  <c r="GP41"/>
  <c r="GV41"/>
  <c r="HC41"/>
  <c r="AC42"/>
  <c r="AE42"/>
  <c r="AD42" s="1"/>
  <c r="AF42"/>
  <c r="CT42" s="1"/>
  <c r="AG42"/>
  <c r="AH42"/>
  <c r="AI42"/>
  <c r="CW42" s="1"/>
  <c r="AJ42"/>
  <c r="CX42" s="1"/>
  <c r="CQ42"/>
  <c r="CU42"/>
  <c r="CV42"/>
  <c r="FR42"/>
  <c r="GL42"/>
  <c r="GO42"/>
  <c r="GP42"/>
  <c r="GV42"/>
  <c r="HC42" s="1"/>
  <c r="AC43"/>
  <c r="AB43" s="1"/>
  <c r="AD43"/>
  <c r="CR43" s="1"/>
  <c r="AE43"/>
  <c r="CS43" s="1"/>
  <c r="AF43"/>
  <c r="AG43"/>
  <c r="AH43"/>
  <c r="CV43" s="1"/>
  <c r="AI43"/>
  <c r="CW43" s="1"/>
  <c r="AJ43"/>
  <c r="CQ43"/>
  <c r="CT43"/>
  <c r="CU43"/>
  <c r="CX43"/>
  <c r="FR43"/>
  <c r="GL43"/>
  <c r="GO43"/>
  <c r="GP43"/>
  <c r="GV43"/>
  <c r="HC43" s="1"/>
  <c r="AC44"/>
  <c r="AB44" s="1"/>
  <c r="AD44"/>
  <c r="CR44" s="1"/>
  <c r="AE44"/>
  <c r="AF44"/>
  <c r="AG44"/>
  <c r="CU44" s="1"/>
  <c r="AH44"/>
  <c r="CV44" s="1"/>
  <c r="AI44"/>
  <c r="AJ44"/>
  <c r="CS44"/>
  <c r="CT44"/>
  <c r="CW44"/>
  <c r="CX44"/>
  <c r="W44" s="1"/>
  <c r="FR44"/>
  <c r="GL44"/>
  <c r="GO44"/>
  <c r="GP44"/>
  <c r="GV44"/>
  <c r="HC44"/>
  <c r="C45"/>
  <c r="D45"/>
  <c r="I45"/>
  <c r="K45"/>
  <c r="AC45"/>
  <c r="AE45"/>
  <c r="AD45" s="1"/>
  <c r="CR45" s="1"/>
  <c r="Q45" s="1"/>
  <c r="AF45"/>
  <c r="AG45"/>
  <c r="CU45" s="1"/>
  <c r="T45" s="1"/>
  <c r="AH45"/>
  <c r="AI45"/>
  <c r="AJ45"/>
  <c r="CS45"/>
  <c r="R45" s="1"/>
  <c r="CT45"/>
  <c r="S45" s="1"/>
  <c r="CV45"/>
  <c r="U45" s="1"/>
  <c r="CW45"/>
  <c r="V45" s="1"/>
  <c r="CX45"/>
  <c r="W45" s="1"/>
  <c r="FR45"/>
  <c r="GL45"/>
  <c r="GO45"/>
  <c r="GP45"/>
  <c r="GV45"/>
  <c r="HC45"/>
  <c r="GX45" s="1"/>
  <c r="I46"/>
  <c r="AC46"/>
  <c r="AE46"/>
  <c r="AD46" s="1"/>
  <c r="AF46"/>
  <c r="CT46" s="1"/>
  <c r="S46" s="1"/>
  <c r="AG46"/>
  <c r="AH46"/>
  <c r="AI46"/>
  <c r="AJ46"/>
  <c r="CX46" s="1"/>
  <c r="W46" s="1"/>
  <c r="CQ46"/>
  <c r="P46" s="1"/>
  <c r="CS46"/>
  <c r="R46" s="1"/>
  <c r="CU46"/>
  <c r="T46" s="1"/>
  <c r="CV46"/>
  <c r="U46" s="1"/>
  <c r="CW46"/>
  <c r="V46" s="1"/>
  <c r="FR46"/>
  <c r="GL46"/>
  <c r="GO46"/>
  <c r="GP46"/>
  <c r="GV46"/>
  <c r="HC46"/>
  <c r="GX46" s="1"/>
  <c r="I47"/>
  <c r="AC47"/>
  <c r="AE47"/>
  <c r="AD47" s="1"/>
  <c r="AF47"/>
  <c r="AG47"/>
  <c r="AH47"/>
  <c r="AI47"/>
  <c r="CW47" s="1"/>
  <c r="V47" s="1"/>
  <c r="AJ47"/>
  <c r="CQ47"/>
  <c r="P47" s="1"/>
  <c r="CT47"/>
  <c r="S47" s="1"/>
  <c r="CU47"/>
  <c r="T47" s="1"/>
  <c r="CV47"/>
  <c r="U47" s="1"/>
  <c r="CX47"/>
  <c r="W47" s="1"/>
  <c r="FR47"/>
  <c r="GL47"/>
  <c r="GO47"/>
  <c r="GP47"/>
  <c r="GV47"/>
  <c r="HC47" s="1"/>
  <c r="GX47" s="1"/>
  <c r="C48"/>
  <c r="D48"/>
  <c r="I48"/>
  <c r="I50" s="1"/>
  <c r="K48"/>
  <c r="AC48"/>
  <c r="AE48"/>
  <c r="AD48" s="1"/>
  <c r="CR48" s="1"/>
  <c r="Q48" s="1"/>
  <c r="AF48"/>
  <c r="AG48"/>
  <c r="AH48"/>
  <c r="AI48"/>
  <c r="CW48" s="1"/>
  <c r="V48" s="1"/>
  <c r="AJ48"/>
  <c r="CQ48"/>
  <c r="P48" s="1"/>
  <c r="CP48" s="1"/>
  <c r="O48" s="1"/>
  <c r="CT48"/>
  <c r="S48" s="1"/>
  <c r="CU48"/>
  <c r="T48" s="1"/>
  <c r="CV48"/>
  <c r="U48" s="1"/>
  <c r="CX48"/>
  <c r="W48" s="1"/>
  <c r="FR48"/>
  <c r="GL48"/>
  <c r="GO48"/>
  <c r="GP48"/>
  <c r="GV48"/>
  <c r="HC48" s="1"/>
  <c r="GX48" s="1"/>
  <c r="AC49"/>
  <c r="AB49" s="1"/>
  <c r="AD49"/>
  <c r="CR49" s="1"/>
  <c r="AE49"/>
  <c r="AF49"/>
  <c r="AG49"/>
  <c r="AH49"/>
  <c r="CV49" s="1"/>
  <c r="AI49"/>
  <c r="AJ49"/>
  <c r="CQ49"/>
  <c r="CS49"/>
  <c r="CT49"/>
  <c r="CU49"/>
  <c r="CW49"/>
  <c r="CX49"/>
  <c r="FR49"/>
  <c r="GL49"/>
  <c r="GO49"/>
  <c r="GP49"/>
  <c r="GV49"/>
  <c r="HC49" s="1"/>
  <c r="AC50"/>
  <c r="AE50"/>
  <c r="AD50" s="1"/>
  <c r="CR50" s="1"/>
  <c r="AF50"/>
  <c r="AG50"/>
  <c r="CU50" s="1"/>
  <c r="AH50"/>
  <c r="AI50"/>
  <c r="AJ50"/>
  <c r="CS50"/>
  <c r="CT50"/>
  <c r="CV50"/>
  <c r="CW50"/>
  <c r="V50" s="1"/>
  <c r="CX50"/>
  <c r="FR50"/>
  <c r="GL50"/>
  <c r="GO50"/>
  <c r="GP50"/>
  <c r="GV50"/>
  <c r="HC50"/>
  <c r="C51"/>
  <c r="D51"/>
  <c r="I51"/>
  <c r="K51"/>
  <c r="AC51"/>
  <c r="AB51" s="1"/>
  <c r="AE51"/>
  <c r="AD51" s="1"/>
  <c r="CR51" s="1"/>
  <c r="Q51" s="1"/>
  <c r="AF51"/>
  <c r="AG51"/>
  <c r="CU51" s="1"/>
  <c r="T51" s="1"/>
  <c r="AH51"/>
  <c r="AI51"/>
  <c r="AJ51"/>
  <c r="CS51"/>
  <c r="R51" s="1"/>
  <c r="CT51"/>
  <c r="S51" s="1"/>
  <c r="CV51"/>
  <c r="U51" s="1"/>
  <c r="CW51"/>
  <c r="V51" s="1"/>
  <c r="CX51"/>
  <c r="W51" s="1"/>
  <c r="FR51"/>
  <c r="GL51"/>
  <c r="GO51"/>
  <c r="GP51"/>
  <c r="GV51"/>
  <c r="HC51"/>
  <c r="GX51" s="1"/>
  <c r="AC52"/>
  <c r="AB52" s="1"/>
  <c r="AD52"/>
  <c r="CR52" s="1"/>
  <c r="Q52" s="1"/>
  <c r="AE52"/>
  <c r="AF52"/>
  <c r="AG52"/>
  <c r="CU52" s="1"/>
  <c r="T52" s="1"/>
  <c r="AH52"/>
  <c r="CV52" s="1"/>
  <c r="U52" s="1"/>
  <c r="AI52"/>
  <c r="AJ52"/>
  <c r="CS52"/>
  <c r="R52" s="1"/>
  <c r="CT52"/>
  <c r="S52" s="1"/>
  <c r="CW52"/>
  <c r="V52" s="1"/>
  <c r="CX52"/>
  <c r="W52" s="1"/>
  <c r="FR52"/>
  <c r="GL52"/>
  <c r="GO52"/>
  <c r="GP52"/>
  <c r="GV52"/>
  <c r="HC52"/>
  <c r="GX52" s="1"/>
  <c r="C53"/>
  <c r="D53"/>
  <c r="I53"/>
  <c r="K53"/>
  <c r="AC53"/>
  <c r="AB53" s="1"/>
  <c r="AE53"/>
  <c r="AD53" s="1"/>
  <c r="CR53" s="1"/>
  <c r="Q53" s="1"/>
  <c r="AF53"/>
  <c r="AG53"/>
  <c r="CU53" s="1"/>
  <c r="T53" s="1"/>
  <c r="AH53"/>
  <c r="AI53"/>
  <c r="AJ53"/>
  <c r="CS53"/>
  <c r="R53" s="1"/>
  <c r="CT53"/>
  <c r="S53" s="1"/>
  <c r="CV53"/>
  <c r="U53" s="1"/>
  <c r="CW53"/>
  <c r="V53" s="1"/>
  <c r="CX53"/>
  <c r="W53" s="1"/>
  <c r="FR53"/>
  <c r="GL53"/>
  <c r="GO53"/>
  <c r="GP53"/>
  <c r="GV53"/>
  <c r="HC53"/>
  <c r="GX53" s="1"/>
  <c r="AC54"/>
  <c r="AE54"/>
  <c r="AD54" s="1"/>
  <c r="CR54" s="1"/>
  <c r="Q54" s="1"/>
  <c r="AF54"/>
  <c r="AG54"/>
  <c r="CU54" s="1"/>
  <c r="T54" s="1"/>
  <c r="AH54"/>
  <c r="AI54"/>
  <c r="AJ54"/>
  <c r="CS54"/>
  <c r="R54" s="1"/>
  <c r="CT54"/>
  <c r="S54" s="1"/>
  <c r="CV54"/>
  <c r="U54" s="1"/>
  <c r="CW54"/>
  <c r="V54" s="1"/>
  <c r="CX54"/>
  <c r="W54" s="1"/>
  <c r="FR54"/>
  <c r="GL54"/>
  <c r="GO54"/>
  <c r="GP54"/>
  <c r="GV54"/>
  <c r="HC54"/>
  <c r="GX54" s="1"/>
  <c r="C55"/>
  <c r="D55"/>
  <c r="I55"/>
  <c r="K55"/>
  <c r="AC55"/>
  <c r="AE55"/>
  <c r="AD55" s="1"/>
  <c r="CR55" s="1"/>
  <c r="Q55" s="1"/>
  <c r="AF55"/>
  <c r="AG55"/>
  <c r="CU55" s="1"/>
  <c r="T55" s="1"/>
  <c r="AH55"/>
  <c r="AI55"/>
  <c r="AJ55"/>
  <c r="CS55"/>
  <c r="R55" s="1"/>
  <c r="CT55"/>
  <c r="S55" s="1"/>
  <c r="CV55"/>
  <c r="U55" s="1"/>
  <c r="CW55"/>
  <c r="V55" s="1"/>
  <c r="CX55"/>
  <c r="W55" s="1"/>
  <c r="FR55"/>
  <c r="GL55"/>
  <c r="GN55"/>
  <c r="GP55"/>
  <c r="GV55"/>
  <c r="HC55"/>
  <c r="GX55" s="1"/>
  <c r="I56"/>
  <c r="R56"/>
  <c r="AC56"/>
  <c r="AE56"/>
  <c r="AD56" s="1"/>
  <c r="CR56" s="1"/>
  <c r="Q56" s="1"/>
  <c r="AF56"/>
  <c r="CT56" s="1"/>
  <c r="S56" s="1"/>
  <c r="AG56"/>
  <c r="AH56"/>
  <c r="AI56"/>
  <c r="AJ56"/>
  <c r="CX56" s="1"/>
  <c r="W56" s="1"/>
  <c r="CQ56"/>
  <c r="P56" s="1"/>
  <c r="CS56"/>
  <c r="CU56"/>
  <c r="T56" s="1"/>
  <c r="CV56"/>
  <c r="U56" s="1"/>
  <c r="CW56"/>
  <c r="V56" s="1"/>
  <c r="FR56"/>
  <c r="GL56"/>
  <c r="GN56"/>
  <c r="GP56"/>
  <c r="GV56"/>
  <c r="HC56"/>
  <c r="GX56" s="1"/>
  <c r="I57"/>
  <c r="AC57"/>
  <c r="AE57"/>
  <c r="AF57"/>
  <c r="AG57"/>
  <c r="AH57"/>
  <c r="AI57"/>
  <c r="CW57" s="1"/>
  <c r="V57" s="1"/>
  <c r="AJ57"/>
  <c r="CQ57"/>
  <c r="P57" s="1"/>
  <c r="CT57"/>
  <c r="S57" s="1"/>
  <c r="CU57"/>
  <c r="T57" s="1"/>
  <c r="CV57"/>
  <c r="U57" s="1"/>
  <c r="CX57"/>
  <c r="W57" s="1"/>
  <c r="FR57"/>
  <c r="GL57"/>
  <c r="GN57"/>
  <c r="GP57"/>
  <c r="GV57"/>
  <c r="HC57" s="1"/>
  <c r="GX57"/>
  <c r="C58"/>
  <c r="D58"/>
  <c r="I58"/>
  <c r="I60" s="1"/>
  <c r="K58"/>
  <c r="AC58"/>
  <c r="AE58"/>
  <c r="AF58"/>
  <c r="AG58"/>
  <c r="AH58"/>
  <c r="AI58"/>
  <c r="CW58" s="1"/>
  <c r="V58" s="1"/>
  <c r="AJ58"/>
  <c r="CQ58"/>
  <c r="P58" s="1"/>
  <c r="CT58"/>
  <c r="S58" s="1"/>
  <c r="CU58"/>
  <c r="CV58"/>
  <c r="U58" s="1"/>
  <c r="CX58"/>
  <c r="W58" s="1"/>
  <c r="FR58"/>
  <c r="GL58"/>
  <c r="GN58"/>
  <c r="GP58"/>
  <c r="GV58"/>
  <c r="HC58" s="1"/>
  <c r="GX58" s="1"/>
  <c r="AC59"/>
  <c r="AB59" s="1"/>
  <c r="AD59"/>
  <c r="CR59" s="1"/>
  <c r="AE59"/>
  <c r="AF59"/>
  <c r="AG59"/>
  <c r="AH59"/>
  <c r="CV59" s="1"/>
  <c r="AI59"/>
  <c r="AJ59"/>
  <c r="CS59"/>
  <c r="CT59"/>
  <c r="CU59"/>
  <c r="CW59"/>
  <c r="CX59"/>
  <c r="FR59"/>
  <c r="GL59"/>
  <c r="GN59"/>
  <c r="GP59"/>
  <c r="GV59"/>
  <c r="HC59" s="1"/>
  <c r="AB60"/>
  <c r="AC60"/>
  <c r="CQ60" s="1"/>
  <c r="AE60"/>
  <c r="AD60" s="1"/>
  <c r="CR60" s="1"/>
  <c r="AF60"/>
  <c r="CT60" s="1"/>
  <c r="S60" s="1"/>
  <c r="AG60"/>
  <c r="CU60" s="1"/>
  <c r="AH60"/>
  <c r="AI60"/>
  <c r="AJ60"/>
  <c r="CS60"/>
  <c r="R60" s="1"/>
  <c r="CV60"/>
  <c r="CW60"/>
  <c r="CX60"/>
  <c r="W60" s="1"/>
  <c r="FR60"/>
  <c r="GL60"/>
  <c r="GN60"/>
  <c r="GP60"/>
  <c r="GV60"/>
  <c r="HC60"/>
  <c r="C61"/>
  <c r="D61"/>
  <c r="I61"/>
  <c r="K61"/>
  <c r="V61"/>
  <c r="AC61"/>
  <c r="CQ61" s="1"/>
  <c r="P61" s="1"/>
  <c r="AE61"/>
  <c r="AD61" s="1"/>
  <c r="CR61" s="1"/>
  <c r="Q61" s="1"/>
  <c r="AF61"/>
  <c r="AG61"/>
  <c r="CU61" s="1"/>
  <c r="T61" s="1"/>
  <c r="AH61"/>
  <c r="AI61"/>
  <c r="AJ61"/>
  <c r="CX61" s="1"/>
  <c r="W61" s="1"/>
  <c r="CS61"/>
  <c r="R61" s="1"/>
  <c r="CT61"/>
  <c r="S61" s="1"/>
  <c r="CV61"/>
  <c r="U61" s="1"/>
  <c r="CW61"/>
  <c r="FR61"/>
  <c r="GL61"/>
  <c r="GN61"/>
  <c r="GP61"/>
  <c r="GV61"/>
  <c r="HC61"/>
  <c r="GX61" s="1"/>
  <c r="I62"/>
  <c r="K62"/>
  <c r="P62"/>
  <c r="T62"/>
  <c r="AC62"/>
  <c r="AD62"/>
  <c r="AE62"/>
  <c r="CS62" s="1"/>
  <c r="R62" s="1"/>
  <c r="AF62"/>
  <c r="AG62"/>
  <c r="AH62"/>
  <c r="CV62" s="1"/>
  <c r="U62" s="1"/>
  <c r="AI62"/>
  <c r="CW62" s="1"/>
  <c r="V62" s="1"/>
  <c r="AJ62"/>
  <c r="CQ62"/>
  <c r="CR62"/>
  <c r="Q62" s="1"/>
  <c r="CT62"/>
  <c r="S62" s="1"/>
  <c r="CZ62" s="1"/>
  <c r="Y62" s="1"/>
  <c r="CU62"/>
  <c r="CX62"/>
  <c r="W62" s="1"/>
  <c r="CY62"/>
  <c r="X62" s="1"/>
  <c r="FR62"/>
  <c r="GL62"/>
  <c r="GN62"/>
  <c r="GP62"/>
  <c r="GV62"/>
  <c r="HC62" s="1"/>
  <c r="GX62" s="1"/>
  <c r="I63"/>
  <c r="K63"/>
  <c r="R63"/>
  <c r="AC63"/>
  <c r="CQ63" s="1"/>
  <c r="P63" s="1"/>
  <c r="AE63"/>
  <c r="AD63" s="1"/>
  <c r="CR63" s="1"/>
  <c r="Q63" s="1"/>
  <c r="AF63"/>
  <c r="CT63" s="1"/>
  <c r="S63" s="1"/>
  <c r="AG63"/>
  <c r="CU63" s="1"/>
  <c r="T63" s="1"/>
  <c r="AH63"/>
  <c r="AI63"/>
  <c r="AJ63"/>
  <c r="CX63" s="1"/>
  <c r="W63" s="1"/>
  <c r="CS63"/>
  <c r="CV63"/>
  <c r="U63" s="1"/>
  <c r="CW63"/>
  <c r="V63" s="1"/>
  <c r="FR63"/>
  <c r="GL63"/>
  <c r="GO63"/>
  <c r="GP63"/>
  <c r="GV63"/>
  <c r="HC63"/>
  <c r="GX63" s="1"/>
  <c r="C64"/>
  <c r="D64"/>
  <c r="I64"/>
  <c r="K64"/>
  <c r="V64"/>
  <c r="AC64"/>
  <c r="CQ64" s="1"/>
  <c r="P64" s="1"/>
  <c r="AE64"/>
  <c r="AD64" s="1"/>
  <c r="CR64" s="1"/>
  <c r="Q64" s="1"/>
  <c r="AF64"/>
  <c r="AG64"/>
  <c r="CU64" s="1"/>
  <c r="T64" s="1"/>
  <c r="AH64"/>
  <c r="AI64"/>
  <c r="AJ64"/>
  <c r="CX64" s="1"/>
  <c r="W64" s="1"/>
  <c r="CS64"/>
  <c r="R64" s="1"/>
  <c r="CT64"/>
  <c r="S64" s="1"/>
  <c r="CV64"/>
  <c r="U64" s="1"/>
  <c r="CW64"/>
  <c r="FR64"/>
  <c r="GL64"/>
  <c r="GO64"/>
  <c r="GP64"/>
  <c r="GV64"/>
  <c r="HC64"/>
  <c r="GX64" s="1"/>
  <c r="C65"/>
  <c r="D65"/>
  <c r="I65"/>
  <c r="K65"/>
  <c r="V65"/>
  <c r="AC65"/>
  <c r="CQ65" s="1"/>
  <c r="P65" s="1"/>
  <c r="AE65"/>
  <c r="AD65" s="1"/>
  <c r="CR65" s="1"/>
  <c r="Q65" s="1"/>
  <c r="AF65"/>
  <c r="AG65"/>
  <c r="CU65" s="1"/>
  <c r="T65" s="1"/>
  <c r="AH65"/>
  <c r="AI65"/>
  <c r="AJ65"/>
  <c r="CS65"/>
  <c r="R65" s="1"/>
  <c r="CT65"/>
  <c r="S65" s="1"/>
  <c r="CV65"/>
  <c r="U65" s="1"/>
  <c r="CW65"/>
  <c r="CX65"/>
  <c r="W65" s="1"/>
  <c r="FR65"/>
  <c r="GL65"/>
  <c r="GO65"/>
  <c r="GP65"/>
  <c r="GV65"/>
  <c r="HC65"/>
  <c r="GX65" s="1"/>
  <c r="C66"/>
  <c r="D66"/>
  <c r="I66"/>
  <c r="K66"/>
  <c r="AC66"/>
  <c r="CQ66" s="1"/>
  <c r="P66" s="1"/>
  <c r="CP66" s="1"/>
  <c r="O66" s="1"/>
  <c r="AE66"/>
  <c r="AD66" s="1"/>
  <c r="CR66" s="1"/>
  <c r="Q66" s="1"/>
  <c r="AF66"/>
  <c r="CT66" s="1"/>
  <c r="S66" s="1"/>
  <c r="AG66"/>
  <c r="CU66" s="1"/>
  <c r="T66" s="1"/>
  <c r="AH66"/>
  <c r="AI66"/>
  <c r="AJ66"/>
  <c r="CS66"/>
  <c r="R66" s="1"/>
  <c r="CV66"/>
  <c r="U66" s="1"/>
  <c r="CW66"/>
  <c r="V66" s="1"/>
  <c r="CX66"/>
  <c r="W66" s="1"/>
  <c r="FR66"/>
  <c r="GL66"/>
  <c r="GO66"/>
  <c r="GP66"/>
  <c r="GV66"/>
  <c r="HC66"/>
  <c r="GX66" s="1"/>
  <c r="I67"/>
  <c r="U67" s="1"/>
  <c r="AC67"/>
  <c r="AE67"/>
  <c r="AD67" s="1"/>
  <c r="CR67" s="1"/>
  <c r="Q67" s="1"/>
  <c r="AF67"/>
  <c r="CT67" s="1"/>
  <c r="S67" s="1"/>
  <c r="AG67"/>
  <c r="AH67"/>
  <c r="AI67"/>
  <c r="CW67" s="1"/>
  <c r="V67" s="1"/>
  <c r="AJ67"/>
  <c r="CX67" s="1"/>
  <c r="W67" s="1"/>
  <c r="CQ67"/>
  <c r="CS67"/>
  <c r="R67" s="1"/>
  <c r="CZ67" s="1"/>
  <c r="Y67" s="1"/>
  <c r="CU67"/>
  <c r="T67" s="1"/>
  <c r="CV67"/>
  <c r="FR67"/>
  <c r="GL67"/>
  <c r="GO67"/>
  <c r="GP67"/>
  <c r="GV67"/>
  <c r="HC67"/>
  <c r="GX67" s="1"/>
  <c r="C68"/>
  <c r="D68"/>
  <c r="I68"/>
  <c r="K68"/>
  <c r="U68"/>
  <c r="AC68"/>
  <c r="AE68"/>
  <c r="AD68" s="1"/>
  <c r="CR68" s="1"/>
  <c r="Q68" s="1"/>
  <c r="AF68"/>
  <c r="CT68" s="1"/>
  <c r="S68" s="1"/>
  <c r="AG68"/>
  <c r="AH68"/>
  <c r="AI68"/>
  <c r="CW68" s="1"/>
  <c r="V68" s="1"/>
  <c r="AJ68"/>
  <c r="CQ68"/>
  <c r="CS68"/>
  <c r="R68" s="1"/>
  <c r="CZ68" s="1"/>
  <c r="Y68" s="1"/>
  <c r="CU68"/>
  <c r="T68" s="1"/>
  <c r="CV68"/>
  <c r="CX68"/>
  <c r="W68" s="1"/>
  <c r="FR68"/>
  <c r="GL68"/>
  <c r="GO68"/>
  <c r="GP68"/>
  <c r="GV68"/>
  <c r="GX68"/>
  <c r="HC68"/>
  <c r="C69"/>
  <c r="D69"/>
  <c r="I69"/>
  <c r="K69"/>
  <c r="AC69"/>
  <c r="AE69"/>
  <c r="AD69" s="1"/>
  <c r="AF69"/>
  <c r="CT69" s="1"/>
  <c r="S69" s="1"/>
  <c r="AG69"/>
  <c r="AH69"/>
  <c r="AI69"/>
  <c r="AJ69"/>
  <c r="CX69" s="1"/>
  <c r="W69" s="1"/>
  <c r="CQ69"/>
  <c r="P69" s="1"/>
  <c r="CS69"/>
  <c r="R69" s="1"/>
  <c r="CU69"/>
  <c r="T69" s="1"/>
  <c r="CV69"/>
  <c r="U69" s="1"/>
  <c r="CW69"/>
  <c r="V69" s="1"/>
  <c r="FR69"/>
  <c r="GL69"/>
  <c r="GO69"/>
  <c r="GP69"/>
  <c r="GV69"/>
  <c r="HC69"/>
  <c r="GX69" s="1"/>
  <c r="AC70"/>
  <c r="AE70"/>
  <c r="CS70" s="1"/>
  <c r="AF70"/>
  <c r="AG70"/>
  <c r="AH70"/>
  <c r="AI70"/>
  <c r="CW70" s="1"/>
  <c r="AJ70"/>
  <c r="CQ70"/>
  <c r="CT70"/>
  <c r="CU70"/>
  <c r="CV70"/>
  <c r="CX70"/>
  <c r="FR70"/>
  <c r="GL70"/>
  <c r="GO70"/>
  <c r="GP70"/>
  <c r="GV70"/>
  <c r="HC70" s="1"/>
  <c r="AC71"/>
  <c r="AB71" s="1"/>
  <c r="AD71"/>
  <c r="CR71" s="1"/>
  <c r="AE71"/>
  <c r="AF71"/>
  <c r="AG71"/>
  <c r="AH71"/>
  <c r="CV71" s="1"/>
  <c r="AI71"/>
  <c r="AJ71"/>
  <c r="CQ71"/>
  <c r="CS71"/>
  <c r="CT71"/>
  <c r="CU71"/>
  <c r="CW71"/>
  <c r="CX71"/>
  <c r="FR71"/>
  <c r="GL71"/>
  <c r="GO71"/>
  <c r="GP71"/>
  <c r="GV71"/>
  <c r="HC71" s="1"/>
  <c r="AC72"/>
  <c r="AB72" s="1"/>
  <c r="AD72"/>
  <c r="CR72" s="1"/>
  <c r="Q72" s="1"/>
  <c r="AE72"/>
  <c r="AF72"/>
  <c r="AG72"/>
  <c r="CU72" s="1"/>
  <c r="T72" s="1"/>
  <c r="AH72"/>
  <c r="CV72" s="1"/>
  <c r="U72" s="1"/>
  <c r="AI72"/>
  <c r="AJ72"/>
  <c r="CS72"/>
  <c r="R72" s="1"/>
  <c r="CT72"/>
  <c r="S72" s="1"/>
  <c r="CW72"/>
  <c r="V72" s="1"/>
  <c r="CX72"/>
  <c r="W72" s="1"/>
  <c r="FR72"/>
  <c r="GL72"/>
  <c r="GO72"/>
  <c r="GP72"/>
  <c r="GV72"/>
  <c r="HC72" s="1"/>
  <c r="GX72" s="1"/>
  <c r="AC73"/>
  <c r="AB73" s="1"/>
  <c r="AD73"/>
  <c r="CR73" s="1"/>
  <c r="Q73" s="1"/>
  <c r="AE73"/>
  <c r="AF73"/>
  <c r="AG73"/>
  <c r="CU73" s="1"/>
  <c r="T73" s="1"/>
  <c r="AH73"/>
  <c r="CV73" s="1"/>
  <c r="U73" s="1"/>
  <c r="AI73"/>
  <c r="AJ73"/>
  <c r="CS73"/>
  <c r="R73" s="1"/>
  <c r="CT73"/>
  <c r="S73" s="1"/>
  <c r="CW73"/>
  <c r="V73" s="1"/>
  <c r="CX73"/>
  <c r="W73" s="1"/>
  <c r="FR73"/>
  <c r="GL73"/>
  <c r="GO73"/>
  <c r="GP73"/>
  <c r="GV73"/>
  <c r="HC73" s="1"/>
  <c r="GX73" s="1"/>
  <c r="C74"/>
  <c r="D74"/>
  <c r="I74"/>
  <c r="K74"/>
  <c r="AC74"/>
  <c r="AB74" s="1"/>
  <c r="AD74"/>
  <c r="CR74" s="1"/>
  <c r="Q74" s="1"/>
  <c r="AE74"/>
  <c r="AF74"/>
  <c r="AG74"/>
  <c r="CU74" s="1"/>
  <c r="T74" s="1"/>
  <c r="AH74"/>
  <c r="CV74" s="1"/>
  <c r="U74" s="1"/>
  <c r="AI74"/>
  <c r="AJ74"/>
  <c r="CS74"/>
  <c r="R74" s="1"/>
  <c r="CT74"/>
  <c r="S74" s="1"/>
  <c r="CW74"/>
  <c r="V74" s="1"/>
  <c r="CX74"/>
  <c r="W74" s="1"/>
  <c r="FR74"/>
  <c r="GL74"/>
  <c r="GO74"/>
  <c r="GP74"/>
  <c r="GV74"/>
  <c r="HC74" s="1"/>
  <c r="GX74" s="1"/>
  <c r="B76"/>
  <c r="B26" s="1"/>
  <c r="C76"/>
  <c r="C26" s="1"/>
  <c r="D76"/>
  <c r="D26" s="1"/>
  <c r="F76"/>
  <c r="F26" s="1"/>
  <c r="G76"/>
  <c r="G26" s="1"/>
  <c r="BX76"/>
  <c r="BX26" s="1"/>
  <c r="BY76"/>
  <c r="BY26" s="1"/>
  <c r="BZ76"/>
  <c r="BZ26" s="1"/>
  <c r="CD76"/>
  <c r="CD26" s="1"/>
  <c r="CG76"/>
  <c r="CG26" s="1"/>
  <c r="CK76"/>
  <c r="CK26" s="1"/>
  <c r="CL76"/>
  <c r="CL26" s="1"/>
  <c r="CM76"/>
  <c r="CM26" s="1"/>
  <c r="D106"/>
  <c r="E108"/>
  <c r="Z108"/>
  <c r="AA108"/>
  <c r="AM108"/>
  <c r="AN108"/>
  <c r="BE108"/>
  <c r="BF108"/>
  <c r="BG108"/>
  <c r="BH108"/>
  <c r="BI108"/>
  <c r="BJ108"/>
  <c r="BK108"/>
  <c r="BL108"/>
  <c r="BM108"/>
  <c r="BN108"/>
  <c r="BO108"/>
  <c r="BP108"/>
  <c r="BQ108"/>
  <c r="BR108"/>
  <c r="BS108"/>
  <c r="BT108"/>
  <c r="BU108"/>
  <c r="BV108"/>
  <c r="BW108"/>
  <c r="CN108"/>
  <c r="CO108"/>
  <c r="CP108"/>
  <c r="CQ108"/>
  <c r="CR108"/>
  <c r="CS108"/>
  <c r="CT108"/>
  <c r="CU108"/>
  <c r="CV108"/>
  <c r="CW108"/>
  <c r="CX108"/>
  <c r="CY108"/>
  <c r="CZ108"/>
  <c r="DA108"/>
  <c r="DB108"/>
  <c r="DC108"/>
  <c r="DD108"/>
  <c r="DE108"/>
  <c r="DF108"/>
  <c r="DG108"/>
  <c r="DH108"/>
  <c r="DI108"/>
  <c r="DJ108"/>
  <c r="DK108"/>
  <c r="DL108"/>
  <c r="DM108"/>
  <c r="DN108"/>
  <c r="DO108"/>
  <c r="DP108"/>
  <c r="DQ108"/>
  <c r="DR108"/>
  <c r="DS108"/>
  <c r="DT108"/>
  <c r="DU108"/>
  <c r="DV108"/>
  <c r="DW108"/>
  <c r="DX108"/>
  <c r="DY108"/>
  <c r="DZ108"/>
  <c r="EA108"/>
  <c r="EB108"/>
  <c r="EC108"/>
  <c r="ED108"/>
  <c r="EE108"/>
  <c r="EF108"/>
  <c r="EG108"/>
  <c r="EH108"/>
  <c r="EI108"/>
  <c r="EJ108"/>
  <c r="EK108"/>
  <c r="EL108"/>
  <c r="EM108"/>
  <c r="EN108"/>
  <c r="EO108"/>
  <c r="EP108"/>
  <c r="EQ108"/>
  <c r="ER108"/>
  <c r="ES108"/>
  <c r="ET108"/>
  <c r="EU108"/>
  <c r="EV108"/>
  <c r="EW108"/>
  <c r="EX108"/>
  <c r="EY108"/>
  <c r="EZ108"/>
  <c r="FA108"/>
  <c r="FB108"/>
  <c r="FC108"/>
  <c r="FD108"/>
  <c r="FE108"/>
  <c r="FF108"/>
  <c r="FG108"/>
  <c r="FH108"/>
  <c r="FI108"/>
  <c r="FJ108"/>
  <c r="FK108"/>
  <c r="FL108"/>
  <c r="FM108"/>
  <c r="FN108"/>
  <c r="FO108"/>
  <c r="FP108"/>
  <c r="FQ108"/>
  <c r="FR108"/>
  <c r="FS108"/>
  <c r="FT108"/>
  <c r="FU108"/>
  <c r="FV108"/>
  <c r="FW108"/>
  <c r="FX108"/>
  <c r="FY108"/>
  <c r="FZ108"/>
  <c r="GA108"/>
  <c r="GB108"/>
  <c r="GC108"/>
  <c r="GD108"/>
  <c r="GE108"/>
  <c r="GF108"/>
  <c r="GG108"/>
  <c r="GH108"/>
  <c r="GI108"/>
  <c r="GJ108"/>
  <c r="GK108"/>
  <c r="GL108"/>
  <c r="GM108"/>
  <c r="GN108"/>
  <c r="GO108"/>
  <c r="GP108"/>
  <c r="GQ108"/>
  <c r="GR108"/>
  <c r="GS108"/>
  <c r="GT108"/>
  <c r="GU108"/>
  <c r="GV108"/>
  <c r="GW108"/>
  <c r="GX108"/>
  <c r="C110"/>
  <c r="D110"/>
  <c r="I110"/>
  <c r="K110"/>
  <c r="AC110"/>
  <c r="CQ110" s="1"/>
  <c r="P110" s="1"/>
  <c r="AE110"/>
  <c r="AD110" s="1"/>
  <c r="CR110" s="1"/>
  <c r="Q110" s="1"/>
  <c r="AF110"/>
  <c r="AG110"/>
  <c r="CU110" s="1"/>
  <c r="T110" s="1"/>
  <c r="AH110"/>
  <c r="AI110"/>
  <c r="AJ110"/>
  <c r="CS110"/>
  <c r="R110" s="1"/>
  <c r="CT110"/>
  <c r="S110" s="1"/>
  <c r="CV110"/>
  <c r="U110" s="1"/>
  <c r="CW110"/>
  <c r="V110" s="1"/>
  <c r="CX110"/>
  <c r="W110" s="1"/>
  <c r="FR110"/>
  <c r="GL110"/>
  <c r="GO110"/>
  <c r="GP110"/>
  <c r="GV110"/>
  <c r="HC110"/>
  <c r="GX110" s="1"/>
  <c r="C111"/>
  <c r="D111"/>
  <c r="I111"/>
  <c r="K111"/>
  <c r="AC111"/>
  <c r="CQ111" s="1"/>
  <c r="P111" s="1"/>
  <c r="AE111"/>
  <c r="AD111" s="1"/>
  <c r="CR111" s="1"/>
  <c r="Q111" s="1"/>
  <c r="AF111"/>
  <c r="AG111"/>
  <c r="CU111" s="1"/>
  <c r="T111" s="1"/>
  <c r="AH111"/>
  <c r="AI111"/>
  <c r="AJ111"/>
  <c r="CS111"/>
  <c r="R111" s="1"/>
  <c r="CT111"/>
  <c r="S111" s="1"/>
  <c r="CV111"/>
  <c r="U111" s="1"/>
  <c r="CW111"/>
  <c r="V111" s="1"/>
  <c r="CX111"/>
  <c r="W111" s="1"/>
  <c r="FR111"/>
  <c r="GL111"/>
  <c r="GN111"/>
  <c r="GP111"/>
  <c r="GV111"/>
  <c r="HC111"/>
  <c r="GX111" s="1"/>
  <c r="I112"/>
  <c r="AC112"/>
  <c r="AE112"/>
  <c r="AD112" s="1"/>
  <c r="AF112"/>
  <c r="CT112" s="1"/>
  <c r="S112" s="1"/>
  <c r="AG112"/>
  <c r="AH112"/>
  <c r="AI112"/>
  <c r="AJ112"/>
  <c r="CX112" s="1"/>
  <c r="W112" s="1"/>
  <c r="CQ112"/>
  <c r="P112" s="1"/>
  <c r="CS112"/>
  <c r="R112" s="1"/>
  <c r="CU112"/>
  <c r="T112" s="1"/>
  <c r="CV112"/>
  <c r="U112" s="1"/>
  <c r="CW112"/>
  <c r="V112" s="1"/>
  <c r="FR112"/>
  <c r="GL112"/>
  <c r="GN112"/>
  <c r="GP112"/>
  <c r="GV112"/>
  <c r="HC112"/>
  <c r="GX112" s="1"/>
  <c r="C113"/>
  <c r="D113"/>
  <c r="I113"/>
  <c r="K113"/>
  <c r="AC113"/>
  <c r="CQ113" s="1"/>
  <c r="P113" s="1"/>
  <c r="AE113"/>
  <c r="AD113" s="1"/>
  <c r="AF113"/>
  <c r="CT113" s="1"/>
  <c r="S113" s="1"/>
  <c r="AG113"/>
  <c r="CU113" s="1"/>
  <c r="T113" s="1"/>
  <c r="AH113"/>
  <c r="AI113"/>
  <c r="AJ113"/>
  <c r="CX113" s="1"/>
  <c r="W113" s="1"/>
  <c r="CS113"/>
  <c r="R113" s="1"/>
  <c r="CV113"/>
  <c r="U113" s="1"/>
  <c r="CW113"/>
  <c r="V113" s="1"/>
  <c r="FR113"/>
  <c r="GL113"/>
  <c r="GN113"/>
  <c r="GP113"/>
  <c r="GV113"/>
  <c r="HC113"/>
  <c r="GX113" s="1"/>
  <c r="I114"/>
  <c r="K114"/>
  <c r="AC114"/>
  <c r="AB114" s="1"/>
  <c r="AD114"/>
  <c r="CR114" s="1"/>
  <c r="Q114" s="1"/>
  <c r="AE114"/>
  <c r="CS114" s="1"/>
  <c r="R114" s="1"/>
  <c r="AF114"/>
  <c r="AG114"/>
  <c r="AH114"/>
  <c r="CV114" s="1"/>
  <c r="U114" s="1"/>
  <c r="AI114"/>
  <c r="CW114" s="1"/>
  <c r="V114" s="1"/>
  <c r="AJ114"/>
  <c r="CQ114"/>
  <c r="P114" s="1"/>
  <c r="CP114" s="1"/>
  <c r="O114" s="1"/>
  <c r="CT114"/>
  <c r="S114" s="1"/>
  <c r="CU114"/>
  <c r="T114" s="1"/>
  <c r="CX114"/>
  <c r="W114" s="1"/>
  <c r="FR114"/>
  <c r="GL114"/>
  <c r="BZ117" s="1"/>
  <c r="GN114"/>
  <c r="GP114"/>
  <c r="GV114"/>
  <c r="HC114" s="1"/>
  <c r="GX114" s="1"/>
  <c r="I115"/>
  <c r="K115"/>
  <c r="AC115"/>
  <c r="CQ115" s="1"/>
  <c r="P115" s="1"/>
  <c r="AE115"/>
  <c r="AD115" s="1"/>
  <c r="AF115"/>
  <c r="CT115" s="1"/>
  <c r="S115" s="1"/>
  <c r="AG115"/>
  <c r="CU115" s="1"/>
  <c r="T115" s="1"/>
  <c r="AH115"/>
  <c r="AI115"/>
  <c r="CW115" s="1"/>
  <c r="V115" s="1"/>
  <c r="AJ115"/>
  <c r="CX115" s="1"/>
  <c r="W115" s="1"/>
  <c r="CV115"/>
  <c r="U115" s="1"/>
  <c r="FR115"/>
  <c r="GL115"/>
  <c r="GO115"/>
  <c r="GP115"/>
  <c r="GV115"/>
  <c r="GX115"/>
  <c r="HC115"/>
  <c r="B117"/>
  <c r="B108" s="1"/>
  <c r="C117"/>
  <c r="C108" s="1"/>
  <c r="D117"/>
  <c r="D108" s="1"/>
  <c r="F117"/>
  <c r="F108" s="1"/>
  <c r="G117"/>
  <c r="G108" s="1"/>
  <c r="BX117"/>
  <c r="BX108" s="1"/>
  <c r="BY117"/>
  <c r="BY108" s="1"/>
  <c r="CD117"/>
  <c r="AU117" s="1"/>
  <c r="CK117"/>
  <c r="CK108" s="1"/>
  <c r="CL117"/>
  <c r="BC117" s="1"/>
  <c r="CM117"/>
  <c r="CM108" s="1"/>
  <c r="D147"/>
  <c r="E149"/>
  <c r="Z149"/>
  <c r="AA149"/>
  <c r="AM149"/>
  <c r="AN149"/>
  <c r="BE149"/>
  <c r="BF149"/>
  <c r="BG149"/>
  <c r="BH149"/>
  <c r="BI149"/>
  <c r="BJ149"/>
  <c r="BK149"/>
  <c r="BL149"/>
  <c r="BM149"/>
  <c r="BN149"/>
  <c r="BO149"/>
  <c r="BP149"/>
  <c r="BQ149"/>
  <c r="BR149"/>
  <c r="BS149"/>
  <c r="BT149"/>
  <c r="BU149"/>
  <c r="BV149"/>
  <c r="BW149"/>
  <c r="CN149"/>
  <c r="CO149"/>
  <c r="CP149"/>
  <c r="CQ149"/>
  <c r="CR149"/>
  <c r="CS149"/>
  <c r="CT149"/>
  <c r="CU149"/>
  <c r="CV149"/>
  <c r="CW149"/>
  <c r="CX149"/>
  <c r="CY149"/>
  <c r="CZ149"/>
  <c r="DA149"/>
  <c r="DB149"/>
  <c r="DC149"/>
  <c r="DD149"/>
  <c r="DE149"/>
  <c r="DF149"/>
  <c r="DG149"/>
  <c r="DH149"/>
  <c r="DI149"/>
  <c r="DJ149"/>
  <c r="DK149"/>
  <c r="DL149"/>
  <c r="DM149"/>
  <c r="DN149"/>
  <c r="DO149"/>
  <c r="DP149"/>
  <c r="DQ149"/>
  <c r="DR149"/>
  <c r="DS149"/>
  <c r="DT149"/>
  <c r="DU149"/>
  <c r="DV149"/>
  <c r="DW149"/>
  <c r="DX149"/>
  <c r="DY149"/>
  <c r="DZ149"/>
  <c r="EA149"/>
  <c r="EB149"/>
  <c r="EC149"/>
  <c r="ED149"/>
  <c r="EE149"/>
  <c r="EF149"/>
  <c r="EG149"/>
  <c r="EH149"/>
  <c r="EI149"/>
  <c r="EJ149"/>
  <c r="EK149"/>
  <c r="EL149"/>
  <c r="EM149"/>
  <c r="EN149"/>
  <c r="EO149"/>
  <c r="EP149"/>
  <c r="EQ149"/>
  <c r="ER149"/>
  <c r="ES149"/>
  <c r="ET149"/>
  <c r="EU149"/>
  <c r="EV149"/>
  <c r="EW149"/>
  <c r="EX149"/>
  <c r="EY149"/>
  <c r="EZ149"/>
  <c r="FA149"/>
  <c r="FB149"/>
  <c r="FC149"/>
  <c r="FD149"/>
  <c r="FE149"/>
  <c r="FF149"/>
  <c r="FG149"/>
  <c r="FH149"/>
  <c r="FI149"/>
  <c r="FJ149"/>
  <c r="FK149"/>
  <c r="FL149"/>
  <c r="FM149"/>
  <c r="FN149"/>
  <c r="FO149"/>
  <c r="FP149"/>
  <c r="FQ149"/>
  <c r="FR149"/>
  <c r="FS149"/>
  <c r="FT149"/>
  <c r="FU149"/>
  <c r="FV149"/>
  <c r="FW149"/>
  <c r="FX149"/>
  <c r="FY149"/>
  <c r="FZ149"/>
  <c r="GA149"/>
  <c r="GB149"/>
  <c r="GC149"/>
  <c r="GD149"/>
  <c r="GE149"/>
  <c r="GF149"/>
  <c r="GG149"/>
  <c r="GH149"/>
  <c r="GI149"/>
  <c r="GJ149"/>
  <c r="GK149"/>
  <c r="GL149"/>
  <c r="GM149"/>
  <c r="GN149"/>
  <c r="GO149"/>
  <c r="GP149"/>
  <c r="GQ149"/>
  <c r="GR149"/>
  <c r="GS149"/>
  <c r="GT149"/>
  <c r="GU149"/>
  <c r="GV149"/>
  <c r="GW149"/>
  <c r="GX149"/>
  <c r="C151"/>
  <c r="D151"/>
  <c r="I151"/>
  <c r="K151"/>
  <c r="AC151"/>
  <c r="AE151"/>
  <c r="CS151" s="1"/>
  <c r="R151" s="1"/>
  <c r="AF151"/>
  <c r="CT151" s="1"/>
  <c r="S151" s="1"/>
  <c r="AG151"/>
  <c r="AH151"/>
  <c r="AI151"/>
  <c r="CW151" s="1"/>
  <c r="V151" s="1"/>
  <c r="AJ151"/>
  <c r="CX151" s="1"/>
  <c r="W151" s="1"/>
  <c r="CQ151"/>
  <c r="P151" s="1"/>
  <c r="CU151"/>
  <c r="T151" s="1"/>
  <c r="CV151"/>
  <c r="U151" s="1"/>
  <c r="FR151"/>
  <c r="GL151"/>
  <c r="GO151"/>
  <c r="GP151"/>
  <c r="GV151"/>
  <c r="HC151" s="1"/>
  <c r="GX151" s="1"/>
  <c r="C152"/>
  <c r="D152"/>
  <c r="I152"/>
  <c r="K152"/>
  <c r="AC152"/>
  <c r="AE152"/>
  <c r="CS152" s="1"/>
  <c r="R152" s="1"/>
  <c r="AF152"/>
  <c r="CT152" s="1"/>
  <c r="S152" s="1"/>
  <c r="AG152"/>
  <c r="AH152"/>
  <c r="AI152"/>
  <c r="CW152" s="1"/>
  <c r="V152" s="1"/>
  <c r="AJ152"/>
  <c r="CX152" s="1"/>
  <c r="W152" s="1"/>
  <c r="CQ152"/>
  <c r="P152" s="1"/>
  <c r="CU152"/>
  <c r="T152" s="1"/>
  <c r="CV152"/>
  <c r="U152" s="1"/>
  <c r="FR152"/>
  <c r="GL152"/>
  <c r="GO152"/>
  <c r="GP152"/>
  <c r="GV152"/>
  <c r="HC152" s="1"/>
  <c r="GX152" s="1"/>
  <c r="C153"/>
  <c r="D153"/>
  <c r="I153"/>
  <c r="K153"/>
  <c r="AC153"/>
  <c r="AE153"/>
  <c r="CS153" s="1"/>
  <c r="R153" s="1"/>
  <c r="AF153"/>
  <c r="AG153"/>
  <c r="AH153"/>
  <c r="AI153"/>
  <c r="CW153" s="1"/>
  <c r="V153" s="1"/>
  <c r="AJ153"/>
  <c r="CQ153"/>
  <c r="P153" s="1"/>
  <c r="CT153"/>
  <c r="S153" s="1"/>
  <c r="CU153"/>
  <c r="T153" s="1"/>
  <c r="CV153"/>
  <c r="U153" s="1"/>
  <c r="CX153"/>
  <c r="W153" s="1"/>
  <c r="FR153"/>
  <c r="GL153"/>
  <c r="GO153"/>
  <c r="GP153"/>
  <c r="GV153"/>
  <c r="HC153" s="1"/>
  <c r="GX153" s="1"/>
  <c r="AC154"/>
  <c r="AB154" s="1"/>
  <c r="AD154"/>
  <c r="CR154" s="1"/>
  <c r="AE154"/>
  <c r="AF154"/>
  <c r="AG154"/>
  <c r="AH154"/>
  <c r="CV154" s="1"/>
  <c r="AI154"/>
  <c r="AJ154"/>
  <c r="CQ154"/>
  <c r="CS154"/>
  <c r="CT154"/>
  <c r="CU154"/>
  <c r="CW154"/>
  <c r="CX154"/>
  <c r="FR154"/>
  <c r="GL154"/>
  <c r="GO154"/>
  <c r="GP154"/>
  <c r="GV154"/>
  <c r="HC154" s="1"/>
  <c r="C155"/>
  <c r="D155"/>
  <c r="I155"/>
  <c r="K155"/>
  <c r="AC155"/>
  <c r="AB155" s="1"/>
  <c r="AD155"/>
  <c r="CR155" s="1"/>
  <c r="Q155" s="1"/>
  <c r="AE155"/>
  <c r="AF155"/>
  <c r="AG155"/>
  <c r="CU155" s="1"/>
  <c r="T155" s="1"/>
  <c r="AH155"/>
  <c r="CV155" s="1"/>
  <c r="U155" s="1"/>
  <c r="AI155"/>
  <c r="AJ155"/>
  <c r="CS155"/>
  <c r="R155" s="1"/>
  <c r="CT155"/>
  <c r="S155" s="1"/>
  <c r="CW155"/>
  <c r="V155" s="1"/>
  <c r="CX155"/>
  <c r="W155" s="1"/>
  <c r="FR155"/>
  <c r="GL155"/>
  <c r="GO155"/>
  <c r="GP155"/>
  <c r="GV155"/>
  <c r="HC155" s="1"/>
  <c r="GX155" s="1"/>
  <c r="C156"/>
  <c r="D156"/>
  <c r="I156"/>
  <c r="K156"/>
  <c r="AC156"/>
  <c r="AB156" s="1"/>
  <c r="AD156"/>
  <c r="CR156" s="1"/>
  <c r="Q156" s="1"/>
  <c r="AE156"/>
  <c r="AF156"/>
  <c r="AG156"/>
  <c r="CU156" s="1"/>
  <c r="T156" s="1"/>
  <c r="AH156"/>
  <c r="CV156" s="1"/>
  <c r="U156" s="1"/>
  <c r="AI156"/>
  <c r="AJ156"/>
  <c r="CS156"/>
  <c r="R156" s="1"/>
  <c r="CT156"/>
  <c r="S156" s="1"/>
  <c r="CW156"/>
  <c r="V156" s="1"/>
  <c r="CX156"/>
  <c r="W156" s="1"/>
  <c r="FR156"/>
  <c r="GL156"/>
  <c r="GO156"/>
  <c r="GP156"/>
  <c r="GV156"/>
  <c r="HC156" s="1"/>
  <c r="GX156" s="1"/>
  <c r="C157"/>
  <c r="D157"/>
  <c r="I157"/>
  <c r="K157"/>
  <c r="AC157"/>
  <c r="AB157" s="1"/>
  <c r="AD157"/>
  <c r="CR157" s="1"/>
  <c r="Q157" s="1"/>
  <c r="AE157"/>
  <c r="AF157"/>
  <c r="AG157"/>
  <c r="AH157"/>
  <c r="CV157" s="1"/>
  <c r="U157" s="1"/>
  <c r="AI157"/>
  <c r="AJ157"/>
  <c r="CQ157"/>
  <c r="P157" s="1"/>
  <c r="CP157" s="1"/>
  <c r="O157" s="1"/>
  <c r="CS157"/>
  <c r="R157" s="1"/>
  <c r="CT157"/>
  <c r="S157" s="1"/>
  <c r="CU157"/>
  <c r="T157" s="1"/>
  <c r="CW157"/>
  <c r="V157" s="1"/>
  <c r="CX157"/>
  <c r="W157" s="1"/>
  <c r="FR157"/>
  <c r="GL157"/>
  <c r="GO157"/>
  <c r="GP157"/>
  <c r="GV157"/>
  <c r="HC157" s="1"/>
  <c r="GX157" s="1"/>
  <c r="I158"/>
  <c r="AC158"/>
  <c r="CQ158" s="1"/>
  <c r="P158" s="1"/>
  <c r="AD158"/>
  <c r="CR158" s="1"/>
  <c r="Q158" s="1"/>
  <c r="AE158"/>
  <c r="AF158"/>
  <c r="AB158" s="1"/>
  <c r="AG158"/>
  <c r="CU158" s="1"/>
  <c r="T158" s="1"/>
  <c r="AH158"/>
  <c r="CV158" s="1"/>
  <c r="U158" s="1"/>
  <c r="AI158"/>
  <c r="AJ158"/>
  <c r="CS158"/>
  <c r="R158" s="1"/>
  <c r="CT158"/>
  <c r="S158" s="1"/>
  <c r="CW158"/>
  <c r="V158" s="1"/>
  <c r="CX158"/>
  <c r="W158" s="1"/>
  <c r="FR158"/>
  <c r="GL158"/>
  <c r="GO158"/>
  <c r="GP158"/>
  <c r="GV158"/>
  <c r="HC158"/>
  <c r="GX158" s="1"/>
  <c r="C159"/>
  <c r="D159"/>
  <c r="I159"/>
  <c r="K159"/>
  <c r="AC159"/>
  <c r="CQ159" s="1"/>
  <c r="P159" s="1"/>
  <c r="AE159"/>
  <c r="AD159" s="1"/>
  <c r="CR159" s="1"/>
  <c r="Q159" s="1"/>
  <c r="AF159"/>
  <c r="AG159"/>
  <c r="CU159" s="1"/>
  <c r="T159" s="1"/>
  <c r="AH159"/>
  <c r="AI159"/>
  <c r="AJ159"/>
  <c r="CS159"/>
  <c r="R159" s="1"/>
  <c r="CT159"/>
  <c r="S159" s="1"/>
  <c r="CV159"/>
  <c r="U159" s="1"/>
  <c r="CW159"/>
  <c r="V159" s="1"/>
  <c r="CX159"/>
  <c r="W159" s="1"/>
  <c r="FR159"/>
  <c r="GL159"/>
  <c r="GO159"/>
  <c r="GP159"/>
  <c r="GV159"/>
  <c r="HC159"/>
  <c r="GX159" s="1"/>
  <c r="B161"/>
  <c r="B149" s="1"/>
  <c r="C161"/>
  <c r="C149" s="1"/>
  <c r="D161"/>
  <c r="D149" s="1"/>
  <c r="F161"/>
  <c r="F149" s="1"/>
  <c r="G161"/>
  <c r="G149" s="1"/>
  <c r="BX161"/>
  <c r="BX149" s="1"/>
  <c r="BY161"/>
  <c r="CI161" s="1"/>
  <c r="BZ161"/>
  <c r="BZ149" s="1"/>
  <c r="CC161"/>
  <c r="CC149" s="1"/>
  <c r="CD161"/>
  <c r="CD149" s="1"/>
  <c r="CG161"/>
  <c r="CK161"/>
  <c r="CL161"/>
  <c r="CL149" s="1"/>
  <c r="CM161"/>
  <c r="CM149" s="1"/>
  <c r="B191"/>
  <c r="B22" s="1"/>
  <c r="C191"/>
  <c r="C22" s="1"/>
  <c r="D191"/>
  <c r="D22" s="1"/>
  <c r="F191"/>
  <c r="F22" s="1"/>
  <c r="G191"/>
  <c r="G22" s="1"/>
  <c r="B221"/>
  <c r="B18" s="1"/>
  <c r="C221"/>
  <c r="C18" s="1"/>
  <c r="D221"/>
  <c r="D18" s="1"/>
  <c r="F221"/>
  <c r="F18" s="1"/>
  <c r="G221"/>
  <c r="G18" s="1"/>
  <c r="W259" i="5" l="1"/>
  <c r="K378"/>
  <c r="H379"/>
  <c r="G308"/>
  <c r="O308" s="1"/>
  <c r="W153"/>
  <c r="J199"/>
  <c r="P199" s="1"/>
  <c r="K295"/>
  <c r="J298" s="1"/>
  <c r="P298" s="1"/>
  <c r="J224"/>
  <c r="P224" s="1"/>
  <c r="G69"/>
  <c r="O69" s="1"/>
  <c r="G117"/>
  <c r="O117" s="1"/>
  <c r="G129"/>
  <c r="O129" s="1"/>
  <c r="J141"/>
  <c r="P141" s="1"/>
  <c r="G163"/>
  <c r="O163" s="1"/>
  <c r="G245"/>
  <c r="O245" s="1"/>
  <c r="G340"/>
  <c r="O340" s="1"/>
  <c r="G287"/>
  <c r="O287" s="1"/>
  <c r="J371"/>
  <c r="P371" s="1"/>
  <c r="J62"/>
  <c r="P62" s="1"/>
  <c r="J69"/>
  <c r="P69" s="1"/>
  <c r="J79"/>
  <c r="P79" s="1"/>
  <c r="G89"/>
  <c r="O89" s="1"/>
  <c r="J117"/>
  <c r="P117" s="1"/>
  <c r="J129"/>
  <c r="P129" s="1"/>
  <c r="J151"/>
  <c r="P151" s="1"/>
  <c r="G189"/>
  <c r="O189" s="1"/>
  <c r="L316"/>
  <c r="X298"/>
  <c r="J351"/>
  <c r="P351" s="1"/>
  <c r="G361"/>
  <c r="O361" s="1"/>
  <c r="L273"/>
  <c r="L401"/>
  <c r="L397"/>
  <c r="J103"/>
  <c r="P103" s="1"/>
  <c r="J177"/>
  <c r="P177" s="1"/>
  <c r="J235"/>
  <c r="P235" s="1"/>
  <c r="G141"/>
  <c r="O141" s="1"/>
  <c r="J163"/>
  <c r="P163" s="1"/>
  <c r="J189"/>
  <c r="P189" s="1"/>
  <c r="G215"/>
  <c r="O215" s="1"/>
  <c r="J245"/>
  <c r="P245" s="1"/>
  <c r="G257"/>
  <c r="O257" s="1"/>
  <c r="G271"/>
  <c r="O271" s="1"/>
  <c r="J287"/>
  <c r="P287" s="1"/>
  <c r="G298"/>
  <c r="O298" s="1"/>
  <c r="G330"/>
  <c r="O330" s="1"/>
  <c r="G351"/>
  <c r="O351" s="1"/>
  <c r="J382"/>
  <c r="P382" s="1"/>
  <c r="J391"/>
  <c r="P391" s="1"/>
  <c r="G62"/>
  <c r="O62" s="1"/>
  <c r="J89"/>
  <c r="P89" s="1"/>
  <c r="G103"/>
  <c r="O103" s="1"/>
  <c r="G151"/>
  <c r="O151" s="1"/>
  <c r="G177"/>
  <c r="O177" s="1"/>
  <c r="G199"/>
  <c r="O199" s="1"/>
  <c r="J215"/>
  <c r="P215" s="1"/>
  <c r="G224"/>
  <c r="O224" s="1"/>
  <c r="G235"/>
  <c r="O235" s="1"/>
  <c r="J271"/>
  <c r="P271" s="1"/>
  <c r="J308"/>
  <c r="P308" s="1"/>
  <c r="J330"/>
  <c r="P330" s="1"/>
  <c r="J340"/>
  <c r="P340" s="1"/>
  <c r="J361"/>
  <c r="P361" s="1"/>
  <c r="G371"/>
  <c r="O371" s="1"/>
  <c r="R56"/>
  <c r="G32" s="1"/>
  <c r="W69"/>
  <c r="R82"/>
  <c r="W129"/>
  <c r="R132"/>
  <c r="W165"/>
  <c r="X202"/>
  <c r="W235"/>
  <c r="R238"/>
  <c r="W245"/>
  <c r="R248"/>
  <c r="W261"/>
  <c r="X311"/>
  <c r="W382"/>
  <c r="G382"/>
  <c r="O382" s="1"/>
  <c r="R385"/>
  <c r="W53"/>
  <c r="G53"/>
  <c r="O53" s="1"/>
  <c r="W79"/>
  <c r="G79"/>
  <c r="O79" s="1"/>
  <c r="R156"/>
  <c r="W163"/>
  <c r="X189"/>
  <c r="R192"/>
  <c r="W224"/>
  <c r="W351"/>
  <c r="W361"/>
  <c r="W371"/>
  <c r="W89"/>
  <c r="W103"/>
  <c r="W117"/>
  <c r="W141"/>
  <c r="W151"/>
  <c r="X177"/>
  <c r="X199"/>
  <c r="W257"/>
  <c r="W287"/>
  <c r="X308"/>
  <c r="W330"/>
  <c r="W340"/>
  <c r="W391"/>
  <c r="W62"/>
  <c r="W205"/>
  <c r="W215"/>
  <c r="W271"/>
  <c r="W314"/>
  <c r="CG149" i="1"/>
  <c r="AX161"/>
  <c r="CI149"/>
  <c r="AZ161"/>
  <c r="CZ159"/>
  <c r="Y159" s="1"/>
  <c r="CY159"/>
  <c r="X159" s="1"/>
  <c r="CZ157"/>
  <c r="Y157" s="1"/>
  <c r="CY157"/>
  <c r="X157" s="1"/>
  <c r="CZ153"/>
  <c r="Y153" s="1"/>
  <c r="CY153"/>
  <c r="X153" s="1"/>
  <c r="CZ151"/>
  <c r="Y151" s="1"/>
  <c r="CY151"/>
  <c r="X151" s="1"/>
  <c r="F133"/>
  <c r="BC108"/>
  <c r="AB113"/>
  <c r="CR113"/>
  <c r="Q113" s="1"/>
  <c r="CZ110"/>
  <c r="Y110" s="1"/>
  <c r="CY110"/>
  <c r="X110" s="1"/>
  <c r="AF117"/>
  <c r="AC117"/>
  <c r="CP110"/>
  <c r="O110" s="1"/>
  <c r="CY69"/>
  <c r="X69" s="1"/>
  <c r="CZ69"/>
  <c r="Y69" s="1"/>
  <c r="CZ63"/>
  <c r="Y63" s="1"/>
  <c r="CY63"/>
  <c r="X63" s="1"/>
  <c r="CP63"/>
  <c r="O63" s="1"/>
  <c r="CZ55"/>
  <c r="Y55" s="1"/>
  <c r="CY55"/>
  <c r="X55" s="1"/>
  <c r="CP159"/>
  <c r="O159" s="1"/>
  <c r="CK149"/>
  <c r="BB161"/>
  <c r="CZ155"/>
  <c r="Y155" s="1"/>
  <c r="CY155"/>
  <c r="X155" s="1"/>
  <c r="AB115"/>
  <c r="CR115"/>
  <c r="Q115" s="1"/>
  <c r="CP115" s="1"/>
  <c r="O115" s="1"/>
  <c r="CY113"/>
  <c r="X113" s="1"/>
  <c r="CZ113"/>
  <c r="Y113" s="1"/>
  <c r="CZ72"/>
  <c r="Y72" s="1"/>
  <c r="CY72"/>
  <c r="X72" s="1"/>
  <c r="CZ66"/>
  <c r="Y66" s="1"/>
  <c r="CY66"/>
  <c r="X66" s="1"/>
  <c r="CZ65"/>
  <c r="Y65" s="1"/>
  <c r="CY65"/>
  <c r="X65" s="1"/>
  <c r="CJ117"/>
  <c r="AH117"/>
  <c r="CP65"/>
  <c r="O65" s="1"/>
  <c r="GN157"/>
  <c r="GM157"/>
  <c r="CZ156"/>
  <c r="Y156" s="1"/>
  <c r="CY156"/>
  <c r="X156" s="1"/>
  <c r="F136"/>
  <c r="AU108"/>
  <c r="AQ117"/>
  <c r="BZ108"/>
  <c r="CI117"/>
  <c r="CZ114"/>
  <c r="Y114" s="1"/>
  <c r="CY114"/>
  <c r="X114" s="1"/>
  <c r="GM114" s="1"/>
  <c r="AB112"/>
  <c r="CR112"/>
  <c r="Q112" s="1"/>
  <c r="AD117" s="1"/>
  <c r="CZ111"/>
  <c r="Y111" s="1"/>
  <c r="CY111"/>
  <c r="X111" s="1"/>
  <c r="CZ73"/>
  <c r="Y73" s="1"/>
  <c r="CY73"/>
  <c r="X73" s="1"/>
  <c r="CP158"/>
  <c r="O158" s="1"/>
  <c r="CP111"/>
  <c r="O111" s="1"/>
  <c r="AI117"/>
  <c r="V60"/>
  <c r="CZ158"/>
  <c r="Y158" s="1"/>
  <c r="CY158"/>
  <c r="X158" s="1"/>
  <c r="CZ152"/>
  <c r="Y152" s="1"/>
  <c r="CY152"/>
  <c r="X152" s="1"/>
  <c r="CY112"/>
  <c r="X112" s="1"/>
  <c r="CZ112"/>
  <c r="Y112" s="1"/>
  <c r="CZ74"/>
  <c r="Y74" s="1"/>
  <c r="CY74"/>
  <c r="X74" s="1"/>
  <c r="AB69"/>
  <c r="CR69"/>
  <c r="Q69" s="1"/>
  <c r="CP69" s="1"/>
  <c r="O69" s="1"/>
  <c r="GN66"/>
  <c r="GM66"/>
  <c r="CZ64"/>
  <c r="Y64" s="1"/>
  <c r="CY64"/>
  <c r="X64" s="1"/>
  <c r="CZ61"/>
  <c r="Y61" s="1"/>
  <c r="CY61"/>
  <c r="X61" s="1"/>
  <c r="CZ60"/>
  <c r="Y60" s="1"/>
  <c r="CY60"/>
  <c r="X60" s="1"/>
  <c r="CP113"/>
  <c r="O113" s="1"/>
  <c r="AJ117"/>
  <c r="AG117"/>
  <c r="CP64"/>
  <c r="O64" s="1"/>
  <c r="CP61"/>
  <c r="O61" s="1"/>
  <c r="CX195" i="3"/>
  <c r="CX199"/>
  <c r="CX203"/>
  <c r="CX196"/>
  <c r="CX200"/>
  <c r="CX204"/>
  <c r="CX197"/>
  <c r="CX201"/>
  <c r="CX205"/>
  <c r="CX194"/>
  <c r="CX198"/>
  <c r="CX202"/>
  <c r="CX163"/>
  <c r="CX167"/>
  <c r="CX171"/>
  <c r="CX164"/>
  <c r="CX168"/>
  <c r="CX165"/>
  <c r="CX169"/>
  <c r="CX162"/>
  <c r="CX166"/>
  <c r="CX170"/>
  <c r="CZ56" i="1"/>
  <c r="Y56" s="1"/>
  <c r="CY56"/>
  <c r="X56" s="1"/>
  <c r="CZ53"/>
  <c r="Y53" s="1"/>
  <c r="CY53"/>
  <c r="X53" s="1"/>
  <c r="CZ51"/>
  <c r="Y51" s="1"/>
  <c r="CY51"/>
  <c r="X51" s="1"/>
  <c r="CZ46"/>
  <c r="Y46" s="1"/>
  <c r="CY46"/>
  <c r="X46" s="1"/>
  <c r="AO161"/>
  <c r="AB159"/>
  <c r="AD153"/>
  <c r="CR153" s="1"/>
  <c r="Q153" s="1"/>
  <c r="CP153" s="1"/>
  <c r="O153" s="1"/>
  <c r="AD152"/>
  <c r="CR152" s="1"/>
  <c r="Q152" s="1"/>
  <c r="CP152" s="1"/>
  <c r="O152" s="1"/>
  <c r="AD151"/>
  <c r="BD117"/>
  <c r="AB111"/>
  <c r="AB110"/>
  <c r="CL108"/>
  <c r="CD108"/>
  <c r="BB76"/>
  <c r="AX76"/>
  <c r="AP76"/>
  <c r="AD70"/>
  <c r="CR70" s="1"/>
  <c r="AB66"/>
  <c r="GX60"/>
  <c r="T60"/>
  <c r="CX223" i="3"/>
  <c r="CX224"/>
  <c r="CX221"/>
  <c r="CX225"/>
  <c r="CX222"/>
  <c r="CX226"/>
  <c r="CX215"/>
  <c r="CX219"/>
  <c r="CX216"/>
  <c r="CX220"/>
  <c r="CX217"/>
  <c r="CX214"/>
  <c r="CX218"/>
  <c r="CX207"/>
  <c r="CX211"/>
  <c r="CX208"/>
  <c r="CX212"/>
  <c r="CX209"/>
  <c r="CX213"/>
  <c r="CX206"/>
  <c r="CX210"/>
  <c r="AD58" i="1"/>
  <c r="CR58" s="1"/>
  <c r="Q58" s="1"/>
  <c r="CS58"/>
  <c r="R58" s="1"/>
  <c r="CY58" s="1"/>
  <c r="X58" s="1"/>
  <c r="AB41"/>
  <c r="CR41"/>
  <c r="AT161"/>
  <c r="AP161"/>
  <c r="CQ156"/>
  <c r="P156" s="1"/>
  <c r="CP156" s="1"/>
  <c r="O156" s="1"/>
  <c r="CQ155"/>
  <c r="P155" s="1"/>
  <c r="CP155" s="1"/>
  <c r="O155" s="1"/>
  <c r="BY149"/>
  <c r="AO117"/>
  <c r="CS115"/>
  <c r="R115" s="1"/>
  <c r="AE117" s="1"/>
  <c r="BC76"/>
  <c r="AU76"/>
  <c r="AQ76"/>
  <c r="CQ74"/>
  <c r="P74" s="1"/>
  <c r="CP74" s="1"/>
  <c r="O74" s="1"/>
  <c r="CQ73"/>
  <c r="P73" s="1"/>
  <c r="CP73" s="1"/>
  <c r="O73" s="1"/>
  <c r="CQ72"/>
  <c r="P72" s="1"/>
  <c r="CP72" s="1"/>
  <c r="O72" s="1"/>
  <c r="CY68"/>
  <c r="X68" s="1"/>
  <c r="CY67"/>
  <c r="X67" s="1"/>
  <c r="AB63"/>
  <c r="CP62"/>
  <c r="O62" s="1"/>
  <c r="P60"/>
  <c r="CQ59"/>
  <c r="CP56"/>
  <c r="O56" s="1"/>
  <c r="AB56"/>
  <c r="W50"/>
  <c r="R50"/>
  <c r="T50"/>
  <c r="R44"/>
  <c r="T44"/>
  <c r="CX243" i="3"/>
  <c r="CX247"/>
  <c r="CX244"/>
  <c r="CX248"/>
  <c r="CX242"/>
  <c r="CX245"/>
  <c r="CX249"/>
  <c r="CX246"/>
  <c r="CX235"/>
  <c r="CX239"/>
  <c r="CX236"/>
  <c r="CX240"/>
  <c r="CX237"/>
  <c r="CX241"/>
  <c r="CX238"/>
  <c r="CX227"/>
  <c r="CX231"/>
  <c r="CX228"/>
  <c r="CX232"/>
  <c r="CX229"/>
  <c r="CX233"/>
  <c r="CX230"/>
  <c r="CX234"/>
  <c r="CX175"/>
  <c r="CX179"/>
  <c r="CX172"/>
  <c r="CX176"/>
  <c r="CX180"/>
  <c r="CX173"/>
  <c r="CX177"/>
  <c r="CX174"/>
  <c r="CX178"/>
  <c r="AD57" i="1"/>
  <c r="CS57"/>
  <c r="R57" s="1"/>
  <c r="CZ57" s="1"/>
  <c r="Y57" s="1"/>
  <c r="CZ54"/>
  <c r="Y54" s="1"/>
  <c r="CY54"/>
  <c r="X54" s="1"/>
  <c r="CR47"/>
  <c r="Q47" s="1"/>
  <c r="CP47" s="1"/>
  <c r="O47" s="1"/>
  <c r="AB47"/>
  <c r="CR42"/>
  <c r="AB42"/>
  <c r="CZ33"/>
  <c r="Y33" s="1"/>
  <c r="CY33"/>
  <c r="X33" s="1"/>
  <c r="CP33"/>
  <c r="O33" s="1"/>
  <c r="BC161"/>
  <c r="AU161"/>
  <c r="AQ161"/>
  <c r="CG117"/>
  <c r="BB117"/>
  <c r="AP117"/>
  <c r="CI76"/>
  <c r="BD76"/>
  <c r="I70"/>
  <c r="S70" s="1"/>
  <c r="P68"/>
  <c r="CP68" s="1"/>
  <c r="O68" s="1"/>
  <c r="AB68"/>
  <c r="P67"/>
  <c r="CP67" s="1"/>
  <c r="O67" s="1"/>
  <c r="AB67"/>
  <c r="AB64"/>
  <c r="AB61"/>
  <c r="Q60"/>
  <c r="T58"/>
  <c r="CY57"/>
  <c r="X57" s="1"/>
  <c r="AB54"/>
  <c r="S50"/>
  <c r="AB50"/>
  <c r="AB48"/>
  <c r="GX44"/>
  <c r="S44"/>
  <c r="U44"/>
  <c r="Q44"/>
  <c r="CX251" i="3"/>
  <c r="CX255"/>
  <c r="CX259"/>
  <c r="CX252"/>
  <c r="CX256"/>
  <c r="CX260"/>
  <c r="CX253"/>
  <c r="CX257"/>
  <c r="CX261"/>
  <c r="CX250"/>
  <c r="CX254"/>
  <c r="CX258"/>
  <c r="CX187"/>
  <c r="CX191"/>
  <c r="CX188"/>
  <c r="CX192"/>
  <c r="CX189"/>
  <c r="CX193"/>
  <c r="CX190"/>
  <c r="CX183"/>
  <c r="CX184"/>
  <c r="CX181"/>
  <c r="CX185"/>
  <c r="CX182"/>
  <c r="CX186"/>
  <c r="CX155"/>
  <c r="CX159"/>
  <c r="CX156"/>
  <c r="CX160"/>
  <c r="CX157"/>
  <c r="CX161"/>
  <c r="CX158"/>
  <c r="CX103"/>
  <c r="CX107"/>
  <c r="CX100"/>
  <c r="CX104"/>
  <c r="CX108"/>
  <c r="CX101"/>
  <c r="CX105"/>
  <c r="CX109"/>
  <c r="CX102"/>
  <c r="CX106"/>
  <c r="CX110"/>
  <c r="I59" i="1"/>
  <c r="S59" s="1"/>
  <c r="AB55"/>
  <c r="CQ55"/>
  <c r="P55" s="1"/>
  <c r="CP55" s="1"/>
  <c r="O55" s="1"/>
  <c r="CZ52"/>
  <c r="Y52" s="1"/>
  <c r="CY52"/>
  <c r="X52" s="1"/>
  <c r="AB46"/>
  <c r="CR46"/>
  <c r="Q46" s="1"/>
  <c r="CP46" s="1"/>
  <c r="O46" s="1"/>
  <c r="CZ45"/>
  <c r="Y45" s="1"/>
  <c r="CY45"/>
  <c r="X45" s="1"/>
  <c r="BD161"/>
  <c r="I154"/>
  <c r="R154" s="1"/>
  <c r="AE161" s="1"/>
  <c r="AO76"/>
  <c r="I71"/>
  <c r="P71" s="1"/>
  <c r="AB65"/>
  <c r="AB62"/>
  <c r="U60"/>
  <c r="CP58"/>
  <c r="O58" s="1"/>
  <c r="GX50"/>
  <c r="U50"/>
  <c r="Q50"/>
  <c r="AB45"/>
  <c r="V44"/>
  <c r="W42"/>
  <c r="S42"/>
  <c r="CQ54"/>
  <c r="P54" s="1"/>
  <c r="CP54" s="1"/>
  <c r="O54" s="1"/>
  <c r="CQ53"/>
  <c r="P53" s="1"/>
  <c r="CP53" s="1"/>
  <c r="O53" s="1"/>
  <c r="CQ52"/>
  <c r="P52" s="1"/>
  <c r="CP52" s="1"/>
  <c r="O52" s="1"/>
  <c r="CQ51"/>
  <c r="P51" s="1"/>
  <c r="CP51" s="1"/>
  <c r="O51" s="1"/>
  <c r="CQ50"/>
  <c r="P50" s="1"/>
  <c r="CP50" s="1"/>
  <c r="O50" s="1"/>
  <c r="CS48"/>
  <c r="R48" s="1"/>
  <c r="CY48" s="1"/>
  <c r="X48" s="1"/>
  <c r="CS47"/>
  <c r="R47" s="1"/>
  <c r="CZ47" s="1"/>
  <c r="Y47" s="1"/>
  <c r="CQ45"/>
  <c r="P45" s="1"/>
  <c r="CP45" s="1"/>
  <c r="O45" s="1"/>
  <c r="CQ44"/>
  <c r="P44" s="1"/>
  <c r="CP44" s="1"/>
  <c r="O44" s="1"/>
  <c r="CS42"/>
  <c r="R42" s="1"/>
  <c r="I42"/>
  <c r="U42" s="1"/>
  <c r="CR39"/>
  <c r="Q39" s="1"/>
  <c r="T39"/>
  <c r="U38"/>
  <c r="I38"/>
  <c r="R38" s="1"/>
  <c r="W35"/>
  <c r="S35"/>
  <c r="T34"/>
  <c r="W34"/>
  <c r="S34"/>
  <c r="CX151" i="3"/>
  <c r="CX152"/>
  <c r="CX149"/>
  <c r="CX153"/>
  <c r="CX150"/>
  <c r="CX154"/>
  <c r="CX131"/>
  <c r="CX135"/>
  <c r="CX139"/>
  <c r="CX143"/>
  <c r="CX147"/>
  <c r="CX132"/>
  <c r="CX136"/>
  <c r="CX140"/>
  <c r="CX144"/>
  <c r="CX148"/>
  <c r="CX133"/>
  <c r="CX137"/>
  <c r="CX141"/>
  <c r="CX145"/>
  <c r="CX134"/>
  <c r="CX138"/>
  <c r="CX142"/>
  <c r="CX146"/>
  <c r="CX123"/>
  <c r="CX127"/>
  <c r="CX124"/>
  <c r="CX128"/>
  <c r="CX125"/>
  <c r="CX129"/>
  <c r="CX126"/>
  <c r="CX130"/>
  <c r="CX111"/>
  <c r="CX115"/>
  <c r="CX119"/>
  <c r="CX112"/>
  <c r="CX116"/>
  <c r="CX120"/>
  <c r="CX113"/>
  <c r="CX117"/>
  <c r="CX121"/>
  <c r="CX114"/>
  <c r="CX118"/>
  <c r="CX122"/>
  <c r="CX91"/>
  <c r="CX95"/>
  <c r="CX99"/>
  <c r="CX92"/>
  <c r="CX96"/>
  <c r="CX93"/>
  <c r="CX97"/>
  <c r="CX94"/>
  <c r="CX98"/>
  <c r="CX87"/>
  <c r="CX88"/>
  <c r="CX85"/>
  <c r="CX89"/>
  <c r="CX86"/>
  <c r="CX90"/>
  <c r="CX79"/>
  <c r="CX83"/>
  <c r="CX80"/>
  <c r="CX84"/>
  <c r="CX81"/>
  <c r="CX78"/>
  <c r="CX82"/>
  <c r="CX51"/>
  <c r="CX55"/>
  <c r="CX59"/>
  <c r="CX63"/>
  <c r="CX52"/>
  <c r="CX56"/>
  <c r="CX60"/>
  <c r="CX53"/>
  <c r="CX57"/>
  <c r="CX61"/>
  <c r="CX50"/>
  <c r="CX54"/>
  <c r="CX58"/>
  <c r="CX62"/>
  <c r="I49" i="1"/>
  <c r="W49" s="1"/>
  <c r="I43"/>
  <c r="U43" s="1"/>
  <c r="W40"/>
  <c r="S40"/>
  <c r="CS39"/>
  <c r="R39" s="1"/>
  <c r="CZ39" s="1"/>
  <c r="Y39" s="1"/>
  <c r="P39"/>
  <c r="CP39" s="1"/>
  <c r="O39" s="1"/>
  <c r="GX38"/>
  <c r="AD36"/>
  <c r="CR35"/>
  <c r="Q35" s="1"/>
  <c r="T35"/>
  <c r="P34"/>
  <c r="AB34"/>
  <c r="GX32"/>
  <c r="U32"/>
  <c r="CY31"/>
  <c r="X31" s="1"/>
  <c r="GN31" s="1"/>
  <c r="CY30"/>
  <c r="X30" s="1"/>
  <c r="GM30" s="1"/>
  <c r="CY29"/>
  <c r="X29" s="1"/>
  <c r="GN29" s="1"/>
  <c r="CY28"/>
  <c r="X28" s="1"/>
  <c r="CX19" i="3"/>
  <c r="CX23"/>
  <c r="CX27"/>
  <c r="CX31"/>
  <c r="CX35"/>
  <c r="I37" i="1"/>
  <c r="CX20" i="3"/>
  <c r="CX24"/>
  <c r="CX28"/>
  <c r="CX32"/>
  <c r="CX36"/>
  <c r="I36" i="1"/>
  <c r="R36" s="1"/>
  <c r="CX21" i="3"/>
  <c r="CX25"/>
  <c r="CX29"/>
  <c r="CX33"/>
  <c r="CX37"/>
  <c r="CX22"/>
  <c r="CX26"/>
  <c r="CX30"/>
  <c r="CX34"/>
  <c r="T40" i="1"/>
  <c r="AB38"/>
  <c r="AB37"/>
  <c r="CS35"/>
  <c r="R35" s="1"/>
  <c r="CP35"/>
  <c r="O35" s="1"/>
  <c r="AB32"/>
  <c r="AB31"/>
  <c r="AB30"/>
  <c r="AB29"/>
  <c r="AB28"/>
  <c r="CX67" i="3"/>
  <c r="CX71"/>
  <c r="CX75"/>
  <c r="CX64"/>
  <c r="CX68"/>
  <c r="CX72"/>
  <c r="CX76"/>
  <c r="CX65"/>
  <c r="CX69"/>
  <c r="CX73"/>
  <c r="CX77"/>
  <c r="CX66"/>
  <c r="CX70"/>
  <c r="CX74"/>
  <c r="CX39"/>
  <c r="CX43"/>
  <c r="CX47"/>
  <c r="CX40"/>
  <c r="CX44"/>
  <c r="CX48"/>
  <c r="I41" i="1"/>
  <c r="R41" s="1"/>
  <c r="CX41" i="3"/>
  <c r="CX45"/>
  <c r="CX49"/>
  <c r="CX38"/>
  <c r="CX42"/>
  <c r="CX46"/>
  <c r="CZ32" i="1"/>
  <c r="Y32" s="1"/>
  <c r="CY32"/>
  <c r="X32" s="1"/>
  <c r="GM32" s="1"/>
  <c r="CP40"/>
  <c r="O40" s="1"/>
  <c r="CY39"/>
  <c r="X39" s="1"/>
  <c r="T38"/>
  <c r="P38"/>
  <c r="GX37"/>
  <c r="V37"/>
  <c r="U37"/>
  <c r="Q37"/>
  <c r="CX18" i="3"/>
  <c r="CX14"/>
  <c r="CX10"/>
  <c r="CX6"/>
  <c r="CX2"/>
  <c r="CX17"/>
  <c r="CX13"/>
  <c r="CX9"/>
  <c r="CX5"/>
  <c r="CX1"/>
  <c r="CX16"/>
  <c r="CX12"/>
  <c r="CX8"/>
  <c r="G28" i="5" l="1"/>
  <c r="J273"/>
  <c r="J397"/>
  <c r="J401"/>
  <c r="G316"/>
  <c r="J316"/>
  <c r="G27"/>
  <c r="J393"/>
  <c r="G401"/>
  <c r="G397"/>
  <c r="G26"/>
  <c r="G273"/>
  <c r="G393"/>
  <c r="R117" i="1"/>
  <c r="AE108"/>
  <c r="GM69"/>
  <c r="GN69"/>
  <c r="GN46"/>
  <c r="GM46"/>
  <c r="GN153"/>
  <c r="GM153"/>
  <c r="Q117"/>
  <c r="AD108"/>
  <c r="AE149"/>
  <c r="R161"/>
  <c r="GN152"/>
  <c r="GM152"/>
  <c r="T37"/>
  <c r="S37"/>
  <c r="AB36"/>
  <c r="CR36"/>
  <c r="Q36" s="1"/>
  <c r="CY35"/>
  <c r="X35" s="1"/>
  <c r="CZ35"/>
  <c r="Y35" s="1"/>
  <c r="GN52"/>
  <c r="GM52"/>
  <c r="GO55"/>
  <c r="GM55"/>
  <c r="CZ50"/>
  <c r="Y50" s="1"/>
  <c r="CY50"/>
  <c r="X50" s="1"/>
  <c r="BB108"/>
  <c r="F130"/>
  <c r="BC149"/>
  <c r="F177"/>
  <c r="GM56"/>
  <c r="GO56"/>
  <c r="GN73"/>
  <c r="GM73"/>
  <c r="BC26"/>
  <c r="F92"/>
  <c r="BC191"/>
  <c r="GN155"/>
  <c r="GM155"/>
  <c r="AP26"/>
  <c r="F85"/>
  <c r="AP191"/>
  <c r="AB151"/>
  <c r="CR151"/>
  <c r="Q151" s="1"/>
  <c r="F165"/>
  <c r="AO149"/>
  <c r="GN64"/>
  <c r="GM64"/>
  <c r="GM113"/>
  <c r="GO113"/>
  <c r="V117"/>
  <c r="AI108"/>
  <c r="CI108"/>
  <c r="AZ117"/>
  <c r="GN65"/>
  <c r="GM65"/>
  <c r="U117"/>
  <c r="AH108"/>
  <c r="AC108"/>
  <c r="CH117"/>
  <c r="CF117"/>
  <c r="P117"/>
  <c r="CE117"/>
  <c r="V36"/>
  <c r="Q38"/>
  <c r="T41"/>
  <c r="W43"/>
  <c r="V49"/>
  <c r="GM31"/>
  <c r="W38"/>
  <c r="V42"/>
  <c r="T43"/>
  <c r="R59"/>
  <c r="T36"/>
  <c r="Q43"/>
  <c r="V59"/>
  <c r="GM29"/>
  <c r="CY47"/>
  <c r="X47" s="1"/>
  <c r="GM47" s="1"/>
  <c r="GX43"/>
  <c r="R49"/>
  <c r="GN32"/>
  <c r="GX71"/>
  <c r="Q71"/>
  <c r="CP71" s="1"/>
  <c r="O71" s="1"/>
  <c r="U154"/>
  <c r="AH161" s="1"/>
  <c r="CY115"/>
  <c r="X115" s="1"/>
  <c r="GM115" s="1"/>
  <c r="T70"/>
  <c r="V154"/>
  <c r="AI161" s="1"/>
  <c r="AB70"/>
  <c r="CP112"/>
  <c r="O112" s="1"/>
  <c r="P41"/>
  <c r="U41"/>
  <c r="GM39"/>
  <c r="GN39"/>
  <c r="GN45"/>
  <c r="GM45"/>
  <c r="GN51"/>
  <c r="GM51"/>
  <c r="F186"/>
  <c r="BD149"/>
  <c r="CZ44"/>
  <c r="Y44" s="1"/>
  <c r="CY44"/>
  <c r="X44" s="1"/>
  <c r="GM68"/>
  <c r="GN68"/>
  <c r="AP108"/>
  <c r="F126"/>
  <c r="AU149"/>
  <c r="F180"/>
  <c r="GN33"/>
  <c r="GM33"/>
  <c r="AB57"/>
  <c r="CR57"/>
  <c r="Q57" s="1"/>
  <c r="CP57" s="1"/>
  <c r="O57" s="1"/>
  <c r="GO62"/>
  <c r="GM62"/>
  <c r="GN72"/>
  <c r="GM72"/>
  <c r="AU26"/>
  <c r="F95"/>
  <c r="AU191"/>
  <c r="AT149"/>
  <c r="F179"/>
  <c r="BD108"/>
  <c r="F142"/>
  <c r="GM61"/>
  <c r="GO61"/>
  <c r="W117"/>
  <c r="AJ108"/>
  <c r="GN158"/>
  <c r="GM158"/>
  <c r="GN159"/>
  <c r="GM159"/>
  <c r="GN110"/>
  <c r="GM110"/>
  <c r="AB117"/>
  <c r="AX149"/>
  <c r="F168"/>
  <c r="S38"/>
  <c r="GX42"/>
  <c r="P49"/>
  <c r="W37"/>
  <c r="V41"/>
  <c r="V43"/>
  <c r="Q42"/>
  <c r="CZ48"/>
  <c r="Y48" s="1"/>
  <c r="GM48" s="1"/>
  <c r="T42"/>
  <c r="AG76" s="1"/>
  <c r="GX49"/>
  <c r="P59"/>
  <c r="P43"/>
  <c r="U49"/>
  <c r="AB58"/>
  <c r="Q70"/>
  <c r="S71"/>
  <c r="U70"/>
  <c r="W71"/>
  <c r="Q154"/>
  <c r="CZ115"/>
  <c r="Y115" s="1"/>
  <c r="CZ58"/>
  <c r="Y58" s="1"/>
  <c r="GM58" s="1"/>
  <c r="V70"/>
  <c r="P154"/>
  <c r="T59"/>
  <c r="T71"/>
  <c r="AL117"/>
  <c r="GX36"/>
  <c r="CJ76" s="1"/>
  <c r="P36"/>
  <c r="GN44"/>
  <c r="GM44"/>
  <c r="GN50"/>
  <c r="GM50"/>
  <c r="GN54"/>
  <c r="GM54"/>
  <c r="CZ59"/>
  <c r="Y59" s="1"/>
  <c r="CY59"/>
  <c r="X59" s="1"/>
  <c r="CI26"/>
  <c r="AZ76"/>
  <c r="AQ149"/>
  <c r="F171"/>
  <c r="AQ26"/>
  <c r="F86"/>
  <c r="AQ191"/>
  <c r="AO108"/>
  <c r="F121"/>
  <c r="F170"/>
  <c r="AP149"/>
  <c r="BB26"/>
  <c r="F89"/>
  <c r="BB191"/>
  <c r="AQ108"/>
  <c r="F127"/>
  <c r="GN63"/>
  <c r="GM63"/>
  <c r="R37"/>
  <c r="AE76" s="1"/>
  <c r="U36"/>
  <c r="AH76" s="1"/>
  <c r="W41"/>
  <c r="R43"/>
  <c r="T49"/>
  <c r="GN30"/>
  <c r="V38"/>
  <c r="S43"/>
  <c r="S49"/>
  <c r="U59"/>
  <c r="CP60"/>
  <c r="O60" s="1"/>
  <c r="Q41"/>
  <c r="AD76" s="1"/>
  <c r="P42"/>
  <c r="CP42" s="1"/>
  <c r="O42" s="1"/>
  <c r="Q49"/>
  <c r="GN28"/>
  <c r="W70"/>
  <c r="GX154"/>
  <c r="CJ161" s="1"/>
  <c r="R71"/>
  <c r="W154"/>
  <c r="AJ161" s="1"/>
  <c r="R70"/>
  <c r="CZ70" s="1"/>
  <c r="Y70" s="1"/>
  <c r="V71"/>
  <c r="AB152"/>
  <c r="GO114"/>
  <c r="GX70"/>
  <c r="T154"/>
  <c r="AG161" s="1"/>
  <c r="AK117"/>
  <c r="GM35"/>
  <c r="GN35"/>
  <c r="CP34"/>
  <c r="O34" s="1"/>
  <c r="CY40"/>
  <c r="X40" s="1"/>
  <c r="GM40" s="1"/>
  <c r="CZ40"/>
  <c r="Y40" s="1"/>
  <c r="CY34"/>
  <c r="X34" s="1"/>
  <c r="CZ34"/>
  <c r="Y34" s="1"/>
  <c r="GN53"/>
  <c r="GM53"/>
  <c r="CZ42"/>
  <c r="Y42" s="1"/>
  <c r="CY42"/>
  <c r="X42" s="1"/>
  <c r="AO26"/>
  <c r="AO191"/>
  <c r="F80"/>
  <c r="GM67"/>
  <c r="GN67"/>
  <c r="BD26"/>
  <c r="F101"/>
  <c r="BD191"/>
  <c r="CG108"/>
  <c r="AX117"/>
  <c r="GN74"/>
  <c r="GM74"/>
  <c r="GN156"/>
  <c r="GM156"/>
  <c r="AX26"/>
  <c r="F83"/>
  <c r="AX191"/>
  <c r="AG108"/>
  <c r="T117"/>
  <c r="GM111"/>
  <c r="GO111"/>
  <c r="CJ108"/>
  <c r="BA117"/>
  <c r="F174"/>
  <c r="BB149"/>
  <c r="S117"/>
  <c r="AF108"/>
  <c r="AZ149"/>
  <c r="F172"/>
  <c r="S36"/>
  <c r="AF76" s="1"/>
  <c r="W36"/>
  <c r="AJ76" s="1"/>
  <c r="S41"/>
  <c r="P37"/>
  <c r="CP37" s="1"/>
  <c r="O37" s="1"/>
  <c r="Q59"/>
  <c r="GX59"/>
  <c r="GX41"/>
  <c r="GM28"/>
  <c r="P70"/>
  <c r="CP70" s="1"/>
  <c r="O70" s="1"/>
  <c r="S154"/>
  <c r="W59"/>
  <c r="U71"/>
  <c r="AB153"/>
  <c r="AJ26" l="1"/>
  <c r="W76"/>
  <c r="AD26"/>
  <c r="Q76"/>
  <c r="CJ26"/>
  <c r="BA76"/>
  <c r="AE26"/>
  <c r="R76"/>
  <c r="AH26"/>
  <c r="U76"/>
  <c r="AF26"/>
  <c r="S76"/>
  <c r="AG26"/>
  <c r="T76"/>
  <c r="CZ154"/>
  <c r="Y154" s="1"/>
  <c r="AL161" s="1"/>
  <c r="CY154"/>
  <c r="X154" s="1"/>
  <c r="AK161" s="1"/>
  <c r="AF161"/>
  <c r="T108"/>
  <c r="F138"/>
  <c r="CZ41"/>
  <c r="Y41" s="1"/>
  <c r="CY41"/>
  <c r="X41" s="1"/>
  <c r="BD22"/>
  <c r="F216"/>
  <c r="BD221"/>
  <c r="CY43"/>
  <c r="X43" s="1"/>
  <c r="CZ43"/>
  <c r="Y43" s="1"/>
  <c r="BB22"/>
  <c r="BB221"/>
  <c r="F204"/>
  <c r="AZ26"/>
  <c r="F87"/>
  <c r="AZ191"/>
  <c r="Y117"/>
  <c r="AL108"/>
  <c r="O117"/>
  <c r="AB108"/>
  <c r="F141"/>
  <c r="W108"/>
  <c r="AI149"/>
  <c r="V161"/>
  <c r="AY117"/>
  <c r="CH108"/>
  <c r="AD161"/>
  <c r="CP151"/>
  <c r="O151" s="1"/>
  <c r="CP41"/>
  <c r="O41" s="1"/>
  <c r="GN40"/>
  <c r="CY70"/>
  <c r="X70" s="1"/>
  <c r="GN115"/>
  <c r="GN48"/>
  <c r="GN47"/>
  <c r="AX22"/>
  <c r="F198"/>
  <c r="AX221"/>
  <c r="T161"/>
  <c r="AG149"/>
  <c r="CJ149"/>
  <c r="BA161"/>
  <c r="GN42"/>
  <c r="GM42"/>
  <c r="CY49"/>
  <c r="X49" s="1"/>
  <c r="CZ49"/>
  <c r="Y49" s="1"/>
  <c r="AQ22"/>
  <c r="F201"/>
  <c r="AQ221"/>
  <c r="CP154"/>
  <c r="O154" s="1"/>
  <c r="AC161"/>
  <c r="AU22"/>
  <c r="F210"/>
  <c r="AU221"/>
  <c r="AH149"/>
  <c r="U161"/>
  <c r="CF108"/>
  <c r="AW117"/>
  <c r="U108"/>
  <c r="F139"/>
  <c r="BC22"/>
  <c r="F207"/>
  <c r="BC221"/>
  <c r="Q108"/>
  <c r="F129"/>
  <c r="CP59"/>
  <c r="O59" s="1"/>
  <c r="CP49"/>
  <c r="O49" s="1"/>
  <c r="AI76"/>
  <c r="GO58"/>
  <c r="BA108"/>
  <c r="F137"/>
  <c r="GN70"/>
  <c r="GM70"/>
  <c r="CZ36"/>
  <c r="Y36" s="1"/>
  <c r="AL76" s="1"/>
  <c r="CY36"/>
  <c r="X36" s="1"/>
  <c r="AK76" s="1"/>
  <c r="F132"/>
  <c r="S108"/>
  <c r="F124"/>
  <c r="AX108"/>
  <c r="AO22"/>
  <c r="F195"/>
  <c r="AO221"/>
  <c r="GM34"/>
  <c r="GN34"/>
  <c r="AK108"/>
  <c r="X117"/>
  <c r="CZ71"/>
  <c r="Y71" s="1"/>
  <c r="CY71"/>
  <c r="X71" s="1"/>
  <c r="GM71" s="1"/>
  <c r="GM57"/>
  <c r="GO57"/>
  <c r="GM112"/>
  <c r="GO112"/>
  <c r="CC117" s="1"/>
  <c r="P108"/>
  <c r="F120"/>
  <c r="AZ108"/>
  <c r="F128"/>
  <c r="AP22"/>
  <c r="F200"/>
  <c r="G16" i="2" s="1"/>
  <c r="G18" s="1"/>
  <c r="AP221" i="1"/>
  <c r="CZ37"/>
  <c r="Y37" s="1"/>
  <c r="CY37"/>
  <c r="X37" s="1"/>
  <c r="GM37" s="1"/>
  <c r="R149"/>
  <c r="F175"/>
  <c r="F131"/>
  <c r="R108"/>
  <c r="CP36"/>
  <c r="O36" s="1"/>
  <c r="AB76" s="1"/>
  <c r="CP43"/>
  <c r="O43" s="1"/>
  <c r="CB117"/>
  <c r="W161"/>
  <c r="AJ149"/>
  <c r="GM60"/>
  <c r="GO60"/>
  <c r="CZ38"/>
  <c r="Y38" s="1"/>
  <c r="CY38"/>
  <c r="X38" s="1"/>
  <c r="CE108"/>
  <c r="AV117"/>
  <c r="F140"/>
  <c r="V108"/>
  <c r="AC76"/>
  <c r="CP38"/>
  <c r="O38" s="1"/>
  <c r="CA117"/>
  <c r="AL26" l="1"/>
  <c r="Y76"/>
  <c r="AK26"/>
  <c r="X76"/>
  <c r="AB26"/>
  <c r="O76"/>
  <c r="CC108"/>
  <c r="AT117"/>
  <c r="GN38"/>
  <c r="GM38"/>
  <c r="W149"/>
  <c r="F185"/>
  <c r="GM49"/>
  <c r="GN49"/>
  <c r="AQ18"/>
  <c r="F231"/>
  <c r="GN151"/>
  <c r="AB161"/>
  <c r="GM151"/>
  <c r="V149"/>
  <c r="F184"/>
  <c r="AZ22"/>
  <c r="AZ221"/>
  <c r="F202"/>
  <c r="BB18"/>
  <c r="F234"/>
  <c r="BD18"/>
  <c r="F246"/>
  <c r="X161"/>
  <c r="AK149"/>
  <c r="S26"/>
  <c r="F91"/>
  <c r="U26"/>
  <c r="F98"/>
  <c r="U191"/>
  <c r="AV108"/>
  <c r="F122"/>
  <c r="X108"/>
  <c r="F143"/>
  <c r="AO18"/>
  <c r="F225"/>
  <c r="AI26"/>
  <c r="V76"/>
  <c r="AW108"/>
  <c r="F123"/>
  <c r="AU18"/>
  <c r="F240"/>
  <c r="GN154"/>
  <c r="GM154"/>
  <c r="F181"/>
  <c r="BA149"/>
  <c r="AX18"/>
  <c r="F228"/>
  <c r="GN41"/>
  <c r="GM41"/>
  <c r="F125"/>
  <c r="AY108"/>
  <c r="Y108"/>
  <c r="F144"/>
  <c r="S161"/>
  <c r="S191" s="1"/>
  <c r="AF149"/>
  <c r="W26"/>
  <c r="F100"/>
  <c r="W191"/>
  <c r="GN37"/>
  <c r="GN71"/>
  <c r="CA108"/>
  <c r="AR117"/>
  <c r="GN36"/>
  <c r="GM36"/>
  <c r="CA76" s="1"/>
  <c r="AC26"/>
  <c r="CF76"/>
  <c r="P76"/>
  <c r="CE76"/>
  <c r="CH76"/>
  <c r="GM43"/>
  <c r="GN43"/>
  <c r="AP18"/>
  <c r="F230"/>
  <c r="I29" i="5" s="1"/>
  <c r="BC18" i="1"/>
  <c r="F237"/>
  <c r="P161"/>
  <c r="CE161"/>
  <c r="CH161"/>
  <c r="AC149"/>
  <c r="CF161"/>
  <c r="F182"/>
  <c r="T149"/>
  <c r="T26"/>
  <c r="F97"/>
  <c r="T191"/>
  <c r="R26"/>
  <c r="F90"/>
  <c r="R191"/>
  <c r="BA26"/>
  <c r="BA191"/>
  <c r="F96"/>
  <c r="CB108"/>
  <c r="AS117"/>
  <c r="GO59"/>
  <c r="CC76" s="1"/>
  <c r="GM59"/>
  <c r="U149"/>
  <c r="F183"/>
  <c r="AD149"/>
  <c r="Q161"/>
  <c r="Q191" s="1"/>
  <c r="O108"/>
  <c r="F119"/>
  <c r="AL149"/>
  <c r="Y161"/>
  <c r="Q26"/>
  <c r="F88"/>
  <c r="Q22" l="1"/>
  <c r="F203"/>
  <c r="Q221"/>
  <c r="CC26"/>
  <c r="AT76"/>
  <c r="S22"/>
  <c r="F206"/>
  <c r="J16" i="2" s="1"/>
  <c r="J18" s="1"/>
  <c r="S221" i="1"/>
  <c r="CA26"/>
  <c r="AR76"/>
  <c r="U22"/>
  <c r="U221"/>
  <c r="F213"/>
  <c r="F135"/>
  <c r="AT108"/>
  <c r="R22"/>
  <c r="F205"/>
  <c r="R221"/>
  <c r="P149"/>
  <c r="F164"/>
  <c r="AS108"/>
  <c r="F134"/>
  <c r="T22"/>
  <c r="T221"/>
  <c r="F212"/>
  <c r="CE149"/>
  <c r="AV161"/>
  <c r="CH26"/>
  <c r="AY76"/>
  <c r="V26"/>
  <c r="V191"/>
  <c r="F99"/>
  <c r="X149"/>
  <c r="F187"/>
  <c r="Y26"/>
  <c r="Y191"/>
  <c r="F103"/>
  <c r="CB161"/>
  <c r="CF149"/>
  <c r="AW161"/>
  <c r="CE26"/>
  <c r="AV76"/>
  <c r="BA22"/>
  <c r="F211"/>
  <c r="H16" i="2" s="1"/>
  <c r="H18" s="1"/>
  <c r="BA221" i="1"/>
  <c r="CH149"/>
  <c r="AY161"/>
  <c r="CF26"/>
  <c r="AW76"/>
  <c r="F145"/>
  <c r="AR108"/>
  <c r="W22"/>
  <c r="F215"/>
  <c r="W221"/>
  <c r="S149"/>
  <c r="F176"/>
  <c r="O161"/>
  <c r="AB149"/>
  <c r="O26"/>
  <c r="F78"/>
  <c r="O191"/>
  <c r="Y149"/>
  <c r="F188"/>
  <c r="F173"/>
  <c r="Q149"/>
  <c r="P26"/>
  <c r="F79"/>
  <c r="P191"/>
  <c r="AZ18"/>
  <c r="F232"/>
  <c r="X26"/>
  <c r="F102"/>
  <c r="X191"/>
  <c r="CB76"/>
  <c r="CA161"/>
  <c r="X22" l="1"/>
  <c r="X221"/>
  <c r="F217"/>
  <c r="O22"/>
  <c r="F193"/>
  <c r="O221"/>
  <c r="O149"/>
  <c r="F163"/>
  <c r="AW26"/>
  <c r="F82"/>
  <c r="AW191"/>
  <c r="BA18"/>
  <c r="F241"/>
  <c r="I30" i="5" s="1"/>
  <c r="AY26" i="1"/>
  <c r="F84"/>
  <c r="AY191"/>
  <c r="AT26"/>
  <c r="F94"/>
  <c r="AT191"/>
  <c r="W18"/>
  <c r="F245"/>
  <c r="CB149"/>
  <c r="AS161"/>
  <c r="R18"/>
  <c r="F235"/>
  <c r="AR26"/>
  <c r="F104"/>
  <c r="CA149"/>
  <c r="AR161"/>
  <c r="AY149"/>
  <c r="F169"/>
  <c r="V22"/>
  <c r="F214"/>
  <c r="V221"/>
  <c r="F166"/>
  <c r="AV149"/>
  <c r="Q18"/>
  <c r="F233"/>
  <c r="CB26"/>
  <c r="AS76"/>
  <c r="AV26"/>
  <c r="F81"/>
  <c r="AV191"/>
  <c r="P22"/>
  <c r="P221"/>
  <c r="F194"/>
  <c r="AW149"/>
  <c r="F167"/>
  <c r="Y22"/>
  <c r="Y221"/>
  <c r="F218"/>
  <c r="T18"/>
  <c r="F242"/>
  <c r="U18"/>
  <c r="F243"/>
  <c r="S18"/>
  <c r="F236"/>
  <c r="I32" i="5" s="1"/>
  <c r="AS26" i="1" l="1"/>
  <c r="AS191"/>
  <c r="F93"/>
  <c r="Y18"/>
  <c r="F248"/>
  <c r="P18"/>
  <c r="F224"/>
  <c r="F189"/>
  <c r="AR149"/>
  <c r="O18"/>
  <c r="F223"/>
  <c r="X18"/>
  <c r="F247"/>
  <c r="V18"/>
  <c r="F244"/>
  <c r="I31" i="5" s="1"/>
  <c r="G31" s="1"/>
  <c r="F178" i="1"/>
  <c r="AS149"/>
  <c r="AT22"/>
  <c r="F209"/>
  <c r="F16" i="2" s="1"/>
  <c r="F18" s="1"/>
  <c r="AT221" i="1"/>
  <c r="AW22"/>
  <c r="F197"/>
  <c r="AW221"/>
  <c r="AR191"/>
  <c r="AV22"/>
  <c r="AV221"/>
  <c r="F196"/>
  <c r="AY22"/>
  <c r="F199"/>
  <c r="AY221"/>
  <c r="AV18" l="1"/>
  <c r="F226"/>
  <c r="AS22"/>
  <c r="F208"/>
  <c r="E16" i="2" s="1"/>
  <c r="AS221" i="1"/>
  <c r="AY18"/>
  <c r="F229"/>
  <c r="AW18"/>
  <c r="F227"/>
  <c r="AR22"/>
  <c r="F219"/>
  <c r="AR221"/>
  <c r="AT18"/>
  <c r="F239"/>
  <c r="I28" i="5" s="1"/>
  <c r="AS18" i="1" l="1"/>
  <c r="F238"/>
  <c r="I27" i="5" s="1"/>
  <c r="AR18" i="1"/>
  <c r="F249"/>
  <c r="E18" i="2"/>
  <c r="I16"/>
  <c r="I18" s="1"/>
  <c r="F250" i="1" l="1"/>
  <c r="J403" i="5" s="1"/>
  <c r="F251" i="1"/>
  <c r="J404" i="5" l="1"/>
  <c r="I26"/>
</calcChain>
</file>

<file path=xl/sharedStrings.xml><?xml version="1.0" encoding="utf-8"?>
<sst xmlns="http://schemas.openxmlformats.org/spreadsheetml/2006/main" count="7478" uniqueCount="861">
  <si>
    <t>Smeta.RU  (495) 974-1589</t>
  </si>
  <si>
    <t>_PS_</t>
  </si>
  <si>
    <t>Smeta.RU</t>
  </si>
  <si>
    <t/>
  </si>
  <si>
    <t>Новый объект</t>
  </si>
  <si>
    <t>Мисцево ремонт помещения 2021г</t>
  </si>
  <si>
    <t>Сметные нормы списания</t>
  </si>
  <si>
    <t>Коды ценников</t>
  </si>
  <si>
    <t>ТСНБ-2001 Московской области (Версия 15.0)</t>
  </si>
  <si>
    <t>ТР для Версии 10: Центральные регионы (с уч. п-ма 2536-ИП/12/ГС от 27.11.12, 01/57049-ЮЛ от 27.04.2018) от 14.03.2019 г</t>
  </si>
  <si>
    <t>ТСНБ-2001 Московской области (редакция 2014 г версия 15.0)</t>
  </si>
  <si>
    <t>Поправки для НБ 2014 года от 15.06.2021 г. Кап. ремонт жилых и общественных зданий</t>
  </si>
  <si>
    <t>Новая локальная смета</t>
  </si>
  <si>
    <t>Новый раздел</t>
  </si>
  <si>
    <t>стены</t>
  </si>
  <si>
    <t>1</t>
  </si>
  <si>
    <t>65-19-1</t>
  </si>
  <si>
    <t>Демонтаж радиаторов весом до 80 кг</t>
  </si>
  <si>
    <t>100 шт.</t>
  </si>
  <si>
    <t>ТЕРр Московской обл., 65-19-1, приказ Минстроя России №675/пр от 28.02.2017 № 263/пр</t>
  </si>
  <si>
    <t>Ремонтно-строительные работы</t>
  </si>
  <si>
    <t>Внтуренниие с/техработы:  демонтаж, разборка, промывка</t>
  </si>
  <si>
    <t>рФЕР-65</t>
  </si>
  <si>
    <t>2</t>
  </si>
  <si>
    <t>67-3-1</t>
  </si>
  <si>
    <t>Демонтаж кабеля</t>
  </si>
  <si>
    <t>100 м</t>
  </si>
  <si>
    <t>ТЕРр Московской обл., 67-3-1, приказ Минстроя России №675/пр от 21.09.2015 г.</t>
  </si>
  <si>
    <t>Электромонтажные работы</t>
  </si>
  <si>
    <t>рФЕР-67</t>
  </si>
  <si>
    <t>3</t>
  </si>
  <si>
    <t>67-4-1</t>
  </si>
  <si>
    <t>Демонтаж выключателей, розеток</t>
  </si>
  <si>
    <t>ТЕРр Московской обл., 67-4-1, приказ Минстроя России №675/пр от 21.09.2015 г.</t>
  </si>
  <si>
    <t>4</t>
  </si>
  <si>
    <t>56-9-1</t>
  </si>
  <si>
    <t>Демонтаж дверных коробок в каменных стенах с отбивкой штукатурки в откосах</t>
  </si>
  <si>
    <t>100 коробок</t>
  </si>
  <si>
    <t>ТЕРр Московской обл., 56-9-1, приказ Минстроя России №675/пр от 21.09.2015 г.</t>
  </si>
  <si>
    <t>Проемы</t>
  </si>
  <si>
    <t>рФЕР-56</t>
  </si>
  <si>
    <t>4,1</t>
  </si>
  <si>
    <t>509-9900</t>
  </si>
  <si>
    <t>Строительный мусор</t>
  </si>
  <si>
    <t>т</t>
  </si>
  <si>
    <t>ТССЦ Московской обл., 509-9900, приказ Минстроя России №675/пр от 21.09.2015 г.</t>
  </si>
  <si>
    <t>5</t>
  </si>
  <si>
    <t>56-1-1</t>
  </si>
  <si>
    <t>Демонтаж оконных коробок в каменных стенах с отбивкой штукатурки в откосах</t>
  </si>
  <si>
    <t>ТЕРр Московской обл., 56-1-1, приказ Минстроя России №675/пр от 21.09.2015 г.</t>
  </si>
  <si>
    <t>5,1</t>
  </si>
  <si>
    <t>6</t>
  </si>
  <si>
    <t>10-01-039-1</t>
  </si>
  <si>
    <t>Установка блоков в наружных и внутренних дверных проемах в каменных стенах, площадь проема до 3 м2</t>
  </si>
  <si>
    <t>100 м2 проемов</t>
  </si>
  <si>
    <t>ТЕР Московской обл., 10-01-039-1, приказ Минстроя России №675/пр от 21.09.2015 г.</t>
  </si>
  <si>
    <t>)*1,25</t>
  </si>
  <si>
    <t>)*1,15</t>
  </si>
  <si>
    <t>Общестроительные работы</t>
  </si>
  <si>
    <t>Деревянные конструкции</t>
  </si>
  <si>
    <t>ФЕР-10</t>
  </si>
  <si>
    <t>Поправка: МДС 81-35.2004, п.4.7</t>
  </si>
  <si>
    <t>*0,9</t>
  </si>
  <si>
    <t>*0,85</t>
  </si>
  <si>
    <t>6,1</t>
  </si>
  <si>
    <t>101-0883</t>
  </si>
  <si>
    <t>Скобяные изделия для дверных балконных блоков со спаренными полотнами жилых и общественных зданий однопольных с фрамугой</t>
  </si>
  <si>
    <t>компл.</t>
  </si>
  <si>
    <t>ТССЦ Московской обл., 101-0883, приказ Минстроя России №675/пр от 28.02.2017 № 254/пр</t>
  </si>
  <si>
    <t>6,2</t>
  </si>
  <si>
    <t>101-9411</t>
  </si>
  <si>
    <t>Скобяные изделия</t>
  </si>
  <si>
    <t>ТССЦ Московской обл., 101-9411, приказ Минстроя России №675/пр от 21.09.2015 г.</t>
  </si>
  <si>
    <t>6,3</t>
  </si>
  <si>
    <t>203-0223</t>
  </si>
  <si>
    <t>Блоки дверные с рамочными полотнами однопольные ДН 21-10, площадь 2,05 м2; ДН 24-10, площадь 2,35 м2</t>
  </si>
  <si>
    <t>м2</t>
  </si>
  <si>
    <t>ТССЦ Московской обл., 203-0223, приказ Минстроя России №675/пр от 21.09.2015 г.</t>
  </si>
  <si>
    <t>6,4</t>
  </si>
  <si>
    <t>цена постовщика</t>
  </si>
  <si>
    <t>дверь металл с терморазрывом</t>
  </si>
  <si>
    <t>занесена вручную</t>
  </si>
  <si>
    <t>7</t>
  </si>
  <si>
    <t>16-04-005-2</t>
  </si>
  <si>
    <t>Прокладка внутренних трубопроводов водоснабжения и отопления из многослойных полипропиленовых труб, из заранее собранных узлов, наружным диаметром: 25 мм</t>
  </si>
  <si>
    <t>ТСНБ-2001 Московской области, 16-04-005-2, протокол от 29.07.2020 г. № 07</t>
  </si>
  <si>
    <t>Трубопроводы внутренние</t>
  </si>
  <si>
    <t>ФЕР-16</t>
  </si>
  <si>
    <t>Поправка: МДС 81-35.2004, п.4.9</t>
  </si>
  <si>
    <t>7,1</t>
  </si>
  <si>
    <t>103-1084</t>
  </si>
  <si>
    <t>Трубы ХПВХ, марка "FlowGuardGold type ll Adelant PVC-C" диаметром 16 мм, толщина стенки 1,8 мм, рабочим давлением 25 атм.</t>
  </si>
  <si>
    <t>м</t>
  </si>
  <si>
    <t>ТССЦ Московской обл., 103-1084, приказ Минстроя России №675/пр от 28.02.2017 № 254/пр</t>
  </si>
  <si>
    <t>7,2</t>
  </si>
  <si>
    <t>301-8469</t>
  </si>
  <si>
    <t>Отвод направляющий для трубы из пластмассы диаметром 14 и 16 мм (набор 10 шт.)</t>
  </si>
  <si>
    <t>ТССЦ Московской обл., 301-8469, приказ Минстроя России №675/пр от 28.02.2017 № 256/пр</t>
  </si>
  <si>
    <t>7,3</t>
  </si>
  <si>
    <t>301-1224</t>
  </si>
  <si>
    <t>Крепления для трубопроводов: кронштейны, планки, хомуты</t>
  </si>
  <si>
    <t>кг</t>
  </si>
  <si>
    <t>ТССЦ Московской обл., 301-1224, приказ Минстроя России №675/пр от 28.02.2017 № 256/пр</t>
  </si>
  <si>
    <t>7,4</t>
  </si>
  <si>
    <t>302-0062</t>
  </si>
  <si>
    <t>Кран шаровый муфтовый Valtec для воды диаметром 15 мм, тип в/в</t>
  </si>
  <si>
    <t>шт.</t>
  </si>
  <si>
    <t>ТССЦ Московской обл., 302-0062, приказ Минстроя России №675/пр от 28.02.2017 № 256/пр</t>
  </si>
  <si>
    <t>8</t>
  </si>
  <si>
    <t>18-03-001-2</t>
  </si>
  <si>
    <t>Установка радиаторов стальных</t>
  </si>
  <si>
    <t>100 кВт радиаторов и конвекторов</t>
  </si>
  <si>
    <t>ТЕР Московской обл., 18-03-001-2, приказ Минстроя России №675/пр от 28.02.2017 № 260/пр</t>
  </si>
  <si>
    <t>Отопление - внутренние устройства</t>
  </si>
  <si>
    <t>ФЕР-18</t>
  </si>
  <si>
    <t>8,1</t>
  </si>
  <si>
    <t>301-0559</t>
  </si>
  <si>
    <t>Радиаторы стальные панельные РСВ2-1, РСВ2-6 однорядные</t>
  </si>
  <si>
    <t>квт</t>
  </si>
  <si>
    <t>ТССЦ Московской обл., 301-0559, приказ Минстроя России №675/пр от 28.02.2017 № 256/пр</t>
  </si>
  <si>
    <t>8,2</t>
  </si>
  <si>
    <t>радиаторы биметалические Rifar A-500/ 10 секций 1650 кВт</t>
  </si>
  <si>
    <t>1 шт.</t>
  </si>
  <si>
    <t>9</t>
  </si>
  <si>
    <t>10-01-034-1</t>
  </si>
  <si>
    <t>Установка в жилых и общественных зданиях оконных блоков из ПВХ профилей глухих с площадью проема до 2 м2</t>
  </si>
  <si>
    <t>ТЕР Московской обл., 10-01-034-1, приказ Минстроя России №675/пр от 21.09.2015 г.</t>
  </si>
  <si>
    <t>9,1</t>
  </si>
  <si>
    <t>203-0938</t>
  </si>
  <si>
    <t>Блок оконный пластиковый глухой, одностворчатый с однокамерным стеклопакетом (24 мм), площадью до 2 м2</t>
  </si>
  <si>
    <t>ТССЦ Московской обл., 203-0938, приказ Минстроя России №675/пр от 21.09.2015 г.</t>
  </si>
  <si>
    <t>9,2</t>
  </si>
  <si>
    <t>Блок оконный пластиковый двухстворчатый с двухкамерным  стеклопакетам</t>
  </si>
  <si>
    <t>10</t>
  </si>
  <si>
    <t>15-01-050-4</t>
  </si>
  <si>
    <t>Облицовка оконных и дверных откосов декоративным бумажно-слоистым пластиком или листами из синтетических материалов на клее</t>
  </si>
  <si>
    <t>100 м2 облицовки</t>
  </si>
  <si>
    <t>ТЕР Московской обл., 15-01-050-4, приказ Минстроя России №675/пр от 21.09.2015 г.</t>
  </si>
  <si>
    <t>Отделочные работы</t>
  </si>
  <si>
    <t>ФЕР-15</t>
  </si>
  <si>
    <t>11</t>
  </si>
  <si>
    <t>101-3433</t>
  </si>
  <si>
    <t>Панели декоративные пластиковые «Кронапласт», размером 2700х370х8 мм</t>
  </si>
  <si>
    <t>ТССЦ Московской обл., 101-3433, приказ Минстроя России №675/пр от 21.09.2015 г.</t>
  </si>
  <si>
    <t>Материалы строительные</t>
  </si>
  <si>
    <t>Материалы и конструкции ( строительные ) по ценникам и каталогом</t>
  </si>
  <si>
    <t>ФССЦст</t>
  </si>
  <si>
    <t>12</t>
  </si>
  <si>
    <t>10-01-035-2</t>
  </si>
  <si>
    <t>Установка подоконных досок из ПВХ в панельных стенах</t>
  </si>
  <si>
    <t>100 п. м</t>
  </si>
  <si>
    <t>ТЕР Московской обл., 10-01-035-2, приказ Минстроя России №675/пр от 21.09.2015 г.</t>
  </si>
  <si>
    <t>13</t>
  </si>
  <si>
    <t>101-2911</t>
  </si>
  <si>
    <t>Доски подоконные ПВХ, шириной 500 мм</t>
  </si>
  <si>
    <t>ТССЦ Московской обл., 101-2911, приказ Минстроя России №675/пр от 28.02.2017 № 254/пр</t>
  </si>
  <si>
    <t>14</t>
  </si>
  <si>
    <t>м08-03-591-5</t>
  </si>
  <si>
    <t>Выключатель двухклавишный утопленного типа при скрытой проводке</t>
  </si>
  <si>
    <t>ТЕРм Московской обл., м08-03-591-5, приказ Минстроя России №675/пр от 21.09.2015 г.</t>
  </si>
  <si>
    <t>Монтажные работы</t>
  </si>
  <si>
    <t>Электромонтажные работы ,  отдел 01-03 : ( на АЭС  НР = 110% ) - (работы по упр. авиа.- движением:  СП=55% (  {АВИА}=1; обычные работы : СП=65 - {AВИА}=0), при работе на АЭС СП= 68% )</t>
  </si>
  <si>
    <t>мФЕР-08</t>
  </si>
  <si>
    <t>14,1</t>
  </si>
  <si>
    <t>509-4600</t>
  </si>
  <si>
    <t>Выключатель двухклавишный для скрытой проводки серии "Прима", марка С56-039 с подсветкой, цвет бежевый</t>
  </si>
  <si>
    <t>10 шт.</t>
  </si>
  <si>
    <t>ТССЦ Московской обл., 509-4600, приказ Минстроя России №675/пр от 28.02.2017 № 258/пр</t>
  </si>
  <si>
    <t>14,2</t>
  </si>
  <si>
    <t>503-0606</t>
  </si>
  <si>
    <t>Коробка для установки розеток и выключателей скрытой проводки</t>
  </si>
  <si>
    <t>1000 шт.</t>
  </si>
  <si>
    <t>ТССЦ Московской обл., 503-0606, приказ Минстроя России №675/пр от 28.02.2017 № 258/пр</t>
  </si>
  <si>
    <t>15</t>
  </si>
  <si>
    <t>м08-03-591-9</t>
  </si>
  <si>
    <t>Розетка штепсельная утопленного типа при скрытой проводке</t>
  </si>
  <si>
    <t>ТЕРм Московской обл., м08-03-591-9, приказ Минстроя России №675/пр от 21.09.2015 г.</t>
  </si>
  <si>
    <t>15,1</t>
  </si>
  <si>
    <t>15,2</t>
  </si>
  <si>
    <t>503-0475</t>
  </si>
  <si>
    <t>Розетка скрытой проводки с заземлением</t>
  </si>
  <si>
    <t>ТССЦ Московской обл., 503-0475, приказ Минстроя России №675/пр от 28.02.2017 № 258/пр</t>
  </si>
  <si>
    <t>16</t>
  </si>
  <si>
    <t>м08-02-413-2</t>
  </si>
  <si>
    <t>Провод, количество проводов в резинобитумной трубке до 2, сечение провода до 16 мм2</t>
  </si>
  <si>
    <t>100 М ТРУБОК</t>
  </si>
  <si>
    <t>ТЕРм Московской обл., м08-02-413-2, приказ Минстроя России №675/пр от 21.09.2015 г.</t>
  </si>
  <si>
    <t>17</t>
  </si>
  <si>
    <t>501-8483</t>
  </si>
  <si>
    <t>Кабель силовой с медными жилами с поливинилхлоридной изоляцией и оболочкой, не распространяющий горение, с низким дымо- и газовыделением марки ВВГнг-LS, с числом жил - 3 и сечением 2,5 мм2</t>
  </si>
  <si>
    <t>1000 м</t>
  </si>
  <si>
    <t>ТССЦ Московской обл., 501-8483, приказ Минстроя России №675/пр от 21.09.2015 г.</t>
  </si>
  <si>
    <t>1000 М</t>
  </si>
  <si>
    <t>Материалы монтажные</t>
  </si>
  <si>
    <t>Материалы и конструкции ( монтажные )  по ценникам и каталогам</t>
  </si>
  <si>
    <t>ФССЦм</t>
  </si>
  <si>
    <t>18</t>
  </si>
  <si>
    <t>103-2412</t>
  </si>
  <si>
    <t>Трубы гибкие гофрированные легкие из самозатухающего ПВХ (IP55) серии FL, с зондом, диаметром 16 мм</t>
  </si>
  <si>
    <t>10 м</t>
  </si>
  <si>
    <t>ТССЦ Московской обл., 103-2412, приказ Минстроя России №675/пр от 21.09.2015 г.</t>
  </si>
  <si>
    <t>19</t>
  </si>
  <si>
    <t>10-01-092-1</t>
  </si>
  <si>
    <t>Антисептическая обработка каменных, бетонных, кирпичных и деревянных поверхностей биопиреном "Нортекс-Дезинфектор"</t>
  </si>
  <si>
    <t>100 м2 обрабатываемой поверхности</t>
  </si>
  <si>
    <t>ТЕР Московской обл., 10-01-092-1, приказ Минстроя России №675/пр от 21.09.2015 г.</t>
  </si>
  <si>
    <t>20</t>
  </si>
  <si>
    <t>10-05-009-1</t>
  </si>
  <si>
    <t>Облицовка стен по системе «КНАУФ» по одинарному металлическому каркасу из ПН и ПС профилей гипсокартонными листами в один слой (С 625) оконным проемом</t>
  </si>
  <si>
    <t>100 м2 стен (за вычетом проемов)</t>
  </si>
  <si>
    <t>ТЕР Московской обл., 10-05-009-1, приказ Минстроя России №675/пр от 21.09.2015 г.</t>
  </si>
  <si>
    <t>21</t>
  </si>
  <si>
    <t>10-01-301-1</t>
  </si>
  <si>
    <t>Заполнение каркаса перегородок утеплителем</t>
  </si>
  <si>
    <t>100 м2 перегородок</t>
  </si>
  <si>
    <t>ТСНБ-2001 Московской области, 10-01-301-1, протокол от 29.07.2020 г. № 07</t>
  </si>
  <si>
    <t>21,1</t>
  </si>
  <si>
    <t>104-0742</t>
  </si>
  <si>
    <t>Плиты теплоизоляционные минераловатные РОКЛАЙТ (ТУ 5762-049-17925162-2006) толщина 50мм</t>
  </si>
  <si>
    <t>м3</t>
  </si>
  <si>
    <t>ТССЦ Московской обл., 104-0742, приказ Минстроя России №675/пр от 28.02.2017 № 254/пр</t>
  </si>
  <si>
    <t>22</t>
  </si>
  <si>
    <t>15-04-027-5</t>
  </si>
  <si>
    <t>Третья шпатлевка при высококачественной окраске по штукатурке и сборным конструкциям стен, подготовленных под окраску</t>
  </si>
  <si>
    <t>100 м2 окрашиваемой поверхности</t>
  </si>
  <si>
    <t>ТЕР Московской обл., 15-04-027-5, приказ Минстроя России №675/пр от 28.02.2017 № 260/пр</t>
  </si>
  <si>
    <t>24</t>
  </si>
  <si>
    <t>15-06-001-4</t>
  </si>
  <si>
    <t>Оклейка обоями стен по листовым материалам, гипсобетонным и гипсолитовым поверхностям простыми и средней плотности</t>
  </si>
  <si>
    <t>100 м2 оклеиваемой и обиваемой поверхности</t>
  </si>
  <si>
    <t>ТЕР Московской обл., 15-06-001-4, приказ Минстроя России №675/пр от 21.09.2015 г.</t>
  </si>
  <si>
    <t>24,1</t>
  </si>
  <si>
    <t>101-1817</t>
  </si>
  <si>
    <t>Клей для обоев КМЦ</t>
  </si>
  <si>
    <t>ТССЦ Московской обл., 101-1817, приказ Минстроя России №675/пр от 21.09.2015 г.</t>
  </si>
  <si>
    <t>24,2</t>
  </si>
  <si>
    <t>101-1830</t>
  </si>
  <si>
    <t>Обои обыкновенного качества</t>
  </si>
  <si>
    <t>100 м2</t>
  </si>
  <si>
    <t>ТССЦ Московской обл., 101-1830, приказ Минстроя России №675/пр от 21.09.2015 г.</t>
  </si>
  <si>
    <t>25</t>
  </si>
  <si>
    <t>101-3938</t>
  </si>
  <si>
    <t>Стеклообои TASSOGLAS, рогожка крупная</t>
  </si>
  <si>
    <t>ТССЦ Московской обл., 101-3938, приказ Минстроя России №675/пр от 21.09.2015 г.</t>
  </si>
  <si>
    <t>26</t>
  </si>
  <si>
    <t>113-8039</t>
  </si>
  <si>
    <t>Клей акриловый ПОЛАКС</t>
  </si>
  <si>
    <t>ТССЦ Московской обл., 113-8039, приказ Минстроя России №675/пр от 21.09.2015 г.</t>
  </si>
  <si>
    <t>27</t>
  </si>
  <si>
    <t>15-04-007-3</t>
  </si>
  <si>
    <t>Окраска водно-дисперсионными акриловыми составами улучшенная по сборным конструкциям стен, подготовленным под окраску</t>
  </si>
  <si>
    <t>ТЕР Московской обл., 15-04-007-3, приказ Минстроя России №675/пр от 28.02.2017 № 260/пр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</si>
  <si>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</si>
  <si>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</si>
  <si>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</si>
  <si>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</si>
  <si>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</si>
  <si>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</si>
  <si>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</si>
  <si>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</si>
  <si>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</si>
  <si>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</si>
  <si>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</si>
  <si>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</si>
  <si>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</si>
  <si>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</si>
  <si>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</si>
  <si>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</si>
  <si>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</si>
  <si>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</si>
  <si>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</si>
  <si>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</si>
  <si>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</si>
  <si>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</si>
  <si>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</si>
  <si>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</si>
  <si>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</si>
  <si>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</si>
  <si>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</si>
  <si>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</si>
  <si>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</si>
  <si>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</si>
  <si>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</si>
  <si>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</si>
  <si>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</si>
  <si>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</si>
  <si>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</si>
  <si>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</si>
  <si>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</si>
  <si>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</si>
  <si>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</si>
  <si>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</si>
  <si>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</si>
  <si>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</si>
  <si>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</si>
  <si>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</si>
  <si>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</si>
  <si>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</si>
  <si>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</si>
  <si>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</si>
  <si>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</si>
  <si>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</si>
  <si>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</si>
  <si>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</si>
  <si>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</si>
  <si>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</si>
  <si>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Потолок</t>
  </si>
  <si>
    <t>15-01-047-15</t>
  </si>
  <si>
    <t>Устройство подвесных потолков типа &lt;Армстронг&gt; по каркасу из оцинкованного профиля</t>
  </si>
  <si>
    <t>100 м2 поверхности облицовки</t>
  </si>
  <si>
    <t>ТЕР Московской обл., 15-01-047-15, приказ Минстроя России №675/пр от 28.02.2017 № 260/пр</t>
  </si>
  <si>
    <t>м08-03-593-19</t>
  </si>
  <si>
    <t>Светильник в подвесных потолках</t>
  </si>
  <si>
    <t>ТЕРм Московской обл., м08-03-593-19, приказ Минстроя России №675/пр от 21.09.2015 г.</t>
  </si>
  <si>
    <t>3,1</t>
  </si>
  <si>
    <t>509-5121</t>
  </si>
  <si>
    <t>Светильник встраиваемый растровый с белым параболическим отражателем (5 перемычек) ЛВО 13-4х18-731/5</t>
  </si>
  <si>
    <t>ТССЦ Московской обл., 509-5121, приказ Минстроя России №675/пр от 28.02.2017 № 258/пр</t>
  </si>
  <si>
    <t>Пол</t>
  </si>
  <si>
    <t>ТЕР Московской обл., 10-01-092-1, приказ Минстроя России №675/пр от 28.02.2017 № 260/пр</t>
  </si>
  <si>
    <t>11-01-012-3</t>
  </si>
  <si>
    <t>Укладка лаг по плитам перекрытий</t>
  </si>
  <si>
    <t>100 м2 пола</t>
  </si>
  <si>
    <t>ТЕР Московской обл., 11-01-012-3, приказ Минстроя России №675/пр от 28.02.2017 № 260/пр</t>
  </si>
  <si>
    <t>)*1,15)*1,15</t>
  </si>
  <si>
    <t>Полы</t>
  </si>
  <si>
    <t>ФЕР-11</t>
  </si>
  <si>
    <t>Поправка: МДС 81-35.2004, п.4.9  Поправка: МДС 81-35.2004, п.4.9</t>
  </si>
  <si>
    <t>Плиты теплоизоляционные минераловатные РОКЛАЙТ (ТУ 5762-049-17925162-2006)</t>
  </si>
  <si>
    <t>11-01-033-1</t>
  </si>
  <si>
    <t>Устройство покрытий дощатых толщиной 28 мм</t>
  </si>
  <si>
    <t>100 м2 покрытия</t>
  </si>
  <si>
    <t>ТЕР Московской обл., 11-01-033-1, приказ Минстроя России №675/пр от 28.02.2017 № 260/пр</t>
  </si>
  <si>
    <t>11-01-053-2</t>
  </si>
  <si>
    <t>Устройство оснований полов из фанеры в один слой площадью свыше 20 м2</t>
  </si>
  <si>
    <t>ТЕР Московской обл., 11-01-053-2, приказ Минстроя России №675/пр от 21.09.2015 г.</t>
  </si>
  <si>
    <t>11-01-057-1</t>
  </si>
  <si>
    <t>Устройство гетерогенного и гомогенного покрытия на клее со свариванием полотнищ в стыках</t>
  </si>
  <si>
    <t>ТСНБ-2001 Московской области, 11-01-057-1, протокол от 29.07.2020 г. № 07</t>
  </si>
  <si>
    <t>101-4216</t>
  </si>
  <si>
    <t>Линолеум полукоммерческий гетерогенный "TARKETT ИДИЛЛИЯ" (толщина 3,2 мм, толщина защитного слоя 0,5 мм, класс 23/32)</t>
  </si>
  <si>
    <t>ТССЦ Московской обл., 101-4216, приказ Минстроя России №675/пр от 28.02.2017 № 254/пр</t>
  </si>
  <si>
    <t>11-01-040-3</t>
  </si>
  <si>
    <t>Устройство плинтусов поливинилхлоридных на винтах самонарезающих</t>
  </si>
  <si>
    <t>100 М ПЛИНТУСА</t>
  </si>
  <si>
    <t>ТЕР Московской обл., 11-01-040-3, приказ Минстроя России №675/пр от 21.09.2015 г.</t>
  </si>
  <si>
    <t>Ндс</t>
  </si>
  <si>
    <t>НДС 20%</t>
  </si>
  <si>
    <t>всего с Ндс</t>
  </si>
  <si>
    <t>всего с НДС</t>
  </si>
  <si>
    <t>СТР_РЕК</t>
  </si>
  <si>
    <t>СТРОИТЕЛЬСТВО и РЕКОНСТРУКЦИЯ  зданий и сооружений всех назначений</t>
  </si>
  <si>
    <t>Строительство и реконструкция</t>
  </si>
  <si>
    <t>РЕМ_ЖИЛ</t>
  </si>
  <si>
    <t>КАП. РЕМ. ЖИЛЫХ И ОБЩЕСТВЕННЫХ ЗДАНИЙ</t>
  </si>
  <si>
    <t>Капитальный ремонт жилых и общественных зданий</t>
  </si>
  <si>
    <t>РЕМ_ПР</t>
  </si>
  <si>
    <t>КАП. РЕМ. ПРОИЗВОДСТВЕННЫХ ЗД, и СООРУЖЕНИЙ,  НАРУЖНЫХ ИНЖЕНЕРНЫХ СЕТЕЙ, УЛИЦ И ДОРОГ МЕСТНОГО ЗНАЧЕНИЯ, МОСТОВ И ПУТЕПРОВОДОВ</t>
  </si>
  <si>
    <t>Капитальный ремонт прозводственных зданий</t>
  </si>
  <si>
    <t>УПР</t>
  </si>
  <si>
    <t>{вкл} - УПРОЩЕННОЕ НАЛОГООБЛОЖЕНИЕ</t>
  </si>
  <si>
    <t>Для всех  расценок. (  при применении упрощенной системы налогообложения)  · {УПР} - ( вкл.)    -  при упрощенной системе   ;  к = 0,9 к СП ( к= 0,7 к НР отменен с 1.01.11)  · {УПР} - ( выкл.) -  при  обычной системе налогообложения</t>
  </si>
  <si>
    <t>Упрощенное налогообложение</t>
  </si>
  <si>
    <t>ХОЗ</t>
  </si>
  <si>
    <t>{вкл} - ХОЗЯЙСТВЕННЫЙ СПОСОБ</t>
  </si>
  <si>
    <t>Для всех  расценок. (  при хозяйственном способе производства работ):  · {ХОЗ} - ( вкл.)    -  при  хоз. способе (к=0,6 к НР )  · {ХОЗ} - ( выкл.) -  при обычном способе производства работ</t>
  </si>
  <si>
    <t>Хозяйственный способ</t>
  </si>
  <si>
    <t>СЛЖ</t>
  </si>
  <si>
    <t>{вкл} -  При  РЕКОНСТРУКЦИИ сложных объектов, РЕКОНСТРУКЦИИ и КАП. РЕМОНТЕ объектов с дейст. яд. реакторами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</si>
  <si>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</si>
  <si>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"Сложные объекты "</t>
  </si>
  <si>
    <t>ТЕК_М/Т/Я</t>
  </si>
  <si>
    <t>При работе в тек. уровне цен с 27.04.2018 г. (письмо № 01/57049-ЮЛ от 27.04.2018 Минюст РФ), коэффициенты к НР =0,85 и к СП-0,8 не назначаются. До 27.04.2018 г. только для мостов, тоннелей, метро, АЭС, объектов с ядерным топливом (см. прим.)</t>
  </si>
  <si>
    <t>При работе в текущем уровне цен с 27.04.2018 г.</t>
  </si>
  <si>
    <t>ОПТ/В</t>
  </si>
  <si>
    <t>{вкл}    - Прокладка  МЕЖДУГОРОДНИХ  ВОЛОКОННО-ОПТИЧЕСКИХ ЛИНИЙ (для ФЕРм10, отд. 6 разд.3)  {выкл} - Прокладка  ГОРОДСКИХ               ВОЛОКОННО-ОПТИТЕСКИХ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</si>
  <si>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</si>
  <si>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Прокладка городских в/опт. линий связи</t>
  </si>
  <si>
    <t>ЗАКР</t>
  </si>
  <si>
    <t>{вкл}   -  Обслуживающие и сопутстующие работы в тоннелях при  производве работ ЗАКРЫТЫМ СПОСОБОМ   {выкл} - Обслуживающие и сопутстующие работы в тоннелях при  производве работ  ОТКРЫТЫМ                       (ФЕР-29, разд.04 )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</si>
  <si>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</si>
  <si>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Производство работ закрытым способом ( обслуживающие процессы )</t>
  </si>
  <si>
    <t>АВИ</t>
  </si>
  <si>
    <t>(вкл)   -  При работах по ДИСПЕТЧЕРЕЗАЦИИ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</si>
  <si>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</si>
  <si>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Диспетчеризация авитранспорта</t>
  </si>
  <si>
    <t>АЭС</t>
  </si>
  <si>
    <t>(вкл)  -  Производство эл./монт. работ на АЭС ( ФЕРм -08 , отдел 01-03 ),  и контроль свар. швов  на АЭС {вкл}  (ФЕРм-39, отд. 02 и 03 )  (вык) -  Произовдство эл./монт. работ  и и контроль свар. швов на ОБЫЧНЫХ СООРУЖ,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</si>
  <si>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</si>
  <si>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Э/монтаж и контроль сварки на АЭС</t>
  </si>
  <si>
    <t>Инд_исп.Сводный</t>
  </si>
  <si>
    <t>Используется Индекс "по сводному"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</si>
  <si>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</si>
  <si>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</si>
  <si>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</si>
  <si>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</si>
  <si>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</si>
  <si>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</si>
  <si>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К_НР_05</t>
  </si>
  <si>
    <t>К нормам НР  с 1.01.2005 по 1.01.2011</t>
  </si>
  <si>
    <t>Для норм НР с 1.01.2011 года:  · {_ТЕК_НР} = 0.85  -  Коэффициент   учитывающий изменение нормы страховых взносов с  1.01.1 - (при расчете в текущем уровне цен  индексами по статьям затрат )  · {_ТЕК_НР} = 1,00  -  при расчет в текущем уровне цен и при уп</t>
  </si>
  <si>
    <t>К_НР_11</t>
  </si>
  <si>
    <t>Коэфф.  к НР для текущего уровня цен с 01.01.2011  при обычном и упрощенном налогообложении  при постатейной индексации</t>
  </si>
  <si>
    <t>К_СП_11</t>
  </si>
  <si>
    <t>Коэф. к  СП в текущем уровне цен  с 01.01.2011</t>
  </si>
  <si>
    <t>Для норм СП с 1.01.2011 года:  · {_ТЕК_СП} = 0.80  -  Коэффициент   учитывающий изменение нормы страховых взносов с  1.01.11 - (при расчете в текущем уровне цен  индексами по статьям затрат )  · {_ТЕК_СП} = 1,00  -  без учета</t>
  </si>
  <si>
    <t>К_НР_12</t>
  </si>
  <si>
    <t>Корректировка НР с 03.12.12 до 27.04.18 если (ТЕК_М/Т/Я) = {выкл.}</t>
  </si>
  <si>
    <t>К_СП_12</t>
  </si>
  <si>
    <t>Корректировка СП с 03.12.12 до 27.04.18 в текущем уровне цен по письму  2536-ИП/12/ГС от 27.11.12  ( если (ТЕК_М/Т/Я) = {выкл.} )</t>
  </si>
  <si>
    <t>К_НР_УПР</t>
  </si>
  <si>
    <t>Коэф. к  НР при упрощенном налогообложении    ( если {УПР} = [вкл] )</t>
  </si>
  <si>
    <t>К_СП_УПР</t>
  </si>
  <si>
    <t>Коэф. к СП при упрощенном налогообложении    ( если {УПР} = [вкл] )</t>
  </si>
  <si>
    <t>К_НР_ХОЗ</t>
  </si>
  <si>
    <t>Коэф. к НР при хозяйственном способе производства работ   ( если {ХОЗ}= {вкл} )</t>
  </si>
  <si>
    <t>К_НР_СЛЖ</t>
  </si>
  <si>
    <t>Коэф.  при реконструкции сложных объектов (мосты, метро, путепроводы)  и  кап. ремонте АЭС, объектов с яд. реакторами   ( если {СЛЖ} = [вкл] )</t>
  </si>
  <si>
    <t>Р_ОКР</t>
  </si>
  <si>
    <t>Разрядность округления результата расчета НР и СП  ( с 01.01.2011 - до целых )</t>
  </si>
  <si>
    <t>К_НР_УПР_ПУ</t>
  </si>
  <si>
    <t>Коэф. к НР при упрощенном налогообложении ( если {УПР} = [вкл] ) для расценок на изготовление материалов, полуфабрикатов, а также металлических и трубопроводных заготовок, изготовляемых в построечных условиях</t>
  </si>
  <si>
    <t>Уровень цен</t>
  </si>
  <si>
    <t>Сборник индексов</t>
  </si>
  <si>
    <t>ТСНБ-2001 МО (редакция 2014 г)</t>
  </si>
  <si>
    <t>Вид цен</t>
  </si>
  <si>
    <t>Московская область Каталог текущих цен на материалы, декабрь 2020 г</t>
  </si>
  <si>
    <t>_OBSM_</t>
  </si>
  <si>
    <t>1-1021-90</t>
  </si>
  <si>
    <t>Рабочий строитель среднего разряда 2,1</t>
  </si>
  <si>
    <t>чел.-ч</t>
  </si>
  <si>
    <t>Затраты труда машинистов</t>
  </si>
  <si>
    <t>чел.час</t>
  </si>
  <si>
    <t>030954</t>
  </si>
  <si>
    <t>ТСЭМ Московской обл., 030954, приказ Минстроя России №675/пр от 28.02.2017 № 264/пр</t>
  </si>
  <si>
    <t>Подъемники грузоподъемностью до 500 кг одномачтовые, высота подъема 45 м</t>
  </si>
  <si>
    <t>маш.-ч</t>
  </si>
  <si>
    <t>1-1020-90</t>
  </si>
  <si>
    <t>Рабочий строитель среднего разряда 2</t>
  </si>
  <si>
    <t>ТСЭМ Московской обл., 030954, приказ Минстроя России №675/пр от 21.09.2015 г.</t>
  </si>
  <si>
    <t>1-1023-90</t>
  </si>
  <si>
    <t>Рабочий строитель среднего разряда 2,3</t>
  </si>
  <si>
    <t>050101</t>
  </si>
  <si>
    <t>ТСЭМ Московской обл., 050101, приказ Минстроя России №675/пр от 21.09.2015 г.</t>
  </si>
  <si>
    <t>Компрессоры передвижные с двигателем внутреннего сгорания давлением до 686 кПа (7 ат), производительность  до 5 м3/мин</t>
  </si>
  <si>
    <t>330804</t>
  </si>
  <si>
    <t>ТСЭМ Московской обл., 330804, приказ Минстроя России №675/пр от 21.09.2015 г.</t>
  </si>
  <si>
    <t>Молотки при работе от передвижных компрессорных станций отбойные пневматические</t>
  </si>
  <si>
    <t>1-1025-90</t>
  </si>
  <si>
    <t>Рабочий строитель среднего разряда 2,5</t>
  </si>
  <si>
    <t>1-1036-90</t>
  </si>
  <si>
    <t>Рабочий строитель среднего разряда 3,6</t>
  </si>
  <si>
    <t>020129</t>
  </si>
  <si>
    <t>ТСЭМ Московской обл., 020129, приказ Минстроя России №675/пр от 21.09.2015 г.</t>
  </si>
  <si>
    <t>Краны башенные при работе на других видах строительства 8 т</t>
  </si>
  <si>
    <t>021141</t>
  </si>
  <si>
    <t>ТСЭМ Московской обл., 021141, приказ Минстроя России №675/пр от 21.09.2015 г.</t>
  </si>
  <si>
    <t>Краны на автомобильном ходу при работе на других видах строительства 10 т</t>
  </si>
  <si>
    <t>121011</t>
  </si>
  <si>
    <t>ТСЭМ Московской обл., 121011, приказ Минстроя России №675/пр от 21.09.2015 г.</t>
  </si>
  <si>
    <t>Котлы битумные передвижные 400 л</t>
  </si>
  <si>
    <t>400001</t>
  </si>
  <si>
    <t>ТСЭМ Московской обл., 400001, приказ Минстроя России №675/пр от 21.09.2015 г.</t>
  </si>
  <si>
    <t>Автомобили бортовые, грузоподъемность до 5 т</t>
  </si>
  <si>
    <t>101-0195</t>
  </si>
  <si>
    <t>ТССЦ Московской обл., 101-0195, приказ Минстроя России №675/пр от 21.09.2015 г.</t>
  </si>
  <si>
    <t>Гвозди толевые круглые 3,0х40 мм</t>
  </si>
  <si>
    <t>101-1591</t>
  </si>
  <si>
    <t>ТССЦ Московской обл., 101-1591, приказ Минстроя России №675/пр от 21.09.2015 г.</t>
  </si>
  <si>
    <t>Смола каменноугольная для дорожного строительства</t>
  </si>
  <si>
    <t>101-1742</t>
  </si>
  <si>
    <t>ТССЦ Московской обл., 101-1742, приказ Минстроя России №675/пр от 21.09.2015 г.</t>
  </si>
  <si>
    <t>Толь с крупнозернистой посыпкой гидроизоляционный марки ТГ-350</t>
  </si>
  <si>
    <t>101-1789</t>
  </si>
  <si>
    <t>ТССЦ Московской обл., 101-1789, приказ Минстроя России №675/пр от 21.09.2015 г.</t>
  </si>
  <si>
    <t>Ерши металлические строительные</t>
  </si>
  <si>
    <t>101-1805</t>
  </si>
  <si>
    <t>ТССЦ Московской обл., 101-1805, приказ Минстроя России №675/пр от 21.09.2015 г.</t>
  </si>
  <si>
    <t>Гвозди строительные</t>
  </si>
  <si>
    <t>101-8052</t>
  </si>
  <si>
    <t>ТССЦ Московской обл., 101-8052, приказ Минстроя России №675/пр от 21.09.2015 г.</t>
  </si>
  <si>
    <t>Пена монтажная</t>
  </si>
  <si>
    <t>л</t>
  </si>
  <si>
    <t>102-0053</t>
  </si>
  <si>
    <t>ТССЦ Московской обл., 102-0053, приказ Минстроя России №675/пр от 21.09.2015 г.</t>
  </si>
  <si>
    <t>Доски обрезные хвойных пород длиной 4-6,5 м, шириной 75-150 мм, толщиной 25 мм, III сорта</t>
  </si>
  <si>
    <t>402-0087</t>
  </si>
  <si>
    <t>ТССЦ Московской обл., 402-0087, приказ Минстроя России №675/пр от 21.09.2015 г.</t>
  </si>
  <si>
    <t>Раствор готовый отделочный тяжелый, известковый 1:2,0</t>
  </si>
  <si>
    <t>405-0219</t>
  </si>
  <si>
    <t>ТССЦ Московской обл., 405-0219, приказ Минстроя России №675/пр от 21.09.2015 г.</t>
  </si>
  <si>
    <t>Гипсовые вяжущие, марка Г3</t>
  </si>
  <si>
    <t>1-100-38-90</t>
  </si>
  <si>
    <t>Рабочий среднего разряда 3,8</t>
  </si>
  <si>
    <t>ТСНБ-2001 Московской области, 020129, протокол от 29.07.2020 г. № 07</t>
  </si>
  <si>
    <t>042900</t>
  </si>
  <si>
    <t>ТСНБ-2001 Московской области, 042900, протокол от 29.07.2020 г. № 07</t>
  </si>
  <si>
    <t>Установки для гидравлических испытаний трубопроводов, давление нагнетания: низкое 0,1 МПа (1 кгс/см2), высокое 10 МПа (100 кгс/см2)</t>
  </si>
  <si>
    <t>ТСНБ-2001 Московской области, 400001, протокол от 29.07.2020 г. № 07</t>
  </si>
  <si>
    <t>101-1381</t>
  </si>
  <si>
    <t>ТСНБ-2001 Московской области, 101-1381, протокол от 29.07.2020 г. № 07</t>
  </si>
  <si>
    <t>Шпильки оцинкованные стяжные диаметром: 10 мм длиной 100 мм</t>
  </si>
  <si>
    <t>101-2205</t>
  </si>
  <si>
    <t>ТСНБ-2001 Московской области, 101-2205, протокол от 29.07.2020 г. № 07</t>
  </si>
  <si>
    <t>Дюбели распорные полиэтиленовые: 10х40 мм</t>
  </si>
  <si>
    <t>411-0001</t>
  </si>
  <si>
    <t>ТСНБ-2001 Московской области, 411-0001, протокол от 29.07.2020 г. № 07</t>
  </si>
  <si>
    <t>Вода</t>
  </si>
  <si>
    <t>1-1034-90</t>
  </si>
  <si>
    <t>Рабочий строитель среднего разряда 3,4</t>
  </si>
  <si>
    <t>ТСЭМ Московской обл., 021141, приказ Минстроя России №675/пр от 28.02.2017 № 264/пр</t>
  </si>
  <si>
    <t>ТСЭМ Московской обл., 042900, приказ Минстроя России №675/пр от 28.02.2017 № 264/пр</t>
  </si>
  <si>
    <t>Установки для гидравлических испытаний трубопроводов, давление нагнетания низкое 0,1 МПа (1 кгс/см2), высокое 10 МПа (100 кгс/см2)</t>
  </si>
  <si>
    <t>330206</t>
  </si>
  <si>
    <t>ТСЭМ Московской обл., 330206, приказ Минстроя России №675/пр от 28.02.2017 № 264/пр</t>
  </si>
  <si>
    <t>Дрели электрические</t>
  </si>
  <si>
    <t>ТСЭМ Московской обл., 400001, приказ Минстроя России №675/пр от 28.02.2017 № 264/пр</t>
  </si>
  <si>
    <t>101-1488</t>
  </si>
  <si>
    <t>ТССЦ Московской обл., 101-1488, приказ Минстроя России №675/пр от 28.02.2017 № 254/пр</t>
  </si>
  <si>
    <t>Шурупы с шестигранной головкой 12х70 мм</t>
  </si>
  <si>
    <t>101-2201</t>
  </si>
  <si>
    <t>ТССЦ Московской обл., 101-2201, приказ Минстроя России №675/пр от 28.02.2017 № 254/пр</t>
  </si>
  <si>
    <t>Дюбели распорные полиэтиленовые 6х30 мм</t>
  </si>
  <si>
    <t>301-1225</t>
  </si>
  <si>
    <t>ТССЦ Московской обл., 301-1225, приказ Минстроя России №675/пр от 28.02.2017 № 256/пр</t>
  </si>
  <si>
    <t>Кронштейны для радиаторов стальных спаренных марки КР1-РС</t>
  </si>
  <si>
    <t>301-3361</t>
  </si>
  <si>
    <t>ТССЦ Московской обл., 301-3361, приказ Минстроя России №675/пр от 28.02.2017 № 256/пр</t>
  </si>
  <si>
    <t>Водный раствор нитрата и карбоната</t>
  </si>
  <si>
    <t>ТССЦ Московской обл., 411-0001, приказ Минстроя России №675/пр от 28.02.2017 № 257/пр</t>
  </si>
  <si>
    <t>1-1032-90</t>
  </si>
  <si>
    <t>Рабочий строитель среднего разряда 3,2</t>
  </si>
  <si>
    <t>134041</t>
  </si>
  <si>
    <t>ТСЭМ Московской обл., 134041, приказ Минстроя России №675/пр от 21.09.2015 г.</t>
  </si>
  <si>
    <t>Шуруповерт</t>
  </si>
  <si>
    <t>331451</t>
  </si>
  <si>
    <t>ТСЭМ Московской обл., 331451, приказ Минстроя России №675/пр от 21.09.2015 г.</t>
  </si>
  <si>
    <t>Перфораторы электрические</t>
  </si>
  <si>
    <t>101-2052</t>
  </si>
  <si>
    <t>ТССЦ Московской обл., 101-2052, приказ Минстроя России №675/пр от 21.09.2015 г.</t>
  </si>
  <si>
    <t>Лента бутиловая</t>
  </si>
  <si>
    <t>101-2054</t>
  </si>
  <si>
    <t>ТССЦ Московской обл., 101-2054, приказ Минстроя России №675/пр от 21.09.2015 г.</t>
  </si>
  <si>
    <t>Лента бутиловая диффузионная</t>
  </si>
  <si>
    <t>101-2388</t>
  </si>
  <si>
    <t>ТССЦ Московской обл., 101-2388, приказ Минстроя России №675/пр от 21.09.2015 г.</t>
  </si>
  <si>
    <t>Герметик пенополиуретановый (пена монтажная) типа Makrofleks, Soudal в баллонах по 750 мл</t>
  </si>
  <si>
    <t>101-2789</t>
  </si>
  <si>
    <t>ТССЦ Московской обл., 101-2789, приказ Минстроя России №675/пр от 21.09.2015 г.</t>
  </si>
  <si>
    <t>Лента ПСУЛ</t>
  </si>
  <si>
    <t>101-4173</t>
  </si>
  <si>
    <t>ТССЦ Московской обл., 101-4173, приказ Минстроя России №675/пр от 21.09.2015 г.</t>
  </si>
  <si>
    <t>Дюбели монтажные 10х130 (10х132, 10х150) мм</t>
  </si>
  <si>
    <t>102-0303</t>
  </si>
  <si>
    <t>ТССЦ Московской обл., 102-0303, приказ Минстроя России №675/пр от 21.09.2015 г.</t>
  </si>
  <si>
    <t>Клинья пластиковые монтажные</t>
  </si>
  <si>
    <t>331531</t>
  </si>
  <si>
    <t>ТСЭМ Московской обл., 331531, приказ Минстроя России №675/пр от 21.09.2015 г.</t>
  </si>
  <si>
    <t>Пила дисковая электрическая</t>
  </si>
  <si>
    <t>101-1757</t>
  </si>
  <si>
    <t>ТССЦ Московской обл., 101-1757, приказ Минстроя России №675/пр от 21.09.2015 г.</t>
  </si>
  <si>
    <t>Ветошь</t>
  </si>
  <si>
    <t>101-2434</t>
  </si>
  <si>
    <t>ТССЦ Московской обл., 101-2434, приказ Минстроя России №675/пр от 21.09.2015 г.</t>
  </si>
  <si>
    <t>Клей ПВА</t>
  </si>
  <si>
    <t>1-1030-90</t>
  </si>
  <si>
    <t>Рабочий строитель среднего разряда 3</t>
  </si>
  <si>
    <t>1-2042-90</t>
  </si>
  <si>
    <t>Рабочий монтажник среднего разряда 4,2</t>
  </si>
  <si>
    <t>021102</t>
  </si>
  <si>
    <t>ТСЭМ Московской обл., 021102, приказ Минстроя России №675/пр от 21.09.2015 г.</t>
  </si>
  <si>
    <t>Краны на автомобильном ходу при работе на монтаже технологического оборудования 10 т</t>
  </si>
  <si>
    <t>509-0783</t>
  </si>
  <si>
    <t>ТССЦ Московской обл., 509-0783, приказ Минстроя России №675/пр от 21.09.2015 г.</t>
  </si>
  <si>
    <t>Втулки изолирующие</t>
  </si>
  <si>
    <t>999-9950</t>
  </si>
  <si>
    <t>ТССЦ Московской обл., 999-9950, приказ Минстроя России №675/пр от 21.09.2015 г.</t>
  </si>
  <si>
    <t>Вспомогательные ненормируемые материалы (2% от ОЗП)</t>
  </si>
  <si>
    <t>РУБ</t>
  </si>
  <si>
    <t>101-1977</t>
  </si>
  <si>
    <t>ТССЦ Московской обл., 101-1977, приказ Минстроя России №675/пр от 21.09.2015 г.</t>
  </si>
  <si>
    <t>Болты с гайками и шайбами строительные</t>
  </si>
  <si>
    <t>101-2499</t>
  </si>
  <si>
    <t>ТССЦ Московской обл., 101-2499, приказ Минстроя России №675/пр от 21.09.2015 г.</t>
  </si>
  <si>
    <t>Лента изоляционная прорезиненная односторонняя ширина 20 мм, толщина 0,25-0,35 мм</t>
  </si>
  <si>
    <t>1-2038-90</t>
  </si>
  <si>
    <t>Рабочий монтажник среднего разряда 3,8</t>
  </si>
  <si>
    <t>101-0319</t>
  </si>
  <si>
    <t>ТССЦ Московской обл., 101-0319, приказ Минстроя России №675/пр от 21.09.2015 г.</t>
  </si>
  <si>
    <t>Картон строительный прокладочный марки Б</t>
  </si>
  <si>
    <t>101-0612</t>
  </si>
  <si>
    <t>ТССЦ Московской обл., 101-0612, приказ Минстроя России №675/пр от 21.09.2015 г.</t>
  </si>
  <si>
    <t>Мастика клеящая морозостойкая битумно-масляная МБ-50</t>
  </si>
  <si>
    <t>101-1764</t>
  </si>
  <si>
    <t>ТССЦ Московской обл., 101-1764, приказ Минстроя России №675/пр от 21.09.2015 г.</t>
  </si>
  <si>
    <t>Тальк молотый, сорт I</t>
  </si>
  <si>
    <t>101-2143</t>
  </si>
  <si>
    <t>ТССЦ Московской обл., 101-2143, приказ Минстроя России №675/пр от 21.09.2015 г.</t>
  </si>
  <si>
    <t>Краска</t>
  </si>
  <si>
    <t>101-3914</t>
  </si>
  <si>
    <t>ТССЦ Московской обл., 101-3914, приказ Минстроя России №675/пр от 21.09.2015 г.</t>
  </si>
  <si>
    <t>Дюбели распорные полипропиленовые</t>
  </si>
  <si>
    <t>1-1029-90</t>
  </si>
  <si>
    <t>Рабочий строитель среднего разряда 2,9</t>
  </si>
  <si>
    <t>030952</t>
  </si>
  <si>
    <t>ТСЭМ Московской обл., 030952, приказ Минстроя России №675/пр от 21.09.2015 г.</t>
  </si>
  <si>
    <t>Подъемники грузоподъемностью до 500 кг одномачтовые, высота подъема 25 м</t>
  </si>
  <si>
    <t>340101</t>
  </si>
  <si>
    <t>ТСЭМ Московской обл., 340101, приказ Минстроя России №675/пр от 21.09.2015 г.</t>
  </si>
  <si>
    <t>Агрегаты окрасочные высокого давления для окраски поверхностей конструкций мощностью 1 кВт</t>
  </si>
  <si>
    <t>113-8066</t>
  </si>
  <si>
    <t>ТССЦ Московской обл., 113-8066, приказ Минстроя России №675/пр от 21.09.2015 г.</t>
  </si>
  <si>
    <t>Антисептик «НОРТЕКС-ДЕЗИНФЕКТОР» для древесины</t>
  </si>
  <si>
    <t>ТССЦ Московской обл., 411-0001, приказ Минстроя России №675/пр от 21.09.2015 г.</t>
  </si>
  <si>
    <t>1-1035-90</t>
  </si>
  <si>
    <t>Рабочий строитель среднего разряда 3,5</t>
  </si>
  <si>
    <t>330901</t>
  </si>
  <si>
    <t>ТСЭМ Московской обл., 330901, приказ Минстроя России №675/пр от 21.09.2015 г.</t>
  </si>
  <si>
    <t>Ножницы электрические</t>
  </si>
  <si>
    <t>101-2387</t>
  </si>
  <si>
    <t>ТССЦ Московской обл., 101-2387, приказ Минстроя России №675/пр от 21.09.2015 г.</t>
  </si>
  <si>
    <t>Герметик строительный «RDPRO», 300 мл</t>
  </si>
  <si>
    <t>101-2430</t>
  </si>
  <si>
    <t>ТССЦ Московской обл., 101-2430, приказ Минстроя России №675/пр от 21.09.2015 г.</t>
  </si>
  <si>
    <t>Грунтовка «Тифенгрунд», КНАУФ</t>
  </si>
  <si>
    <t>101-2435</t>
  </si>
  <si>
    <t>ТССЦ Московской обл., 101-2435, приказ Минстроя России №675/пр от 21.09.2015 г.</t>
  </si>
  <si>
    <t>Клей «Перлфикс», КНАУФ</t>
  </si>
  <si>
    <t>101-2437</t>
  </si>
  <si>
    <t>ТССЦ Московской обл., 101-2437, приказ Минстроя России №675/пр от 21.09.2015 г.</t>
  </si>
  <si>
    <t>Шпаклевка «Унифлот», КНАУФ</t>
  </si>
  <si>
    <t>101-2438</t>
  </si>
  <si>
    <t>ТССЦ Московской обл., 101-2438, приказ Минстроя России №675/пр от 21.09.2015 г.</t>
  </si>
  <si>
    <t>Шпаклевка «Фугенфюллер», КНАУФ</t>
  </si>
  <si>
    <t>101-2474</t>
  </si>
  <si>
    <t>ТССЦ Московской обл., 101-2474, приказ Минстроя России №675/пр от 21.09.2015 г.</t>
  </si>
  <si>
    <t>Лента бумажная для повышения трещиностойкости стыков ГКЛ и ГВЛ</t>
  </si>
  <si>
    <t>101-2480</t>
  </si>
  <si>
    <t>ТССЦ Московской обл., 101-2480, приказ Минстроя России №675/пр от 21.09.2015 г.</t>
  </si>
  <si>
    <t>Лента разделительная для сопряжения потолка из ЛГК со стеной</t>
  </si>
  <si>
    <t>101-2486</t>
  </si>
  <si>
    <t>ТССЦ Московской обл., 101-2486, приказ Минстроя России №675/пр от 21.09.2015 г.</t>
  </si>
  <si>
    <t>Лента эластичная самоклеящаяся для профилей направляющих «Дихтунгсбанд» 70/30000 мм</t>
  </si>
  <si>
    <t>101-2509</t>
  </si>
  <si>
    <t>ТССЦ Московской обл., 101-2509, приказ Минстроя России №675/пр от 21.09.2015 г.</t>
  </si>
  <si>
    <t>Листы гипсокартонные ГКЛ 12,5 мм</t>
  </si>
  <si>
    <t>101-2583</t>
  </si>
  <si>
    <t>ТССЦ Московской обл., 101-2583, приказ Минстроя России №675/пр от 21.09.2015 г.</t>
  </si>
  <si>
    <t>Шуруп самонарезающий (TN) 3,5/25 мм</t>
  </si>
  <si>
    <t>101-2590</t>
  </si>
  <si>
    <t>ТССЦ Московской обл., 101-2590, приказ Минстроя России №675/пр от 21.09.2015 г.</t>
  </si>
  <si>
    <t>Дюбель с шурупом 6/35 мм</t>
  </si>
  <si>
    <t>201-0793</t>
  </si>
  <si>
    <t>ТССЦ Московской обл., 201-0793, приказ Минстроя России №675/пр от 21.09.2015 г.</t>
  </si>
  <si>
    <t>Профиль направляющий ПН-4 75/40/0,6</t>
  </si>
  <si>
    <t>201-0807</t>
  </si>
  <si>
    <t>ТССЦ Московской обл., 201-0807, приказ Минстроя России №675/пр от 21.09.2015 г.</t>
  </si>
  <si>
    <t>Профиль стоечный ПС-4 75/50/0,6</t>
  </si>
  <si>
    <t>201-0811</t>
  </si>
  <si>
    <t>ТССЦ Московской обл., 201-0811, приказ Минстроя России №675/пр от 21.09.2015 г.</t>
  </si>
  <si>
    <t>Профиль угловой ПУ 31/31 для защиты углов</t>
  </si>
  <si>
    <t>1-100-33-90</t>
  </si>
  <si>
    <t>Рабочий среднего разряда 3,3</t>
  </si>
  <si>
    <t>ТСНБ-2001 Московской области, 021141, протокол от 29.07.2020 г. № 07</t>
  </si>
  <si>
    <t>101-2505</t>
  </si>
  <si>
    <t>ТСНБ-2001 Московской области, 101-2505, протокол от 29.07.2020 г. № 07</t>
  </si>
  <si>
    <t>Мастика клеящая кумаронокаучуковая КН-3</t>
  </si>
  <si>
    <t>1-1039-90</t>
  </si>
  <si>
    <t>Рабочий строитель среднего разряда 3,9</t>
  </si>
  <si>
    <t>101-1596</t>
  </si>
  <si>
    <t>ТССЦ Московской обл., 101-1596, приказ Минстроя России №675/пр от 28.02.2017 № 254/пр</t>
  </si>
  <si>
    <t>Шкурка шлифовальная двухслойная с зернистостью 40-25</t>
  </si>
  <si>
    <t>101-1667</t>
  </si>
  <si>
    <t>ТССЦ Московской обл., 101-1667, приказ Минстроя России №675/пр от 28.02.2017 № 254/пр</t>
  </si>
  <si>
    <t>Шпатлевка масляно-клеевая</t>
  </si>
  <si>
    <t>ТССЦ Московской обл., 101-1757, приказ Минстроя России №675/пр от 28.02.2017 № 254/пр</t>
  </si>
  <si>
    <t>1-1033-90</t>
  </si>
  <si>
    <t>Рабочий строитель среднего разряда 3,3</t>
  </si>
  <si>
    <t>101-1829</t>
  </si>
  <si>
    <t>ТССЦ Московской обл., 101-1829, приказ Минстроя России №675/пр от 21.09.2015 г.</t>
  </si>
  <si>
    <t>Бумага ролевая</t>
  </si>
  <si>
    <t>409-0639</t>
  </si>
  <si>
    <t>ТССЦ Московской обл., 409-0639, приказ Минстроя России №675/пр от 21.09.2015 г.</t>
  </si>
  <si>
    <t>Пемза шлаковая (щебень пористый из металлургического шлака), марка 600, фракция 5-10 мм</t>
  </si>
  <si>
    <t>ТСЭМ Московской обл., 030952, приказ Минстроя России №675/пр от 28.02.2017 № 264/пр</t>
  </si>
  <si>
    <t>101-3512</t>
  </si>
  <si>
    <t>ТССЦ Московской обл., 101-3512, приказ Минстроя России №675/пр от 28.02.2017 № 254/пр</t>
  </si>
  <si>
    <t>Краска акриловая ВД-АК 2180, ВГТ</t>
  </si>
  <si>
    <t>101-3585</t>
  </si>
  <si>
    <t>ТССЦ Московской обл., 101-3585, приказ Минстроя России №675/пр от 28.02.2017 № 254/пр</t>
  </si>
  <si>
    <t>Шпатлевка водно-дисперсионная</t>
  </si>
  <si>
    <t>101-4163</t>
  </si>
  <si>
    <t>ТССЦ Московской обл., 101-4163, приказ Минстроя России №675/пр от 28.02.2017 № 254/пр</t>
  </si>
  <si>
    <t>Грунтовка акриловая НОРТЕКС-ГРУНТ</t>
  </si>
  <si>
    <t>1-1038-90</t>
  </si>
  <si>
    <t>Рабочий строитель среднего разряда 3,8</t>
  </si>
  <si>
    <t>101-2414</t>
  </si>
  <si>
    <t>ТССЦ Московской обл., 101-2414, приказ Минстроя России №675/пр от 28.02.2017 № 254/пр</t>
  </si>
  <si>
    <t>Панели потолочные с комплектующими «Армстронг»</t>
  </si>
  <si>
    <t>509-0167</t>
  </si>
  <si>
    <t>ТССЦ Московской обл., 509-0167, приказ Минстроя России №675/пр от 21.09.2015 г.</t>
  </si>
  <si>
    <t>Сжимы соединительные</t>
  </si>
  <si>
    <t>ТСЭМ Московской обл., 340101, приказ Минстроя России №675/пр от 28.02.2017 № 264/пр</t>
  </si>
  <si>
    <t>ТССЦ Московской обл., 113-8066, приказ Минстроя России №675/пр от 28.02.2017 № 254/пр</t>
  </si>
  <si>
    <t>ТСЭМ Московской обл., 331531, приказ Минстроя России №675/пр от 28.02.2017 № 264/пр</t>
  </si>
  <si>
    <t>ТССЦ Московской обл., 101-1742, приказ Минстроя России №675/пр от 28.02.2017 № 254/пр</t>
  </si>
  <si>
    <t>203-0399</t>
  </si>
  <si>
    <t>ТССЦ Московской обл., 203-0399, приказ Минстроя России №675/пр от 28.02.2017 № 255/пр</t>
  </si>
  <si>
    <t>Лаги половые антисептированные, применяемые в строительстве жилых, общественных и производственных зданий при производстве деревянных полов тип II, сечением 100х40; 100х60; 120х60; 100-150х40-60 мм</t>
  </si>
  <si>
    <t>340311</t>
  </si>
  <si>
    <t>ТСЭМ Московской обл., 340311, приказ Минстроя России №675/пр от 28.02.2017 № 264/пр</t>
  </si>
  <si>
    <t>Машина для острожки деревянных полов</t>
  </si>
  <si>
    <t>ТССЦ Московской обл., 101-1805, приказ Минстроя России №675/пр от 28.02.2017 № 254/пр</t>
  </si>
  <si>
    <t>203-0344</t>
  </si>
  <si>
    <t>ТССЦ Московской обл., 203-0344, приказ Минстроя России №675/пр от 28.02.2017 № 255/пр</t>
  </si>
  <si>
    <t>Доски для покрытия полов со шпунтом и гребнем из древесины антисептированные тип ДП-27 толщиной 27 мм, шириной без гребня от 100 до 140 мм</t>
  </si>
  <si>
    <t>101-1480</t>
  </si>
  <si>
    <t>ТССЦ Московской обл., 101-1480, приказ Минстроя России №675/пр от 21.09.2015 г.</t>
  </si>
  <si>
    <t>Шурупы с полукруглой головкой 3,5х35 мм</t>
  </si>
  <si>
    <t>102-0443</t>
  </si>
  <si>
    <t>ТССЦ Московской обл., 102-0443, приказ Минстроя России №675/пр от 21.09.2015 г.</t>
  </si>
  <si>
    <t>Фанера общего назначения из шпона лиственных пород водостойкая марки ФК, сорт 2/4, толщина 12 мм</t>
  </si>
  <si>
    <t>1-100-30-90</t>
  </si>
  <si>
    <t>Рабочий среднего разряда 3,0</t>
  </si>
  <si>
    <t>ТСНБ-2001 Московской области, 030954, протокол от 29.07.2020 г. № 07</t>
  </si>
  <si>
    <t>331305</t>
  </si>
  <si>
    <t>ТСНБ-2001 Московской области, 331305, протокол от 29.07.2020 г. № 07</t>
  </si>
  <si>
    <t>Пылесосы промышленные</t>
  </si>
  <si>
    <t>101-2025</t>
  </si>
  <si>
    <t>ТСНБ-2001 Московской области, 101-2025, протокол от 29.07.2020 г. № 07</t>
  </si>
  <si>
    <t>Лента полимерная (фторопластовая) для сварки линолеума</t>
  </si>
  <si>
    <t>113-0626</t>
  </si>
  <si>
    <t>ТСНБ-2001 Московской области, 113-0626, протокол от 29.07.2020 г. № 07</t>
  </si>
  <si>
    <t>Клей Forbo 522, для укладки ПВХ-покрытий</t>
  </si>
  <si>
    <t>ТСЭМ Московской обл., 330206, приказ Минстроя России №675/пр от 21.09.2015 г.</t>
  </si>
  <si>
    <t>ТССЦ Московской обл., 101-2201, приказ Минстроя России №675/пр от 21.09.2015 г.</t>
  </si>
  <si>
    <t>101-4282</t>
  </si>
  <si>
    <t>ТССЦ Московской обл., 101-4282, приказ Минстроя России №675/пр от 21.09.2015 г.</t>
  </si>
  <si>
    <t>Винты самонарезающие остроконечные длиной 35 мм</t>
  </si>
  <si>
    <t>101-4847</t>
  </si>
  <si>
    <t>ТССЦ Московской обл., 101-4847, приказ Минстроя России №675/пр от 21.09.2015 г.</t>
  </si>
  <si>
    <t>Уголок наружный для пластикового плинтуса, высота 48 мм</t>
  </si>
  <si>
    <t>101-4848</t>
  </si>
  <si>
    <t>ТССЦ Московской обл., 101-4848, приказ Минстроя России №675/пр от 21.09.2015 г.</t>
  </si>
  <si>
    <t>Уголок внутренний для пластикового плинтуса, высота 48 мм</t>
  </si>
  <si>
    <t>101-4849</t>
  </si>
  <si>
    <t>ТССЦ Московской обл., 101-4849, приказ Минстроя России №675/пр от 21.09.2015 г.</t>
  </si>
  <si>
    <t>Соединитель для пластикового плинтуса, высота 48 мм</t>
  </si>
  <si>
    <t>101-4850</t>
  </si>
  <si>
    <t>ТССЦ Московской обл., 101-4850, приказ Минстроя России №675/пр от 21.09.2015 г.</t>
  </si>
  <si>
    <t>Заглушка торцевая для пластикового плинтуса левая, высота 48 мм</t>
  </si>
  <si>
    <t>101-4851</t>
  </si>
  <si>
    <t>ТССЦ Московской обл., 101-4851, приказ Минстроя России №675/пр от 21.09.2015 г.</t>
  </si>
  <si>
    <t>Заглушки торцевая для пластикового плинтуса правая, высота 48 мм</t>
  </si>
  <si>
    <t>101-4852</t>
  </si>
  <si>
    <t>ТССЦ Московской обл., 101-4852, приказ Минстроя России №675/пр от 21.09.2015 г.</t>
  </si>
  <si>
    <t>Плинтуса для полов пластиковые, 19х48 мм</t>
  </si>
  <si>
    <t>01.7.17.09/4</t>
  </si>
  <si>
    <t>ТСНБ-2001 Московской области, 01.7.17.09/4, протокол от 29.07.2020 г. № 07</t>
  </si>
  <si>
    <t>Буры</t>
  </si>
  <si>
    <t>ШТ</t>
  </si>
  <si>
    <t>103-9911</t>
  </si>
  <si>
    <t>ТСНБ-2001 Московской области, 103-9911, протокол от 29.07.2020 г. № 07</t>
  </si>
  <si>
    <t>Фасонные и соединительные части к полипропиленовым трубам</t>
  </si>
  <si>
    <t>301-9690</t>
  </si>
  <si>
    <t>ТСНБ-2001 Московской области, 301-9690, протокол от 29.07.2020 г. № 07</t>
  </si>
  <si>
    <t>Хомуты для крепления труб</t>
  </si>
  <si>
    <t>302-9008</t>
  </si>
  <si>
    <t>ТСНБ-2001 Московской области, 302-9008, протокол от 29.07.2020 г. № 07</t>
  </si>
  <si>
    <t>Арматура трубопроводная муфтовая</t>
  </si>
  <si>
    <t>507-9004</t>
  </si>
  <si>
    <t>ТСНБ-2001 Московской области, 507-9004, протокол от 29.07.2020 г. № 07</t>
  </si>
  <si>
    <t>Трубы пластмассовые</t>
  </si>
  <si>
    <t>101-9155</t>
  </si>
  <si>
    <t>ТССЦ Московской обл., 101-9155, приказ Минстроя России №675/пр от 21.09.2015 г.</t>
  </si>
  <si>
    <t>Листы облицовочные декоративные</t>
  </si>
  <si>
    <t>101-9732</t>
  </si>
  <si>
    <t>ТССЦ Московской обл., 101-9732, приказ Минстроя России №675/пр от 21.09.2015 г.</t>
  </si>
  <si>
    <t>Грунтовка</t>
  </si>
  <si>
    <t>101-9138</t>
  </si>
  <si>
    <t>ТССЦ Московской обл., 101-9138, приказ Минстроя России №675/пр от 21.09.2015 г.</t>
  </si>
  <si>
    <t>Доски подоконные ПВХ</t>
  </si>
  <si>
    <t>104-9131</t>
  </si>
  <si>
    <t>ТСНБ-2001 Московской области, 104-9131, протокол от 29.07.2020 г. № 07</t>
  </si>
  <si>
    <t>Плиты или маты теплоизоляционные минераловатные</t>
  </si>
  <si>
    <t>101-9877</t>
  </si>
  <si>
    <t>ТСНБ-2001 Московской области, 101-9877, протокол от 29.07.2020 г. № 07</t>
  </si>
  <si>
    <t>Линолеум без подосновы</t>
  </si>
  <si>
    <t>Поправка: МДС 81-35.2004, п.4.7  Наименование: Работы, выполняемые при реконструкции зданий и сооружений работы, аналогичные технологическим процессам в новом строительстве (в том числе возведение новых конструктивных элементов) стоимость которых определена по соответствующим сборникам ФЕР, кроме сборника № 46 «Работы при реконструкции зданий и сооружений»</t>
  </si>
  <si>
    <t>Поправка: МДС 81-35.2004, п.4.9  Наименование: По работам, в технологии производства которых предусмотрена сварка металлоконструкций, металлопроката, стальных труб, листового металла, закладных деталей и др. металлоизделий, элементные сметные нормы и единичные расценки разработаны из условия применения углеродистой стали.При применении нержавеющей стали</t>
  </si>
  <si>
    <t>Поправка: МДС 81-35.2004, п.4.9  Наименование: По работам, в технологии производства которых предусмотрена сварка металлоконструкций, металлопроката, стальных труб, листового металла, закладных деталей и др. металлоизделий, элементные сметные нормы и единичные расценки разработаны из условия применения углеродистой стали.При применении нержавеющей стали  Поправка: МДС 81-35.2004, п.4.9  Наименование: По работам, в технологии производства которых предусмотрена сварка металлоконструкций, металлопроката, стальных труб, листового металла, закладных деталей и др. металлоизделий, элементные сметные нормы и единичные расценки разработаны из условия применения углеродистой стали.При применении нержавеющей стали</t>
  </si>
  <si>
    <t>"СОГЛАСОВАНО"</t>
  </si>
  <si>
    <t>"УТВЕРЖДАЮ"</t>
  </si>
  <si>
    <t>"_____"________________ 2021 г.</t>
  </si>
  <si>
    <t>(наименование стройки)</t>
  </si>
  <si>
    <t xml:space="preserve">Номер заказа   </t>
  </si>
  <si>
    <t>(наименование работ и затрат, наименование объекта)</t>
  </si>
  <si>
    <t>базовая цена</t>
  </si>
  <si>
    <t>текущая цена</t>
  </si>
  <si>
    <t>Сметная стоимость</t>
  </si>
  <si>
    <t>тыс. руб.</t>
  </si>
  <si>
    <t xml:space="preserve">     Строительные работы</t>
  </si>
  <si>
    <t xml:space="preserve">     Монтажные работы</t>
  </si>
  <si>
    <t xml:space="preserve">     Оборудование</t>
  </si>
  <si>
    <t xml:space="preserve">     Прочие работы</t>
  </si>
  <si>
    <t>Нормативная трудоемкость</t>
  </si>
  <si>
    <t>чел. -ч.</t>
  </si>
  <si>
    <t>Средства на оплату труда</t>
  </si>
  <si>
    <t>Строительный объем:</t>
  </si>
  <si>
    <t>Стоимость ед.стр.объема:</t>
  </si>
  <si>
    <t>№ п/п</t>
  </si>
  <si>
    <t>Шифр расценки и коды ресурсов</t>
  </si>
  <si>
    <t>Наименование работ и затрат</t>
  </si>
  <si>
    <t>Ед. изм.</t>
  </si>
  <si>
    <t>Кол-во единиц</t>
  </si>
  <si>
    <t>Цена на ед. изм.</t>
  </si>
  <si>
    <t>Попра-вочные коэфф.</t>
  </si>
  <si>
    <t>Стоимость в ценах 2001г.</t>
  </si>
  <si>
    <t>Пункт коэфф. пересчета</t>
  </si>
  <si>
    <t>Коэфф. пересчета</t>
  </si>
  <si>
    <t>Стоимость в текущих ценах</t>
  </si>
  <si>
    <t>ЗТР всего чел.-час</t>
  </si>
  <si>
    <t>Составлена в ценах ТСНБ-2001 МО (редакция 2014 г) март 2021 года и Московская область Каталог текущих цен на материалы, декабрь 2020 г</t>
  </si>
  <si>
    <t>Зарплата</t>
  </si>
  <si>
    <t>в т.ч. зарплата машинистов</t>
  </si>
  <si>
    <t>НР от ФОТ</t>
  </si>
  <si>
    <t>%</t>
  </si>
  <si>
    <t>СП от ФОТ</t>
  </si>
  <si>
    <t>Затраты труда</t>
  </si>
  <si>
    <t>чел-ч</t>
  </si>
  <si>
    <r>
      <t>10-01-039-1</t>
    </r>
    <r>
      <rPr>
        <i/>
        <sz val="10"/>
        <rFont val="Arial"/>
        <family val="2"/>
        <charset val="204"/>
      </rPr>
      <t xml:space="preserve">
Поправка: МДС 81-35.2004, п.4.7</t>
    </r>
  </si>
  <si>
    <t>Материальные ресурсы</t>
  </si>
  <si>
    <r>
      <t>16-04-005-2</t>
    </r>
    <r>
      <rPr>
        <i/>
        <sz val="10"/>
        <rFont val="Arial"/>
        <family val="2"/>
        <charset val="204"/>
      </rPr>
      <t xml:space="preserve">
Поправка: МДС 81-35.2004, п.4.9</t>
    </r>
  </si>
  <si>
    <r>
      <t>18-03-001-2</t>
    </r>
    <r>
      <rPr>
        <i/>
        <sz val="10"/>
        <rFont val="Arial"/>
        <family val="2"/>
        <charset val="204"/>
      </rPr>
      <t xml:space="preserve">
Поправка: МДС 81-35.2004, п.4.9</t>
    </r>
  </si>
  <si>
    <r>
      <t>10-01-034-1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</si>
  <si>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15-01-050-4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</si>
  <si>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10-01-035-2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</si>
  <si>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10-01-092-1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</si>
  <si>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10-05-009-1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</si>
  <si>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10-01-301-1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</si>
  <si>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15-04-027-5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</si>
  <si>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15-06-001-4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</si>
  <si>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15-01-047-15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</si>
  <si>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10-01-092-1</t>
    </r>
    <r>
      <rPr>
        <i/>
        <sz val="10"/>
        <rFont val="Arial"/>
        <family val="2"/>
        <charset val="204"/>
      </rPr>
      <t xml:space="preserve">
Поправка: МДС 81-35.2004, п.4.9</t>
    </r>
  </si>
  <si>
    <r>
      <t>11-01-012-3</t>
    </r>
    <r>
      <rPr>
        <i/>
        <sz val="10"/>
        <rFont val="Arial"/>
        <family val="2"/>
        <charset val="204"/>
      </rPr>
      <t xml:space="preserve">
Поправка: МДС 81-35.2004, п.4.9  Поправка: МДС 81-35.2004, п.4.9</t>
    </r>
  </si>
  <si>
    <r>
      <t>10-01-301-1</t>
    </r>
    <r>
      <rPr>
        <i/>
        <sz val="10"/>
        <rFont val="Arial"/>
        <family val="2"/>
        <charset val="204"/>
      </rPr>
      <t xml:space="preserve">
Поправка: МДС 81-35.2004, п.4.9</t>
    </r>
  </si>
  <si>
    <r>
      <t>11-01-033-1</t>
    </r>
    <r>
      <rPr>
        <i/>
        <sz val="10"/>
        <rFont val="Arial"/>
        <family val="2"/>
        <charset val="204"/>
      </rPr>
      <t xml:space="preserve">
Поправка: МДС 81-35.2004, п.4.9</t>
    </r>
  </si>
  <si>
    <r>
      <t>11-01-053-2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</si>
  <si>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11-01-057-1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</si>
  <si>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11-01-040-3</t>
    </r>
    <r>
      <rPr>
        <i/>
        <sz val="10"/>
        <rFont val="Arial"/>
        <family val="2"/>
        <charset val="204"/>
      </rPr>
      <t xml:space="preserve">
Поправка: МДС 81-35.2004, п.4.7</t>
    </r>
  </si>
  <si>
    <t xml:space="preserve">   </t>
  </si>
  <si>
    <t xml:space="preserve">Объемы согласовал  </t>
  </si>
  <si>
    <t>[должность,подпись(инициалы,фамилия)]</t>
  </si>
  <si>
    <t xml:space="preserve">Составил  </t>
  </si>
  <si>
    <t xml:space="preserve">Проверил  </t>
  </si>
  <si>
    <t>___________________________</t>
  </si>
  <si>
    <t>" ___ " ___________ 20 ___ г.</t>
  </si>
  <si>
    <t>Единица измерения</t>
  </si>
  <si>
    <t>Количество</t>
  </si>
  <si>
    <t>Заказчик _________________</t>
  </si>
  <si>
    <t>Подрядчик _________________</t>
  </si>
</sst>
</file>

<file path=xl/styles.xml><?xml version="1.0" encoding="utf-8"?>
<styleSheet xmlns="http://schemas.openxmlformats.org/spreadsheetml/2006/main">
  <numFmts count="3">
    <numFmt numFmtId="164" formatCode="#,##0.00;[Red]\-\ #,##0.00"/>
    <numFmt numFmtId="165" formatCode="#,##0.00####;[Red]\-\ #,##0.00####"/>
    <numFmt numFmtId="166" formatCode="#,##0.0;[Red]\-\ #,##0.0"/>
  </numFmts>
  <fonts count="20">
    <font>
      <sz val="10"/>
      <name val="Arial"/>
      <charset val="204"/>
    </font>
    <font>
      <b/>
      <sz val="10"/>
      <color indexed="12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b/>
      <sz val="10"/>
      <color indexed="14"/>
      <name val="Arial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i/>
      <sz val="11"/>
      <name val="Arial"/>
      <family val="2"/>
      <charset val="204"/>
    </font>
    <font>
      <i/>
      <sz val="10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/>
    <xf numFmtId="0" fontId="11" fillId="0" borderId="0" xfId="0" applyFont="1" applyAlignment="1"/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Border="1" applyAlignment="1">
      <alignment wrapText="1"/>
    </xf>
    <xf numFmtId="0" fontId="11" fillId="0" borderId="0" xfId="0" applyFont="1" applyBorder="1"/>
    <xf numFmtId="0" fontId="11" fillId="0" borderId="0" xfId="0" applyFont="1" applyAlignment="1">
      <alignment wrapText="1"/>
    </xf>
    <xf numFmtId="0" fontId="14" fillId="0" borderId="0" xfId="0" applyFont="1" applyAlignment="1">
      <alignment vertical="center" wrapText="1"/>
    </xf>
    <xf numFmtId="0" fontId="13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vertical="top"/>
    </xf>
    <xf numFmtId="0" fontId="14" fillId="0" borderId="0" xfId="0" applyFont="1" applyAlignment="1">
      <alignment horizontal="right"/>
    </xf>
    <xf numFmtId="0" fontId="11" fillId="0" borderId="0" xfId="0" applyFont="1" applyAlignment="1">
      <alignment horizontal="right" vertical="top"/>
    </xf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horizontal="left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9" fillId="0" borderId="0" xfId="0" applyFont="1" applyAlignment="1">
      <alignment vertical="top" wrapText="1"/>
    </xf>
    <xf numFmtId="164" fontId="0" fillId="0" borderId="0" xfId="0" applyNumberFormat="1"/>
    <xf numFmtId="0" fontId="11" fillId="0" borderId="2" xfId="0" applyFont="1" applyBorder="1"/>
    <xf numFmtId="0" fontId="0" fillId="0" borderId="2" xfId="0" applyBorder="1"/>
    <xf numFmtId="0" fontId="9" fillId="0" borderId="2" xfId="0" applyFont="1" applyBorder="1" applyAlignment="1">
      <alignment vertical="top" wrapText="1"/>
    </xf>
    <xf numFmtId="0" fontId="11" fillId="0" borderId="0" xfId="0" applyFont="1" applyAlignment="1">
      <alignment vertical="center"/>
    </xf>
    <xf numFmtId="0" fontId="14" fillId="0" borderId="0" xfId="0" applyFont="1"/>
    <xf numFmtId="0" fontId="11" fillId="0" borderId="0" xfId="0" applyFont="1" applyAlignment="1">
      <alignment horizontal="left" wrapText="1"/>
    </xf>
    <xf numFmtId="0" fontId="17" fillId="0" borderId="0" xfId="0" applyFont="1" applyAlignment="1">
      <alignment horizontal="right" wrapText="1"/>
    </xf>
    <xf numFmtId="165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 wrapText="1"/>
    </xf>
    <xf numFmtId="164" fontId="11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164" fontId="17" fillId="0" borderId="0" xfId="0" applyNumberFormat="1" applyFont="1" applyAlignment="1">
      <alignment horizontal="right"/>
    </xf>
    <xf numFmtId="0" fontId="9" fillId="0" borderId="0" xfId="0" applyFont="1" applyAlignment="1">
      <alignment horizontal="right" wrapText="1"/>
    </xf>
    <xf numFmtId="0" fontId="17" fillId="0" borderId="2" xfId="0" applyFont="1" applyBorder="1" applyAlignment="1">
      <alignment horizontal="right" wrapText="1"/>
    </xf>
    <xf numFmtId="0" fontId="11" fillId="0" borderId="2" xfId="0" applyFont="1" applyBorder="1" applyAlignment="1">
      <alignment horizontal="right"/>
    </xf>
    <xf numFmtId="165" fontId="11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right" wrapText="1"/>
    </xf>
    <xf numFmtId="164" fontId="11" fillId="0" borderId="2" xfId="0" applyNumberFormat="1" applyFont="1" applyBorder="1" applyAlignment="1">
      <alignment horizontal="right"/>
    </xf>
    <xf numFmtId="164" fontId="10" fillId="0" borderId="2" xfId="0" applyNumberFormat="1" applyFont="1" applyBorder="1" applyAlignment="1">
      <alignment horizontal="right"/>
    </xf>
    <xf numFmtId="164" fontId="19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right"/>
    </xf>
    <xf numFmtId="0" fontId="11" fillId="0" borderId="2" xfId="0" quotePrefix="1" applyFont="1" applyBorder="1" applyAlignment="1">
      <alignment horizontal="right" wrapText="1"/>
    </xf>
    <xf numFmtId="0" fontId="10" fillId="0" borderId="2" xfId="0" applyFont="1" applyBorder="1" applyAlignment="1">
      <alignment horizontal="right"/>
    </xf>
    <xf numFmtId="0" fontId="11" fillId="0" borderId="0" xfId="0" quotePrefix="1" applyFont="1" applyAlignment="1">
      <alignment horizontal="right" wrapText="1"/>
    </xf>
    <xf numFmtId="0" fontId="11" fillId="0" borderId="0" xfId="0" applyFont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 wrapText="1"/>
    </xf>
    <xf numFmtId="165" fontId="9" fillId="0" borderId="0" xfId="0" applyNumberFormat="1" applyFont="1" applyAlignment="1">
      <alignment horizontal="left"/>
    </xf>
    <xf numFmtId="0" fontId="14" fillId="0" borderId="0" xfId="0" applyFont="1" applyAlignment="1">
      <alignment horizontal="left" wrapText="1"/>
    </xf>
    <xf numFmtId="0" fontId="14" fillId="0" borderId="0" xfId="0" applyFont="1" applyBorder="1" applyAlignment="1">
      <alignment horizontal="right"/>
    </xf>
    <xf numFmtId="0" fontId="11" fillId="0" borderId="5" xfId="0" applyFont="1" applyBorder="1" applyAlignment="1">
      <alignment horizontal="center"/>
    </xf>
    <xf numFmtId="0" fontId="11" fillId="0" borderId="3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wrapText="1"/>
    </xf>
    <xf numFmtId="0" fontId="11" fillId="0" borderId="3" xfId="0" applyFont="1" applyBorder="1" applyAlignment="1">
      <alignment horizontal="right" wrapText="1"/>
    </xf>
    <xf numFmtId="0" fontId="11" fillId="0" borderId="3" xfId="0" applyFont="1" applyBorder="1" applyAlignment="1">
      <alignment horizontal="right"/>
    </xf>
    <xf numFmtId="0" fontId="11" fillId="0" borderId="5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wrapText="1"/>
    </xf>
    <xf numFmtId="0" fontId="11" fillId="0" borderId="5" xfId="0" applyFont="1" applyBorder="1" applyAlignment="1">
      <alignment horizontal="right" wrapText="1"/>
    </xf>
    <xf numFmtId="0" fontId="11" fillId="0" borderId="5" xfId="0" applyFont="1" applyBorder="1" applyAlignment="1">
      <alignment horizontal="right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3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top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center" vertical="top"/>
    </xf>
    <xf numFmtId="0" fontId="11" fillId="0" borderId="0" xfId="0" applyFont="1" applyBorder="1" applyAlignment="1">
      <alignment horizontal="left" wrapText="1"/>
    </xf>
    <xf numFmtId="0" fontId="10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horizontal="right"/>
    </xf>
    <xf numFmtId="164" fontId="11" fillId="0" borderId="0" xfId="0" applyNumberFormat="1" applyFont="1" applyAlignment="1">
      <alignment horizontal="right"/>
    </xf>
    <xf numFmtId="0" fontId="11" fillId="0" borderId="0" xfId="0" applyFont="1"/>
    <xf numFmtId="0" fontId="14" fillId="0" borderId="0" xfId="0" applyFont="1" applyAlignment="1">
      <alignment horizontal="right"/>
    </xf>
    <xf numFmtId="0" fontId="11" fillId="0" borderId="2" xfId="0" applyFont="1" applyBorder="1" applyAlignment="1">
      <alignment horizontal="left"/>
    </xf>
    <xf numFmtId="166" fontId="11" fillId="0" borderId="0" xfId="0" applyNumberFormat="1" applyFont="1" applyAlignment="1">
      <alignment horizontal="right"/>
    </xf>
    <xf numFmtId="0" fontId="10" fillId="0" borderId="1" xfId="0" applyFont="1" applyBorder="1" applyAlignment="1">
      <alignment horizontal="center" vertical="top"/>
    </xf>
    <xf numFmtId="164" fontId="14" fillId="0" borderId="1" xfId="0" applyNumberFormat="1" applyFont="1" applyBorder="1" applyAlignment="1">
      <alignment horizontal="right"/>
    </xf>
    <xf numFmtId="0" fontId="12" fillId="0" borderId="0" xfId="0" applyFont="1" applyAlignment="1">
      <alignment horizontal="center" wrapText="1"/>
    </xf>
    <xf numFmtId="164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left" wrapText="1"/>
    </xf>
    <xf numFmtId="0" fontId="12" fillId="0" borderId="5" xfId="0" applyFont="1" applyBorder="1" applyAlignment="1">
      <alignment horizontal="center" wrapText="1"/>
    </xf>
    <xf numFmtId="0" fontId="14" fillId="0" borderId="0" xfId="0" applyFont="1" applyBorder="1" applyAlignment="1">
      <alignment horizontal="right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414"/>
  <sheetViews>
    <sheetView topLeftCell="A4" zoomScaleNormal="100" workbookViewId="0">
      <selection activeCell="A264" sqref="A264"/>
    </sheetView>
  </sheetViews>
  <sheetFormatPr defaultRowHeight="12.75"/>
  <cols>
    <col min="1" max="1" width="5.7109375" customWidth="1"/>
    <col min="2" max="2" width="11.7109375" customWidth="1"/>
    <col min="3" max="3" width="40.7109375" customWidth="1"/>
    <col min="4" max="5" width="10.7109375" customWidth="1"/>
    <col min="6" max="8" width="12.7109375" customWidth="1"/>
    <col min="9" max="9" width="17.7109375" customWidth="1"/>
    <col min="10" max="10" width="8.7109375" customWidth="1"/>
    <col min="11" max="11" width="12.7109375" customWidth="1"/>
    <col min="12" max="12" width="9.7109375" customWidth="1"/>
    <col min="15" max="31" width="0" hidden="1" customWidth="1"/>
    <col min="32" max="32" width="91.7109375" hidden="1" customWidth="1"/>
    <col min="33" max="36" width="0" hidden="1" customWidth="1"/>
  </cols>
  <sheetData>
    <row r="1" spans="1:12">
      <c r="A1" s="9" t="str">
        <f>Source!B1</f>
        <v>Smeta.RU  (495) 974-1589</v>
      </c>
    </row>
    <row r="2" spans="1:12" ht="14.25">
      <c r="A2" s="10"/>
      <c r="B2" s="10"/>
      <c r="C2" s="10"/>
      <c r="D2" s="10"/>
      <c r="E2" s="10"/>
      <c r="F2" s="10"/>
      <c r="G2" s="10"/>
      <c r="H2" s="10"/>
      <c r="I2" s="10"/>
      <c r="J2" s="10"/>
      <c r="K2" s="11"/>
      <c r="L2" s="11"/>
    </row>
    <row r="3" spans="1:12" ht="16.5">
      <c r="A3" s="12"/>
      <c r="B3" s="72" t="s">
        <v>791</v>
      </c>
      <c r="C3" s="72"/>
      <c r="D3" s="72"/>
      <c r="E3" s="72"/>
      <c r="F3" s="11"/>
      <c r="G3" s="11"/>
      <c r="H3" s="72" t="s">
        <v>792</v>
      </c>
      <c r="I3" s="72"/>
      <c r="J3" s="72"/>
      <c r="K3" s="72"/>
      <c r="L3" s="72"/>
    </row>
    <row r="4" spans="1:12" ht="14.25">
      <c r="A4" s="11"/>
      <c r="B4" s="73"/>
      <c r="C4" s="73"/>
      <c r="D4" s="73"/>
      <c r="E4" s="73"/>
      <c r="F4" s="11"/>
      <c r="G4" s="11"/>
      <c r="H4" s="73"/>
      <c r="I4" s="73"/>
      <c r="J4" s="73"/>
      <c r="K4" s="73"/>
      <c r="L4" s="73"/>
    </row>
    <row r="5" spans="1:12" ht="14.25">
      <c r="A5" s="13"/>
      <c r="B5" s="13"/>
      <c r="C5" s="14"/>
      <c r="D5" s="14"/>
      <c r="E5" s="14"/>
      <c r="F5" s="11"/>
      <c r="G5" s="11"/>
      <c r="H5" s="15"/>
      <c r="I5" s="14"/>
      <c r="J5" s="14"/>
      <c r="K5" s="14"/>
      <c r="L5" s="15"/>
    </row>
    <row r="6" spans="1:12" ht="14.25">
      <c r="A6" s="15"/>
      <c r="B6" s="73" t="str">
        <f>CONCATENATE("______________________ ", IF(Source!AL12&lt;&gt;"", Source!AL12, ""))</f>
        <v xml:space="preserve">______________________ </v>
      </c>
      <c r="C6" s="73"/>
      <c r="D6" s="73"/>
      <c r="E6" s="73"/>
      <c r="F6" s="11"/>
      <c r="G6" s="11"/>
      <c r="H6" s="73" t="str">
        <f>CONCATENATE("______________________ ", IF(Source!AH12&lt;&gt;"", Source!AH12, ""))</f>
        <v xml:space="preserve">______________________ </v>
      </c>
      <c r="I6" s="73"/>
      <c r="J6" s="73"/>
      <c r="K6" s="73"/>
      <c r="L6" s="73"/>
    </row>
    <row r="7" spans="1:12" ht="14.25">
      <c r="A7" s="16"/>
      <c r="B7" s="80" t="s">
        <v>793</v>
      </c>
      <c r="C7" s="80"/>
      <c r="D7" s="80"/>
      <c r="E7" s="80"/>
      <c r="F7" s="11"/>
      <c r="G7" s="11"/>
      <c r="H7" s="80" t="s">
        <v>793</v>
      </c>
      <c r="I7" s="80"/>
      <c r="J7" s="80"/>
      <c r="K7" s="80"/>
      <c r="L7" s="80"/>
    </row>
    <row r="10" spans="1:12" ht="15.75">
      <c r="A10" s="16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16"/>
    </row>
    <row r="11" spans="1:12" ht="14.25">
      <c r="A11" s="17"/>
      <c r="B11" s="81" t="s">
        <v>794</v>
      </c>
      <c r="C11" s="81"/>
      <c r="D11" s="81"/>
      <c r="E11" s="81"/>
      <c r="F11" s="81"/>
      <c r="G11" s="81"/>
      <c r="H11" s="81"/>
      <c r="I11" s="81"/>
      <c r="J11" s="81"/>
      <c r="K11" s="81"/>
      <c r="L11" s="16"/>
    </row>
    <row r="12" spans="1:12" ht="14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2" ht="14.25">
      <c r="A13" s="11"/>
      <c r="B13" s="11"/>
      <c r="C13" s="11"/>
      <c r="D13" s="11"/>
      <c r="E13" s="11"/>
      <c r="F13" s="82" t="s">
        <v>795</v>
      </c>
      <c r="G13" s="82"/>
      <c r="H13" s="78" t="str">
        <f>IF(Source!F12&lt;&gt;"Новый объект", Source!F12, "")</f>
        <v/>
      </c>
      <c r="I13" s="78"/>
      <c r="J13" s="78"/>
      <c r="K13" s="78"/>
      <c r="L13" s="18"/>
    </row>
    <row r="14" spans="1:12" ht="14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ht="15.75">
      <c r="A15" s="19"/>
      <c r="B15" s="74" t="str">
        <f>CONCATENATE( "ЛОКАЛЬНАЯ СМЕТА № ",IF(Source!F12&lt;&gt;"Новый объект", Source!F12, ""))</f>
        <v xml:space="preserve">ЛОКАЛЬНАЯ СМЕТА № </v>
      </c>
      <c r="C15" s="74"/>
      <c r="D15" s="74"/>
      <c r="E15" s="74"/>
      <c r="F15" s="74"/>
      <c r="G15" s="74"/>
      <c r="H15" s="74"/>
      <c r="I15" s="74"/>
      <c r="J15" s="74"/>
      <c r="K15" s="74"/>
      <c r="L15" s="19"/>
    </row>
    <row r="16" spans="1:12" ht="15.75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19"/>
    </row>
    <row r="17" spans="1:12" ht="18" hidden="1">
      <c r="A17" s="19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19"/>
    </row>
    <row r="18" spans="1:12" ht="14.25" hidden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 ht="18">
      <c r="A19" s="11"/>
      <c r="B19" s="76" t="str">
        <f>IF(Source!G12&lt;&gt;"Новый объект", Source!G12, "")</f>
        <v>Мисцево ремонт помещения 2021г</v>
      </c>
      <c r="C19" s="76"/>
      <c r="D19" s="76"/>
      <c r="E19" s="76"/>
      <c r="F19" s="76"/>
      <c r="G19" s="76"/>
      <c r="H19" s="76"/>
      <c r="I19" s="76"/>
      <c r="J19" s="76"/>
      <c r="K19" s="76"/>
      <c r="L19" s="21"/>
    </row>
    <row r="20" spans="1:12" ht="14.25">
      <c r="A20" s="11"/>
      <c r="B20" s="77" t="s">
        <v>796</v>
      </c>
      <c r="C20" s="77"/>
      <c r="D20" s="77"/>
      <c r="E20" s="77"/>
      <c r="F20" s="77"/>
      <c r="G20" s="77"/>
      <c r="H20" s="77"/>
      <c r="I20" s="77"/>
      <c r="J20" s="77"/>
      <c r="K20" s="77"/>
      <c r="L20" s="16"/>
    </row>
    <row r="21" spans="1:12" ht="14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2" ht="14.25">
      <c r="A22" s="78" t="str">
        <f>CONCATENATE("Основание: ", Source!J12)</f>
        <v xml:space="preserve">Основание: 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</row>
    <row r="23" spans="1:12" ht="14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2" ht="14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 ht="14.25">
      <c r="A25" s="11"/>
      <c r="B25" s="11"/>
      <c r="C25" s="11"/>
      <c r="D25" s="11"/>
      <c r="E25" s="22"/>
      <c r="F25" s="22"/>
      <c r="G25" s="79" t="s">
        <v>797</v>
      </c>
      <c r="H25" s="79"/>
      <c r="I25" s="79" t="s">
        <v>798</v>
      </c>
      <c r="J25" s="79"/>
      <c r="K25" s="11"/>
      <c r="L25" s="11"/>
    </row>
    <row r="26" spans="1:12" ht="15">
      <c r="A26" s="11"/>
      <c r="B26" s="11"/>
      <c r="C26" s="86" t="s">
        <v>799</v>
      </c>
      <c r="D26" s="86"/>
      <c r="E26" s="86"/>
      <c r="F26" s="86"/>
      <c r="G26" s="84">
        <f>SUM(O1:O402)/1000</f>
        <v>87.61575999999998</v>
      </c>
      <c r="H26" s="84"/>
      <c r="I26" s="84">
        <f>(Source!F251/1000)</f>
        <v>363.6146</v>
      </c>
      <c r="J26" s="84"/>
      <c r="K26" s="85" t="s">
        <v>800</v>
      </c>
      <c r="L26" s="85"/>
    </row>
    <row r="27" spans="1:12" ht="14.25">
      <c r="A27" s="11"/>
      <c r="B27" s="11"/>
      <c r="C27" s="83" t="s">
        <v>801</v>
      </c>
      <c r="D27" s="83"/>
      <c r="E27" s="83"/>
      <c r="F27" s="83"/>
      <c r="G27" s="84">
        <f>SUM(W1:W402)/1000</f>
        <v>85.343030000000027</v>
      </c>
      <c r="H27" s="84"/>
      <c r="I27" s="84">
        <f>(Source!F238)/1000</f>
        <v>271.75021000000004</v>
      </c>
      <c r="J27" s="84"/>
      <c r="K27" s="85" t="s">
        <v>800</v>
      </c>
      <c r="L27" s="85"/>
    </row>
    <row r="28" spans="1:12" ht="14.25">
      <c r="A28" s="11"/>
      <c r="B28" s="11"/>
      <c r="C28" s="83" t="s">
        <v>802</v>
      </c>
      <c r="D28" s="83"/>
      <c r="E28" s="83"/>
      <c r="F28" s="83"/>
      <c r="G28" s="84">
        <f>SUM(X1:X402)/1000</f>
        <v>2.2727300000000001</v>
      </c>
      <c r="H28" s="84"/>
      <c r="I28" s="84">
        <f>(Source!F239)/1000</f>
        <v>31.26192</v>
      </c>
      <c r="J28" s="84"/>
      <c r="K28" s="85" t="s">
        <v>800</v>
      </c>
      <c r="L28" s="85"/>
    </row>
    <row r="29" spans="1:12" ht="14.25">
      <c r="A29" s="11"/>
      <c r="B29" s="11"/>
      <c r="C29" s="83" t="s">
        <v>803</v>
      </c>
      <c r="D29" s="83"/>
      <c r="E29" s="83"/>
      <c r="F29" s="83"/>
      <c r="G29" s="84">
        <f>SUM(Y1:Y402)/1000</f>
        <v>0</v>
      </c>
      <c r="H29" s="84"/>
      <c r="I29" s="84">
        <f>(Source!F230)/1000</f>
        <v>0</v>
      </c>
      <c r="J29" s="84"/>
      <c r="K29" s="85" t="s">
        <v>800</v>
      </c>
      <c r="L29" s="85"/>
    </row>
    <row r="30" spans="1:12" ht="14.25">
      <c r="A30" s="11"/>
      <c r="B30" s="11"/>
      <c r="C30" s="83" t="s">
        <v>804</v>
      </c>
      <c r="D30" s="83"/>
      <c r="E30" s="83"/>
      <c r="F30" s="83"/>
      <c r="G30" s="84">
        <f>SUM(Z1:Z402)/1000</f>
        <v>0</v>
      </c>
      <c r="H30" s="84"/>
      <c r="I30" s="84">
        <f>(Source!F240+Source!F241)/1000</f>
        <v>0</v>
      </c>
      <c r="J30" s="84"/>
      <c r="K30" s="85" t="s">
        <v>800</v>
      </c>
      <c r="L30" s="85"/>
    </row>
    <row r="31" spans="1:12" ht="15">
      <c r="A31" s="11"/>
      <c r="B31" s="11"/>
      <c r="C31" s="86" t="s">
        <v>805</v>
      </c>
      <c r="D31" s="86"/>
      <c r="E31" s="86"/>
      <c r="F31" s="86"/>
      <c r="G31" s="84">
        <f>I31</f>
        <v>186.81956579999996</v>
      </c>
      <c r="H31" s="84"/>
      <c r="I31" s="84">
        <f>(Source!F243+Source!F244)</f>
        <v>186.81956579999996</v>
      </c>
      <c r="J31" s="84"/>
      <c r="K31" s="85" t="s">
        <v>806</v>
      </c>
      <c r="L31" s="85"/>
    </row>
    <row r="32" spans="1:12" ht="15">
      <c r="A32" s="11"/>
      <c r="B32" s="11"/>
      <c r="C32" s="86" t="s">
        <v>807</v>
      </c>
      <c r="D32" s="86"/>
      <c r="E32" s="86"/>
      <c r="F32" s="86"/>
      <c r="G32" s="84">
        <f>SUM(R1:R402)/1000</f>
        <v>1.6839699999999995</v>
      </c>
      <c r="H32" s="84"/>
      <c r="I32" s="84">
        <f>(Source!F236+ Source!F235)/1000</f>
        <v>55.872260000000004</v>
      </c>
      <c r="J32" s="84"/>
      <c r="K32" s="85" t="s">
        <v>800</v>
      </c>
      <c r="L32" s="85"/>
    </row>
    <row r="33" spans="1:22" ht="14.25" hidden="1">
      <c r="A33" s="11"/>
      <c r="B33" s="11"/>
      <c r="C33" s="83" t="s">
        <v>291</v>
      </c>
      <c r="D33" s="83"/>
      <c r="E33" s="83"/>
      <c r="F33" s="83"/>
      <c r="G33" s="84"/>
      <c r="H33" s="84"/>
      <c r="I33" s="84"/>
      <c r="J33" s="84"/>
      <c r="K33" s="23" t="s">
        <v>800</v>
      </c>
      <c r="L33" s="11"/>
    </row>
    <row r="34" spans="1:22" ht="15">
      <c r="A34" s="11"/>
      <c r="B34" s="11"/>
      <c r="C34" s="24"/>
      <c r="D34" s="24"/>
      <c r="E34" s="24"/>
      <c r="F34" s="15"/>
      <c r="G34" s="25"/>
      <c r="H34" s="25"/>
      <c r="I34" s="25"/>
      <c r="J34" s="25"/>
      <c r="K34" s="25"/>
      <c r="L34" s="25"/>
    </row>
    <row r="35" spans="1:22" ht="15" hidden="1">
      <c r="A35" s="15" t="s">
        <v>808</v>
      </c>
      <c r="B35" s="11"/>
      <c r="C35" s="11"/>
      <c r="D35" s="13"/>
      <c r="E35" s="11"/>
      <c r="F35" s="11"/>
      <c r="G35" s="26"/>
      <c r="H35" s="26"/>
      <c r="I35" s="27"/>
      <c r="J35" s="26"/>
      <c r="K35" s="26"/>
      <c r="L35" s="26"/>
    </row>
    <row r="36" spans="1:22" ht="15" hidden="1">
      <c r="A36" s="15" t="s">
        <v>809</v>
      </c>
      <c r="B36" s="11"/>
      <c r="C36" s="11"/>
      <c r="D36" s="13"/>
      <c r="E36" s="11"/>
      <c r="F36" s="11"/>
      <c r="G36" s="26"/>
      <c r="H36" s="26"/>
      <c r="I36" s="27"/>
      <c r="J36" s="26"/>
      <c r="K36" s="26"/>
      <c r="L36" s="26"/>
    </row>
    <row r="37" spans="1:22" ht="15" hidden="1">
      <c r="A37" s="11"/>
      <c r="B37" s="11"/>
      <c r="C37" s="10"/>
      <c r="D37" s="10"/>
      <c r="E37" s="10"/>
      <c r="F37" s="10"/>
      <c r="G37" s="26"/>
      <c r="H37" s="26"/>
      <c r="I37" s="27"/>
      <c r="J37" s="26"/>
      <c r="K37" s="26"/>
      <c r="L37" s="26"/>
    </row>
    <row r="38" spans="1:22" ht="14.25">
      <c r="A38" s="87" t="s">
        <v>822</v>
      </c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</row>
    <row r="39" spans="1:22" ht="57">
      <c r="A39" s="28" t="s">
        <v>810</v>
      </c>
      <c r="B39" s="28" t="s">
        <v>811</v>
      </c>
      <c r="C39" s="28" t="s">
        <v>812</v>
      </c>
      <c r="D39" s="28" t="s">
        <v>813</v>
      </c>
      <c r="E39" s="28" t="s">
        <v>814</v>
      </c>
      <c r="F39" s="28" t="s">
        <v>815</v>
      </c>
      <c r="G39" s="28" t="s">
        <v>816</v>
      </c>
      <c r="H39" s="28" t="s">
        <v>817</v>
      </c>
      <c r="I39" s="28" t="s">
        <v>818</v>
      </c>
      <c r="J39" s="28" t="s">
        <v>819</v>
      </c>
      <c r="K39" s="28" t="s">
        <v>820</v>
      </c>
      <c r="L39" s="28" t="s">
        <v>821</v>
      </c>
    </row>
    <row r="40" spans="1:22" ht="14.25">
      <c r="A40" s="29">
        <v>1</v>
      </c>
      <c r="B40" s="29">
        <v>2</v>
      </c>
      <c r="C40" s="29">
        <v>3</v>
      </c>
      <c r="D40" s="29">
        <v>4</v>
      </c>
      <c r="E40" s="29">
        <v>5</v>
      </c>
      <c r="F40" s="29">
        <v>6</v>
      </c>
      <c r="G40" s="29">
        <v>7</v>
      </c>
      <c r="H40" s="29">
        <v>8</v>
      </c>
      <c r="I40" s="29">
        <v>9</v>
      </c>
      <c r="J40" s="29">
        <v>10</v>
      </c>
      <c r="K40" s="29">
        <v>11</v>
      </c>
      <c r="L40" s="30">
        <v>12</v>
      </c>
    </row>
    <row r="42" spans="1:22" ht="16.5">
      <c r="A42" s="91" t="str">
        <f>CONCATENATE("Локальная смета: ",IF(Source!G20&lt;&gt;"Новая локальная смета", Source!G20, ""))</f>
        <v xml:space="preserve">Локальная смета: 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</row>
    <row r="44" spans="1:22" ht="16.5">
      <c r="A44" s="91" t="str">
        <f>CONCATENATE("Раздел: ",IF(Source!G24&lt;&gt;"Новый раздел", Source!G24, ""))</f>
        <v>Раздел: стены</v>
      </c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</row>
    <row r="45" spans="1:22" ht="14.25">
      <c r="A45" s="23" t="str">
        <f>Source!E28</f>
        <v>1</v>
      </c>
      <c r="B45" s="57" t="str">
        <f>Source!F28</f>
        <v>65-19-1</v>
      </c>
      <c r="C45" s="57" t="str">
        <f>Source!G28</f>
        <v>Демонтаж радиаторов весом до 80 кг</v>
      </c>
      <c r="D45" s="39" t="str">
        <f>Source!H28</f>
        <v>100 шт.</v>
      </c>
      <c r="E45" s="10">
        <f>Source!I28</f>
        <v>0.01</v>
      </c>
      <c r="F45" s="40">
        <f>Source!AL28+Source!AM28+Source!AO28</f>
        <v>935.72</v>
      </c>
      <c r="G45" s="41"/>
      <c r="H45" s="42"/>
      <c r="I45" s="41" t="str">
        <f>Source!BO28</f>
        <v>65-19-1</v>
      </c>
      <c r="J45" s="41"/>
      <c r="K45" s="42"/>
      <c r="L45" s="43"/>
      <c r="S45">
        <f>ROUND((Source!FX28/100)*((ROUND(Source!AF28*Source!I28, 2)+ROUND(Source!AE28*Source!I28, 2))), 2)</f>
        <v>6.63</v>
      </c>
      <c r="T45">
        <f>Source!X28</f>
        <v>219.98</v>
      </c>
      <c r="U45">
        <f>ROUND((Source!FY28/100)*((ROUND(Source!AF28*Source!I28, 2)+ROUND(Source!AE28*Source!I28, 2))), 2)</f>
        <v>4.4800000000000004</v>
      </c>
      <c r="V45">
        <f>Source!Y28</f>
        <v>148.63999999999999</v>
      </c>
    </row>
    <row r="46" spans="1:22">
      <c r="C46" s="31" t="str">
        <f>"Объем: "&amp;Source!I28&amp;"=1/"&amp;"100"</f>
        <v>Объем: 0,01=1/100</v>
      </c>
    </row>
    <row r="47" spans="1:22" ht="14.25">
      <c r="A47" s="23"/>
      <c r="B47" s="57"/>
      <c r="C47" s="57" t="s">
        <v>823</v>
      </c>
      <c r="D47" s="39"/>
      <c r="E47" s="10"/>
      <c r="F47" s="40">
        <f>Source!AO28</f>
        <v>865.7</v>
      </c>
      <c r="G47" s="41" t="str">
        <f>Source!DG28</f>
        <v/>
      </c>
      <c r="H47" s="42">
        <f>ROUND(Source!AF28*Source!I28, 2)</f>
        <v>8.66</v>
      </c>
      <c r="I47" s="41"/>
      <c r="J47" s="41">
        <f>IF(Source!BA28&lt;&gt; 0, Source!BA28, 1)</f>
        <v>33.18</v>
      </c>
      <c r="K47" s="42">
        <f>Source!S28</f>
        <v>287.24</v>
      </c>
      <c r="L47" s="43"/>
      <c r="R47">
        <f>H47</f>
        <v>8.66</v>
      </c>
    </row>
    <row r="48" spans="1:22" ht="14.25">
      <c r="A48" s="23"/>
      <c r="B48" s="57"/>
      <c r="C48" s="57" t="s">
        <v>273</v>
      </c>
      <c r="D48" s="39"/>
      <c r="E48" s="10"/>
      <c r="F48" s="40">
        <f>Source!AM28</f>
        <v>70.02</v>
      </c>
      <c r="G48" s="41" t="str">
        <f>Source!DE28</f>
        <v/>
      </c>
      <c r="H48" s="42">
        <f>ROUND(Source!AD28*Source!I28, 2)</f>
        <v>0.7</v>
      </c>
      <c r="I48" s="41"/>
      <c r="J48" s="41">
        <f>IF(Source!BB28&lt;&gt; 0, Source!BB28, 1)</f>
        <v>14.93</v>
      </c>
      <c r="K48" s="42">
        <f>Source!Q28</f>
        <v>10.45</v>
      </c>
      <c r="L48" s="43"/>
    </row>
    <row r="49" spans="1:26" ht="14.25">
      <c r="A49" s="23"/>
      <c r="B49" s="57"/>
      <c r="C49" s="57" t="s">
        <v>824</v>
      </c>
      <c r="D49" s="39"/>
      <c r="E49" s="10"/>
      <c r="F49" s="40">
        <f>Source!AN28</f>
        <v>30.24</v>
      </c>
      <c r="G49" s="41" t="str">
        <f>Source!DF28</f>
        <v/>
      </c>
      <c r="H49" s="44">
        <f>ROUND(Source!AE28*Source!I28, 2)</f>
        <v>0.3</v>
      </c>
      <c r="I49" s="41"/>
      <c r="J49" s="41">
        <f>IF(Source!BS28&lt;&gt; 0, Source!BS28, 1)</f>
        <v>33.18</v>
      </c>
      <c r="K49" s="44">
        <f>Source!R28</f>
        <v>10.029999999999999</v>
      </c>
      <c r="L49" s="43"/>
      <c r="R49">
        <f>H49</f>
        <v>0.3</v>
      </c>
    </row>
    <row r="50" spans="1:26" ht="14.25">
      <c r="A50" s="23"/>
      <c r="B50" s="57"/>
      <c r="C50" s="57" t="s">
        <v>825</v>
      </c>
      <c r="D50" s="39" t="s">
        <v>826</v>
      </c>
      <c r="E50" s="10">
        <f>Source!BZ28</f>
        <v>74</v>
      </c>
      <c r="F50" s="60"/>
      <c r="G50" s="41"/>
      <c r="H50" s="42">
        <f>SUM(S45:S52)</f>
        <v>6.63</v>
      </c>
      <c r="I50" s="45"/>
      <c r="J50" s="38">
        <f>Source!AT28</f>
        <v>74</v>
      </c>
      <c r="K50" s="42">
        <f>SUM(T45:T52)</f>
        <v>219.98</v>
      </c>
      <c r="L50" s="43"/>
    </row>
    <row r="51" spans="1:26" ht="14.25">
      <c r="A51" s="23"/>
      <c r="B51" s="57"/>
      <c r="C51" s="57" t="s">
        <v>827</v>
      </c>
      <c r="D51" s="39" t="s">
        <v>826</v>
      </c>
      <c r="E51" s="10">
        <f>Source!CA28</f>
        <v>50</v>
      </c>
      <c r="F51" s="60"/>
      <c r="G51" s="41"/>
      <c r="H51" s="42">
        <f>SUM(U45:U52)</f>
        <v>4.4800000000000004</v>
      </c>
      <c r="I51" s="45"/>
      <c r="J51" s="38">
        <f>Source!AU28</f>
        <v>50</v>
      </c>
      <c r="K51" s="42">
        <f>SUM(V45:V52)</f>
        <v>148.63999999999999</v>
      </c>
      <c r="L51" s="43"/>
    </row>
    <row r="52" spans="1:26" ht="14.25">
      <c r="A52" s="58"/>
      <c r="B52" s="59"/>
      <c r="C52" s="59" t="s">
        <v>828</v>
      </c>
      <c r="D52" s="46" t="s">
        <v>829</v>
      </c>
      <c r="E52" s="47">
        <f>Source!AQ28</f>
        <v>110</v>
      </c>
      <c r="F52" s="48"/>
      <c r="G52" s="49" t="str">
        <f>Source!DI28</f>
        <v/>
      </c>
      <c r="H52" s="50"/>
      <c r="I52" s="49"/>
      <c r="J52" s="49"/>
      <c r="K52" s="50"/>
      <c r="L52" s="51">
        <f>Source!U28</f>
        <v>1.1000000000000001</v>
      </c>
    </row>
    <row r="53" spans="1:26" ht="15">
      <c r="G53" s="90">
        <f>H47+H48+H50+H51</f>
        <v>20.47</v>
      </c>
      <c r="H53" s="90"/>
      <c r="J53" s="90">
        <f>K47+K48+K50+K51</f>
        <v>666.31</v>
      </c>
      <c r="K53" s="90"/>
      <c r="L53" s="52">
        <f>Source!U28</f>
        <v>1.1000000000000001</v>
      </c>
      <c r="O53" s="32">
        <f>G53</f>
        <v>20.47</v>
      </c>
      <c r="P53" s="32">
        <f>J53</f>
        <v>666.31</v>
      </c>
      <c r="Q53" s="32">
        <f>L53</f>
        <v>1.1000000000000001</v>
      </c>
      <c r="W53">
        <f>IF(Source!BI28&lt;=1,H47+H48+H50+H51, 0)</f>
        <v>20.47</v>
      </c>
      <c r="X53">
        <f>IF(Source!BI28=2,H47+H48+H50+H51, 0)</f>
        <v>0</v>
      </c>
      <c r="Y53">
        <f>IF(Source!BI28=3,H47+H48+H50+H51, 0)</f>
        <v>0</v>
      </c>
      <c r="Z53">
        <f>IF(Source!BI28=4,H47+H48+H50+H51, 0)</f>
        <v>0</v>
      </c>
    </row>
    <row r="54" spans="1:26" ht="14.25">
      <c r="A54" s="23" t="str">
        <f>Source!E29</f>
        <v>2</v>
      </c>
      <c r="B54" s="57" t="str">
        <f>Source!F29</f>
        <v>67-3-1</v>
      </c>
      <c r="C54" s="57" t="str">
        <f>Source!G29</f>
        <v>Демонтаж кабеля</v>
      </c>
      <c r="D54" s="39" t="str">
        <f>Source!H29</f>
        <v>100 м</v>
      </c>
      <c r="E54" s="10">
        <f>Source!I29</f>
        <v>0.1</v>
      </c>
      <c r="F54" s="40">
        <f>Source!AL29+Source!AM29+Source!AO29</f>
        <v>75.5</v>
      </c>
      <c r="G54" s="41"/>
      <c r="H54" s="42"/>
      <c r="I54" s="41" t="str">
        <f>Source!BO29</f>
        <v>67-3-1</v>
      </c>
      <c r="J54" s="41"/>
      <c r="K54" s="42"/>
      <c r="L54" s="43"/>
      <c r="S54">
        <f>ROUND((Source!FX29/100)*((ROUND(Source!AF29*Source!I29, 2)+ROUND(Source!AE29*Source!I29, 2))), 2)</f>
        <v>6.4</v>
      </c>
      <c r="T54">
        <f>Source!X29</f>
        <v>212.45</v>
      </c>
      <c r="U54">
        <f>ROUND((Source!FY29/100)*((ROUND(Source!AF29*Source!I29, 2)+ROUND(Source!AE29*Source!I29, 2))), 2)</f>
        <v>4.8899999999999997</v>
      </c>
      <c r="V54">
        <f>Source!Y29</f>
        <v>162.46</v>
      </c>
    </row>
    <row r="55" spans="1:26">
      <c r="C55" s="31" t="str">
        <f>"Объем: "&amp;Source!I29&amp;"=10/"&amp;"100"</f>
        <v>Объем: 0,1=10/100</v>
      </c>
    </row>
    <row r="56" spans="1:26" ht="14.25">
      <c r="A56" s="23"/>
      <c r="B56" s="57"/>
      <c r="C56" s="57" t="s">
        <v>823</v>
      </c>
      <c r="D56" s="39"/>
      <c r="E56" s="10"/>
      <c r="F56" s="40">
        <f>Source!AO29</f>
        <v>75.19</v>
      </c>
      <c r="G56" s="41" t="str">
        <f>Source!DG29</f>
        <v/>
      </c>
      <c r="H56" s="42">
        <f>ROUND(Source!AF29*Source!I29, 2)</f>
        <v>7.52</v>
      </c>
      <c r="I56" s="41"/>
      <c r="J56" s="41">
        <f>IF(Source!BA29&lt;&gt; 0, Source!BA29, 1)</f>
        <v>33.18</v>
      </c>
      <c r="K56" s="42">
        <f>Source!S29</f>
        <v>249.48</v>
      </c>
      <c r="L56" s="43"/>
      <c r="R56">
        <f>H56</f>
        <v>7.52</v>
      </c>
    </row>
    <row r="57" spans="1:26" ht="14.25">
      <c r="A57" s="23"/>
      <c r="B57" s="57"/>
      <c r="C57" s="57" t="s">
        <v>273</v>
      </c>
      <c r="D57" s="39"/>
      <c r="E57" s="10"/>
      <c r="F57" s="40">
        <f>Source!AM29</f>
        <v>0.31</v>
      </c>
      <c r="G57" s="41" t="str">
        <f>Source!DE29</f>
        <v/>
      </c>
      <c r="H57" s="42">
        <f>ROUND(Source!AD29*Source!I29, 2)</f>
        <v>0.03</v>
      </c>
      <c r="I57" s="41"/>
      <c r="J57" s="41">
        <f>IF(Source!BB29&lt;&gt; 0, Source!BB29, 1)</f>
        <v>15.06</v>
      </c>
      <c r="K57" s="42">
        <f>Source!Q29</f>
        <v>0.47</v>
      </c>
      <c r="L57" s="43"/>
    </row>
    <row r="58" spans="1:26" ht="14.25">
      <c r="A58" s="23"/>
      <c r="B58" s="57"/>
      <c r="C58" s="57" t="s">
        <v>824</v>
      </c>
      <c r="D58" s="39"/>
      <c r="E58" s="10"/>
      <c r="F58" s="40">
        <f>Source!AN29</f>
        <v>0.14000000000000001</v>
      </c>
      <c r="G58" s="41" t="str">
        <f>Source!DF29</f>
        <v/>
      </c>
      <c r="H58" s="44">
        <f>ROUND(Source!AE29*Source!I29, 2)</f>
        <v>0.01</v>
      </c>
      <c r="I58" s="41"/>
      <c r="J58" s="41">
        <f>IF(Source!BS29&lt;&gt; 0, Source!BS29, 1)</f>
        <v>33.18</v>
      </c>
      <c r="K58" s="44">
        <f>Source!R29</f>
        <v>0.46</v>
      </c>
      <c r="L58" s="43"/>
      <c r="R58">
        <f>H58</f>
        <v>0.01</v>
      </c>
    </row>
    <row r="59" spans="1:26" ht="14.25">
      <c r="A59" s="23"/>
      <c r="B59" s="57"/>
      <c r="C59" s="57" t="s">
        <v>825</v>
      </c>
      <c r="D59" s="39" t="s">
        <v>826</v>
      </c>
      <c r="E59" s="10">
        <f>Source!BZ29</f>
        <v>85</v>
      </c>
      <c r="F59" s="60"/>
      <c r="G59" s="41"/>
      <c r="H59" s="42">
        <f>SUM(S54:S61)</f>
        <v>6.4</v>
      </c>
      <c r="I59" s="45"/>
      <c r="J59" s="38">
        <f>Source!AT29</f>
        <v>85</v>
      </c>
      <c r="K59" s="42">
        <f>SUM(T54:T61)</f>
        <v>212.45</v>
      </c>
      <c r="L59" s="43"/>
    </row>
    <row r="60" spans="1:26" ht="14.25">
      <c r="A60" s="23"/>
      <c r="B60" s="57"/>
      <c r="C60" s="57" t="s">
        <v>827</v>
      </c>
      <c r="D60" s="39" t="s">
        <v>826</v>
      </c>
      <c r="E60" s="10">
        <f>Source!CA29</f>
        <v>65</v>
      </c>
      <c r="F60" s="60"/>
      <c r="G60" s="41"/>
      <c r="H60" s="42">
        <f>SUM(U54:U61)</f>
        <v>4.8899999999999997</v>
      </c>
      <c r="I60" s="45"/>
      <c r="J60" s="38">
        <f>Source!AU29</f>
        <v>65</v>
      </c>
      <c r="K60" s="42">
        <f>SUM(V54:V61)</f>
        <v>162.46</v>
      </c>
      <c r="L60" s="43"/>
    </row>
    <row r="61" spans="1:26" ht="14.25">
      <c r="A61" s="58"/>
      <c r="B61" s="59"/>
      <c r="C61" s="59" t="s">
        <v>828</v>
      </c>
      <c r="D61" s="46" t="s">
        <v>829</v>
      </c>
      <c r="E61" s="47">
        <f>Source!AQ29</f>
        <v>9.64</v>
      </c>
      <c r="F61" s="48"/>
      <c r="G61" s="49" t="str">
        <f>Source!DI29</f>
        <v/>
      </c>
      <c r="H61" s="50"/>
      <c r="I61" s="49"/>
      <c r="J61" s="49"/>
      <c r="K61" s="50"/>
      <c r="L61" s="51">
        <f>Source!U29</f>
        <v>0.96400000000000008</v>
      </c>
    </row>
    <row r="62" spans="1:26" ht="15">
      <c r="G62" s="90">
        <f>H56+H57+H59+H60</f>
        <v>18.84</v>
      </c>
      <c r="H62" s="90"/>
      <c r="J62" s="90">
        <f>K56+K57+K59+K60</f>
        <v>624.86</v>
      </c>
      <c r="K62" s="90"/>
      <c r="L62" s="52">
        <f>Source!U29</f>
        <v>0.96400000000000008</v>
      </c>
      <c r="O62" s="32">
        <f>G62</f>
        <v>18.84</v>
      </c>
      <c r="P62" s="32">
        <f>J62</f>
        <v>624.86</v>
      </c>
      <c r="Q62" s="32">
        <f>L62</f>
        <v>0.96400000000000008</v>
      </c>
      <c r="W62">
        <f>IF(Source!BI29&lt;=1,H56+H57+H59+H60, 0)</f>
        <v>18.84</v>
      </c>
      <c r="X62">
        <f>IF(Source!BI29=2,H56+H57+H59+H60, 0)</f>
        <v>0</v>
      </c>
      <c r="Y62">
        <f>IF(Source!BI29=3,H56+H57+H59+H60, 0)</f>
        <v>0</v>
      </c>
      <c r="Z62">
        <f>IF(Source!BI29=4,H56+H57+H59+H60, 0)</f>
        <v>0</v>
      </c>
    </row>
    <row r="63" spans="1:26" ht="14.25">
      <c r="A63" s="23" t="str">
        <f>Source!E30</f>
        <v>3</v>
      </c>
      <c r="B63" s="57" t="str">
        <f>Source!F30</f>
        <v>67-4-1</v>
      </c>
      <c r="C63" s="57" t="str">
        <f>Source!G30</f>
        <v>Демонтаж выключателей, розеток</v>
      </c>
      <c r="D63" s="39" t="str">
        <f>Source!H30</f>
        <v>100 шт.</v>
      </c>
      <c r="E63" s="10">
        <f>Source!I30</f>
        <v>0.03</v>
      </c>
      <c r="F63" s="40">
        <f>Source!AL30+Source!AM30+Source!AO30</f>
        <v>45.55</v>
      </c>
      <c r="G63" s="41"/>
      <c r="H63" s="42"/>
      <c r="I63" s="41" t="str">
        <f>Source!BO30</f>
        <v>67-4-1</v>
      </c>
      <c r="J63" s="41"/>
      <c r="K63" s="42"/>
      <c r="L63" s="43"/>
      <c r="S63">
        <f>ROUND((Source!FX30/100)*((ROUND(Source!AF30*Source!I30, 2)+ROUND(Source!AE30*Source!I30, 2))), 2)</f>
        <v>1.1599999999999999</v>
      </c>
      <c r="T63">
        <f>Source!X30</f>
        <v>38.54</v>
      </c>
      <c r="U63">
        <f>ROUND((Source!FY30/100)*((ROUND(Source!AF30*Source!I30, 2)+ROUND(Source!AE30*Source!I30, 2))), 2)</f>
        <v>0.89</v>
      </c>
      <c r="V63">
        <f>Source!Y30</f>
        <v>29.47</v>
      </c>
    </row>
    <row r="64" spans="1:26">
      <c r="C64" s="31" t="str">
        <f>"Объем: "&amp;Source!I30&amp;"=3/"&amp;"100"</f>
        <v>Объем: 0,03=3/100</v>
      </c>
    </row>
    <row r="65" spans="1:26" ht="14.25">
      <c r="A65" s="23"/>
      <c r="B65" s="57"/>
      <c r="C65" s="57" t="s">
        <v>823</v>
      </c>
      <c r="D65" s="39"/>
      <c r="E65" s="10"/>
      <c r="F65" s="40">
        <f>Source!AO30</f>
        <v>45.55</v>
      </c>
      <c r="G65" s="41" t="str">
        <f>Source!DG30</f>
        <v/>
      </c>
      <c r="H65" s="42">
        <f>ROUND(Source!AF30*Source!I30, 2)</f>
        <v>1.37</v>
      </c>
      <c r="I65" s="41"/>
      <c r="J65" s="41">
        <f>IF(Source!BA30&lt;&gt; 0, Source!BA30, 1)</f>
        <v>33.18</v>
      </c>
      <c r="K65" s="42">
        <f>Source!S30</f>
        <v>45.34</v>
      </c>
      <c r="L65" s="43"/>
      <c r="R65">
        <f>H65</f>
        <v>1.37</v>
      </c>
    </row>
    <row r="66" spans="1:26" ht="14.25">
      <c r="A66" s="23"/>
      <c r="B66" s="57"/>
      <c r="C66" s="57" t="s">
        <v>825</v>
      </c>
      <c r="D66" s="39" t="s">
        <v>826</v>
      </c>
      <c r="E66" s="10">
        <f>Source!BZ30</f>
        <v>85</v>
      </c>
      <c r="F66" s="60"/>
      <c r="G66" s="41"/>
      <c r="H66" s="42">
        <f>SUM(S63:S68)</f>
        <v>1.1599999999999999</v>
      </c>
      <c r="I66" s="45"/>
      <c r="J66" s="38">
        <f>Source!AT30</f>
        <v>85</v>
      </c>
      <c r="K66" s="42">
        <f>SUM(T63:T68)</f>
        <v>38.54</v>
      </c>
      <c r="L66" s="43"/>
    </row>
    <row r="67" spans="1:26" ht="14.25">
      <c r="A67" s="23"/>
      <c r="B67" s="57"/>
      <c r="C67" s="57" t="s">
        <v>827</v>
      </c>
      <c r="D67" s="39" t="s">
        <v>826</v>
      </c>
      <c r="E67" s="10">
        <f>Source!CA30</f>
        <v>65</v>
      </c>
      <c r="F67" s="60"/>
      <c r="G67" s="41"/>
      <c r="H67" s="42">
        <f>SUM(U63:U68)</f>
        <v>0.89</v>
      </c>
      <c r="I67" s="45"/>
      <c r="J67" s="38">
        <f>Source!AU30</f>
        <v>65</v>
      </c>
      <c r="K67" s="42">
        <f>SUM(V63:V68)</f>
        <v>29.47</v>
      </c>
      <c r="L67" s="43"/>
    </row>
    <row r="68" spans="1:26" ht="14.25">
      <c r="A68" s="58"/>
      <c r="B68" s="59"/>
      <c r="C68" s="59" t="s">
        <v>828</v>
      </c>
      <c r="D68" s="46" t="s">
        <v>829</v>
      </c>
      <c r="E68" s="47">
        <f>Source!AQ30</f>
        <v>5.84</v>
      </c>
      <c r="F68" s="48"/>
      <c r="G68" s="49" t="str">
        <f>Source!DI30</f>
        <v/>
      </c>
      <c r="H68" s="50"/>
      <c r="I68" s="49"/>
      <c r="J68" s="49"/>
      <c r="K68" s="50"/>
      <c r="L68" s="51">
        <f>Source!U30</f>
        <v>0.17519999999999999</v>
      </c>
    </row>
    <row r="69" spans="1:26" ht="15">
      <c r="G69" s="90">
        <f>H65+H66+H67</f>
        <v>3.4200000000000004</v>
      </c>
      <c r="H69" s="90"/>
      <c r="J69" s="90">
        <f>K65+K66+K67</f>
        <v>113.35</v>
      </c>
      <c r="K69" s="90"/>
      <c r="L69" s="52">
        <f>Source!U30</f>
        <v>0.17519999999999999</v>
      </c>
      <c r="O69" s="32">
        <f>G69</f>
        <v>3.4200000000000004</v>
      </c>
      <c r="P69" s="32">
        <f>J69</f>
        <v>113.35</v>
      </c>
      <c r="Q69" s="32">
        <f>L69</f>
        <v>0.17519999999999999</v>
      </c>
      <c r="W69">
        <f>IF(Source!BI30&lt;=1,H65+H66+H67, 0)</f>
        <v>3.4200000000000004</v>
      </c>
      <c r="X69">
        <f>IF(Source!BI30=2,H65+H66+H67, 0)</f>
        <v>0</v>
      </c>
      <c r="Y69">
        <f>IF(Source!BI30=3,H65+H66+H67, 0)</f>
        <v>0</v>
      </c>
      <c r="Z69">
        <f>IF(Source!BI30=4,H65+H66+H67, 0)</f>
        <v>0</v>
      </c>
    </row>
    <row r="70" spans="1:26" ht="42.75">
      <c r="A70" s="23" t="str">
        <f>Source!E31</f>
        <v>4</v>
      </c>
      <c r="B70" s="57" t="str">
        <f>Source!F31</f>
        <v>56-9-1</v>
      </c>
      <c r="C70" s="57" t="str">
        <f>Source!G31</f>
        <v>Демонтаж дверных коробок в каменных стенах с отбивкой штукатурки в откосах</v>
      </c>
      <c r="D70" s="39" t="str">
        <f>Source!H31</f>
        <v>100 коробок</v>
      </c>
      <c r="E70" s="10">
        <f>Source!I31</f>
        <v>0.01</v>
      </c>
      <c r="F70" s="40">
        <f>Source!AL31+Source!AM31+Source!AO31</f>
        <v>1634.97</v>
      </c>
      <c r="G70" s="41"/>
      <c r="H70" s="42"/>
      <c r="I70" s="41" t="str">
        <f>Source!BO31</f>
        <v>56-9-1</v>
      </c>
      <c r="J70" s="41"/>
      <c r="K70" s="42"/>
      <c r="L70" s="43"/>
      <c r="S70">
        <f>ROUND((Source!FX31/100)*((ROUND(Source!AF31*Source!I31, 2)+ROUND(Source!AE31*Source!I31, 2))), 2)</f>
        <v>12.12</v>
      </c>
      <c r="T70">
        <f>Source!X31</f>
        <v>402.11</v>
      </c>
      <c r="U70">
        <f>ROUND((Source!FY31/100)*((ROUND(Source!AF31*Source!I31, 2)+ROUND(Source!AE31*Source!I31, 2))), 2)</f>
        <v>9.16</v>
      </c>
      <c r="V70">
        <f>Source!Y31</f>
        <v>304.04000000000002</v>
      </c>
    </row>
    <row r="71" spans="1:26">
      <c r="C71" s="31" t="str">
        <f>"Объем: "&amp;Source!I31&amp;"=1/"&amp;"100"</f>
        <v>Объем: 0,01=1/100</v>
      </c>
    </row>
    <row r="72" spans="1:26" ht="14.25">
      <c r="A72" s="23"/>
      <c r="B72" s="57"/>
      <c r="C72" s="57" t="s">
        <v>823</v>
      </c>
      <c r="D72" s="39"/>
      <c r="E72" s="10"/>
      <c r="F72" s="40">
        <f>Source!AO31</f>
        <v>1437.99</v>
      </c>
      <c r="G72" s="41" t="str">
        <f>Source!DG31</f>
        <v/>
      </c>
      <c r="H72" s="42">
        <f>ROUND(Source!AF31*Source!I31, 2)</f>
        <v>14.38</v>
      </c>
      <c r="I72" s="41"/>
      <c r="J72" s="41">
        <f>IF(Source!BA31&lt;&gt; 0, Source!BA31, 1)</f>
        <v>33.18</v>
      </c>
      <c r="K72" s="42">
        <f>Source!S31</f>
        <v>477.13</v>
      </c>
      <c r="L72" s="43"/>
      <c r="R72">
        <f>H72</f>
        <v>14.38</v>
      </c>
    </row>
    <row r="73" spans="1:26" ht="14.25">
      <c r="A73" s="23"/>
      <c r="B73" s="57"/>
      <c r="C73" s="57" t="s">
        <v>273</v>
      </c>
      <c r="D73" s="39"/>
      <c r="E73" s="10"/>
      <c r="F73" s="40">
        <f>Source!AM31</f>
        <v>196.98</v>
      </c>
      <c r="G73" s="41" t="str">
        <f>Source!DE31</f>
        <v/>
      </c>
      <c r="H73" s="42">
        <f>ROUND(Source!AD31*Source!I31, 2)</f>
        <v>1.97</v>
      </c>
      <c r="I73" s="41"/>
      <c r="J73" s="41">
        <f>IF(Source!BB31&lt;&gt; 0, Source!BB31, 1)</f>
        <v>11.07</v>
      </c>
      <c r="K73" s="42">
        <f>Source!Q31</f>
        <v>21.81</v>
      </c>
      <c r="L73" s="43"/>
    </row>
    <row r="74" spans="1:26" ht="14.25">
      <c r="A74" s="23"/>
      <c r="B74" s="57"/>
      <c r="C74" s="57" t="s">
        <v>824</v>
      </c>
      <c r="D74" s="39"/>
      <c r="E74" s="10"/>
      <c r="F74" s="40">
        <f>Source!AN31</f>
        <v>39.94</v>
      </c>
      <c r="G74" s="41" t="str">
        <f>Source!DF31</f>
        <v/>
      </c>
      <c r="H74" s="44">
        <f>ROUND(Source!AE31*Source!I31, 2)</f>
        <v>0.4</v>
      </c>
      <c r="I74" s="41"/>
      <c r="J74" s="41">
        <f>IF(Source!BS31&lt;&gt; 0, Source!BS31, 1)</f>
        <v>33.18</v>
      </c>
      <c r="K74" s="44">
        <f>Source!R31</f>
        <v>13.25</v>
      </c>
      <c r="L74" s="43"/>
      <c r="R74">
        <f>H74</f>
        <v>0.4</v>
      </c>
    </row>
    <row r="75" spans="1:26" ht="14.25">
      <c r="A75" s="23"/>
      <c r="B75" s="57"/>
      <c r="C75" s="57" t="s">
        <v>825</v>
      </c>
      <c r="D75" s="39" t="s">
        <v>826</v>
      </c>
      <c r="E75" s="10">
        <f>Source!BZ31</f>
        <v>82</v>
      </c>
      <c r="F75" s="60"/>
      <c r="G75" s="41"/>
      <c r="H75" s="42">
        <f>SUM(S70:S78)</f>
        <v>12.12</v>
      </c>
      <c r="I75" s="45"/>
      <c r="J75" s="38">
        <f>Source!AT31</f>
        <v>82</v>
      </c>
      <c r="K75" s="42">
        <f>SUM(T70:T78)</f>
        <v>402.11</v>
      </c>
      <c r="L75" s="43"/>
    </row>
    <row r="76" spans="1:26" ht="14.25">
      <c r="A76" s="23"/>
      <c r="B76" s="57"/>
      <c r="C76" s="57" t="s">
        <v>827</v>
      </c>
      <c r="D76" s="39" t="s">
        <v>826</v>
      </c>
      <c r="E76" s="10">
        <f>Source!CA31</f>
        <v>62</v>
      </c>
      <c r="F76" s="60"/>
      <c r="G76" s="41"/>
      <c r="H76" s="42">
        <f>SUM(U70:U78)</f>
        <v>9.16</v>
      </c>
      <c r="I76" s="45"/>
      <c r="J76" s="38">
        <f>Source!AU31</f>
        <v>62</v>
      </c>
      <c r="K76" s="42">
        <f>SUM(V70:V78)</f>
        <v>304.04000000000002</v>
      </c>
      <c r="L76" s="43"/>
    </row>
    <row r="77" spans="1:26" ht="14.25">
      <c r="A77" s="23"/>
      <c r="B77" s="57"/>
      <c r="C77" s="57" t="s">
        <v>828</v>
      </c>
      <c r="D77" s="39" t="s">
        <v>829</v>
      </c>
      <c r="E77" s="10">
        <f>Source!AQ31</f>
        <v>179.3</v>
      </c>
      <c r="F77" s="40"/>
      <c r="G77" s="41" t="str">
        <f>Source!DI31</f>
        <v/>
      </c>
      <c r="H77" s="42"/>
      <c r="I77" s="41"/>
      <c r="J77" s="41"/>
      <c r="K77" s="42"/>
      <c r="L77" s="53">
        <f>Source!U31</f>
        <v>1.7930000000000001</v>
      </c>
    </row>
    <row r="78" spans="1:26" ht="14.25">
      <c r="A78" s="58" t="str">
        <f>Source!E32</f>
        <v>4,1</v>
      </c>
      <c r="B78" s="59" t="str">
        <f>Source!F32</f>
        <v>509-9900</v>
      </c>
      <c r="C78" s="59" t="str">
        <f>Source!G32</f>
        <v>Строительный мусор</v>
      </c>
      <c r="D78" s="46" t="str">
        <f>Source!H32</f>
        <v>т</v>
      </c>
      <c r="E78" s="47">
        <f>Source!I32</f>
        <v>0.105</v>
      </c>
      <c r="F78" s="48">
        <f>Source!AL32+Source!AM32+Source!AO32</f>
        <v>0</v>
      </c>
      <c r="G78" s="54" t="s">
        <v>3</v>
      </c>
      <c r="H78" s="50">
        <f>ROUND(Source!AC32*Source!I32, 2)+ROUND(Source!AD32*Source!I32, 2)+ROUND(Source!AF32*Source!I32, 2)</f>
        <v>0</v>
      </c>
      <c r="I78" s="49"/>
      <c r="J78" s="49">
        <f>IF(Source!BC32&lt;&gt; 0, Source!BC32, 1)</f>
        <v>1</v>
      </c>
      <c r="K78" s="50">
        <f>Source!O32</f>
        <v>0</v>
      </c>
      <c r="L78" s="55"/>
      <c r="S78">
        <f>ROUND((Source!FX32/100)*((ROUND(Source!AF32*Source!I32, 2)+ROUND(Source!AE32*Source!I32, 2))), 2)</f>
        <v>0</v>
      </c>
      <c r="T78">
        <f>Source!X32</f>
        <v>0</v>
      </c>
      <c r="U78">
        <f>ROUND((Source!FY32/100)*((ROUND(Source!AF32*Source!I32, 2)+ROUND(Source!AE32*Source!I32, 2))), 2)</f>
        <v>0</v>
      </c>
      <c r="V78">
        <f>Source!Y32</f>
        <v>0</v>
      </c>
      <c r="W78">
        <f>IF(Source!BI32&lt;=1,H78, 0)</f>
        <v>0</v>
      </c>
      <c r="X78">
        <f>IF(Source!BI32=2,H78, 0)</f>
        <v>0</v>
      </c>
      <c r="Y78">
        <f>IF(Source!BI32=3,H78, 0)</f>
        <v>0</v>
      </c>
      <c r="Z78">
        <f>IF(Source!BI32=4,H78, 0)</f>
        <v>0</v>
      </c>
    </row>
    <row r="79" spans="1:26" ht="15">
      <c r="G79" s="90">
        <f>H72+H73+H75+H76+SUM(H78:H78)</f>
        <v>37.629999999999995</v>
      </c>
      <c r="H79" s="90"/>
      <c r="J79" s="90">
        <f>K72+K73+K75+K76+SUM(K78:K78)</f>
        <v>1205.0899999999999</v>
      </c>
      <c r="K79" s="90"/>
      <c r="L79" s="52">
        <f>Source!U31</f>
        <v>1.7930000000000001</v>
      </c>
      <c r="O79" s="32">
        <f>G79</f>
        <v>37.629999999999995</v>
      </c>
      <c r="P79" s="32">
        <f>J79</f>
        <v>1205.0899999999999</v>
      </c>
      <c r="Q79" s="32">
        <f>L79</f>
        <v>1.7930000000000001</v>
      </c>
      <c r="W79">
        <f>IF(Source!BI31&lt;=1,H72+H73+H75+H76, 0)</f>
        <v>37.629999999999995</v>
      </c>
      <c r="X79">
        <f>IF(Source!BI31=2,H72+H73+H75+H76, 0)</f>
        <v>0</v>
      </c>
      <c r="Y79">
        <f>IF(Source!BI31=3,H72+H73+H75+H76, 0)</f>
        <v>0</v>
      </c>
      <c r="Z79">
        <f>IF(Source!BI31=4,H72+H73+H75+H76, 0)</f>
        <v>0</v>
      </c>
    </row>
    <row r="80" spans="1:26" ht="42.75">
      <c r="A80" s="23" t="str">
        <f>Source!E33</f>
        <v>5</v>
      </c>
      <c r="B80" s="57" t="str">
        <f>Source!F33</f>
        <v>56-1-1</v>
      </c>
      <c r="C80" s="57" t="str">
        <f>Source!G33</f>
        <v>Демонтаж оконных коробок в каменных стенах с отбивкой штукатурки в откосах</v>
      </c>
      <c r="D80" s="39" t="str">
        <f>Source!H33</f>
        <v>100 коробок</v>
      </c>
      <c r="E80" s="10">
        <f>Source!I33</f>
        <v>0.01</v>
      </c>
      <c r="F80" s="40">
        <f>Source!AL33+Source!AM33+Source!AO33</f>
        <v>1145.54</v>
      </c>
      <c r="G80" s="41"/>
      <c r="H80" s="42"/>
      <c r="I80" s="41" t="str">
        <f>Source!BO33</f>
        <v>56-1-1</v>
      </c>
      <c r="J80" s="41"/>
      <c r="K80" s="42"/>
      <c r="L80" s="43"/>
      <c r="S80">
        <f>ROUND((Source!FX33/100)*((ROUND(Source!AF33*Source!I33, 2)+ROUND(Source!AE33*Source!I33, 2))), 2)</f>
        <v>8.82</v>
      </c>
      <c r="T80">
        <f>Source!X33</f>
        <v>292.69</v>
      </c>
      <c r="U80">
        <f>ROUND((Source!FY33/100)*((ROUND(Source!AF33*Source!I33, 2)+ROUND(Source!AE33*Source!I33, 2))), 2)</f>
        <v>6.67</v>
      </c>
      <c r="V80">
        <f>Source!Y33</f>
        <v>221.3</v>
      </c>
    </row>
    <row r="81" spans="1:26">
      <c r="C81" s="31" t="str">
        <f>"Объем: "&amp;Source!I33&amp;"=1/"&amp;"100"</f>
        <v>Объем: 0,01=1/100</v>
      </c>
    </row>
    <row r="82" spans="1:26" ht="14.25">
      <c r="A82" s="23"/>
      <c r="B82" s="57"/>
      <c r="C82" s="57" t="s">
        <v>823</v>
      </c>
      <c r="D82" s="39"/>
      <c r="E82" s="10"/>
      <c r="F82" s="40">
        <f>Source!AO33</f>
        <v>1051.72</v>
      </c>
      <c r="G82" s="41" t="str">
        <f>Source!DG33</f>
        <v/>
      </c>
      <c r="H82" s="42">
        <f>ROUND(Source!AF33*Source!I33, 2)</f>
        <v>10.52</v>
      </c>
      <c r="I82" s="41"/>
      <c r="J82" s="41">
        <f>IF(Source!BA33&lt;&gt; 0, Source!BA33, 1)</f>
        <v>33.18</v>
      </c>
      <c r="K82" s="42">
        <f>Source!S33</f>
        <v>348.96</v>
      </c>
      <c r="L82" s="43"/>
      <c r="R82">
        <f>H82</f>
        <v>10.52</v>
      </c>
    </row>
    <row r="83" spans="1:26" ht="14.25">
      <c r="A83" s="23"/>
      <c r="B83" s="57"/>
      <c r="C83" s="57" t="s">
        <v>273</v>
      </c>
      <c r="D83" s="39"/>
      <c r="E83" s="10"/>
      <c r="F83" s="40">
        <f>Source!AM33</f>
        <v>93.82</v>
      </c>
      <c r="G83" s="41" t="str">
        <f>Source!DE33</f>
        <v/>
      </c>
      <c r="H83" s="42">
        <f>ROUND(Source!AD33*Source!I33, 2)</f>
        <v>0.94</v>
      </c>
      <c r="I83" s="41"/>
      <c r="J83" s="41">
        <f>IF(Source!BB33&lt;&gt; 0, Source!BB33, 1)</f>
        <v>11.97</v>
      </c>
      <c r="K83" s="42">
        <f>Source!Q33</f>
        <v>11.23</v>
      </c>
      <c r="L83" s="43"/>
    </row>
    <row r="84" spans="1:26" ht="14.25">
      <c r="A84" s="23"/>
      <c r="B84" s="57"/>
      <c r="C84" s="57" t="s">
        <v>824</v>
      </c>
      <c r="D84" s="39"/>
      <c r="E84" s="10"/>
      <c r="F84" s="40">
        <f>Source!AN33</f>
        <v>24.04</v>
      </c>
      <c r="G84" s="41" t="str">
        <f>Source!DF33</f>
        <v/>
      </c>
      <c r="H84" s="44">
        <f>ROUND(Source!AE33*Source!I33, 2)</f>
        <v>0.24</v>
      </c>
      <c r="I84" s="41"/>
      <c r="J84" s="41">
        <f>IF(Source!BS33&lt;&gt; 0, Source!BS33, 1)</f>
        <v>33.18</v>
      </c>
      <c r="K84" s="44">
        <f>Source!R33</f>
        <v>7.98</v>
      </c>
      <c r="L84" s="43"/>
      <c r="R84">
        <f>H84</f>
        <v>0.24</v>
      </c>
    </row>
    <row r="85" spans="1:26" ht="14.25">
      <c r="A85" s="23"/>
      <c r="B85" s="57"/>
      <c r="C85" s="57" t="s">
        <v>825</v>
      </c>
      <c r="D85" s="39" t="s">
        <v>826</v>
      </c>
      <c r="E85" s="10">
        <f>Source!BZ33</f>
        <v>82</v>
      </c>
      <c r="F85" s="60"/>
      <c r="G85" s="41"/>
      <c r="H85" s="42">
        <f>SUM(S80:S88)</f>
        <v>8.82</v>
      </c>
      <c r="I85" s="45"/>
      <c r="J85" s="38">
        <f>Source!AT33</f>
        <v>82</v>
      </c>
      <c r="K85" s="42">
        <f>SUM(T80:T88)</f>
        <v>292.69</v>
      </c>
      <c r="L85" s="43"/>
    </row>
    <row r="86" spans="1:26" ht="14.25">
      <c r="A86" s="23"/>
      <c r="B86" s="57"/>
      <c r="C86" s="57" t="s">
        <v>827</v>
      </c>
      <c r="D86" s="39" t="s">
        <v>826</v>
      </c>
      <c r="E86" s="10">
        <f>Source!CA33</f>
        <v>62</v>
      </c>
      <c r="F86" s="60"/>
      <c r="G86" s="41"/>
      <c r="H86" s="42">
        <f>SUM(U80:U88)</f>
        <v>6.67</v>
      </c>
      <c r="I86" s="45"/>
      <c r="J86" s="38">
        <f>Source!AU33</f>
        <v>62</v>
      </c>
      <c r="K86" s="42">
        <f>SUM(V80:V88)</f>
        <v>221.3</v>
      </c>
      <c r="L86" s="43"/>
    </row>
    <row r="87" spans="1:26" ht="14.25">
      <c r="A87" s="23"/>
      <c r="B87" s="57"/>
      <c r="C87" s="57" t="s">
        <v>828</v>
      </c>
      <c r="D87" s="39" t="s">
        <v>829</v>
      </c>
      <c r="E87" s="10">
        <f>Source!AQ33</f>
        <v>128.72999999999999</v>
      </c>
      <c r="F87" s="40"/>
      <c r="G87" s="41" t="str">
        <f>Source!DI33</f>
        <v/>
      </c>
      <c r="H87" s="42"/>
      <c r="I87" s="41"/>
      <c r="J87" s="41"/>
      <c r="K87" s="42"/>
      <c r="L87" s="53">
        <f>Source!U33</f>
        <v>1.2872999999999999</v>
      </c>
    </row>
    <row r="88" spans="1:26" ht="14.25">
      <c r="A88" s="58" t="str">
        <f>Source!E34</f>
        <v>5,1</v>
      </c>
      <c r="B88" s="59" t="str">
        <f>Source!F34</f>
        <v>509-9900</v>
      </c>
      <c r="C88" s="59" t="str">
        <f>Source!G34</f>
        <v>Строительный мусор</v>
      </c>
      <c r="D88" s="46" t="str">
        <f>Source!H34</f>
        <v>т</v>
      </c>
      <c r="E88" s="47">
        <f>Source!I34</f>
        <v>0.1066</v>
      </c>
      <c r="F88" s="48">
        <f>Source!AL34+Source!AM34+Source!AO34</f>
        <v>0</v>
      </c>
      <c r="G88" s="54" t="s">
        <v>3</v>
      </c>
      <c r="H88" s="50">
        <f>ROUND(Source!AC34*Source!I34, 2)+ROUND(Source!AD34*Source!I34, 2)+ROUND(Source!AF34*Source!I34, 2)</f>
        <v>0</v>
      </c>
      <c r="I88" s="49"/>
      <c r="J88" s="49">
        <f>IF(Source!BC34&lt;&gt; 0, Source!BC34, 1)</f>
        <v>1</v>
      </c>
      <c r="K88" s="50">
        <f>Source!O34</f>
        <v>0</v>
      </c>
      <c r="L88" s="55"/>
      <c r="S88">
        <f>ROUND((Source!FX34/100)*((ROUND(Source!AF34*Source!I34, 2)+ROUND(Source!AE34*Source!I34, 2))), 2)</f>
        <v>0</v>
      </c>
      <c r="T88">
        <f>Source!X34</f>
        <v>0</v>
      </c>
      <c r="U88">
        <f>ROUND((Source!FY34/100)*((ROUND(Source!AF34*Source!I34, 2)+ROUND(Source!AE34*Source!I34, 2))), 2)</f>
        <v>0</v>
      </c>
      <c r="V88">
        <f>Source!Y34</f>
        <v>0</v>
      </c>
      <c r="W88">
        <f>IF(Source!BI34&lt;=1,H88, 0)</f>
        <v>0</v>
      </c>
      <c r="X88">
        <f>IF(Source!BI34=2,H88, 0)</f>
        <v>0</v>
      </c>
      <c r="Y88">
        <f>IF(Source!BI34=3,H88, 0)</f>
        <v>0</v>
      </c>
      <c r="Z88">
        <f>IF(Source!BI34=4,H88, 0)</f>
        <v>0</v>
      </c>
    </row>
    <row r="89" spans="1:26" ht="15">
      <c r="G89" s="90">
        <f>H82+H83+H85+H86+SUM(H88:H88)</f>
        <v>26.950000000000003</v>
      </c>
      <c r="H89" s="90"/>
      <c r="J89" s="90">
        <f>K82+K83+K85+K86+SUM(K88:K88)</f>
        <v>874.18000000000006</v>
      </c>
      <c r="K89" s="90"/>
      <c r="L89" s="52">
        <f>Source!U33</f>
        <v>1.2872999999999999</v>
      </c>
      <c r="O89" s="32">
        <f>G89</f>
        <v>26.950000000000003</v>
      </c>
      <c r="P89" s="32">
        <f>J89</f>
        <v>874.18000000000006</v>
      </c>
      <c r="Q89" s="32">
        <f>L89</f>
        <v>1.2872999999999999</v>
      </c>
      <c r="W89">
        <f>IF(Source!BI33&lt;=1,H82+H83+H85+H86, 0)</f>
        <v>26.950000000000003</v>
      </c>
      <c r="X89">
        <f>IF(Source!BI33=2,H82+H83+H85+H86, 0)</f>
        <v>0</v>
      </c>
      <c r="Y89">
        <f>IF(Source!BI33=3,H82+H83+H85+H86, 0)</f>
        <v>0</v>
      </c>
      <c r="Z89">
        <f>IF(Source!BI33=4,H82+H83+H85+H86, 0)</f>
        <v>0</v>
      </c>
    </row>
    <row r="90" spans="1:26" ht="79.5">
      <c r="A90" s="23" t="str">
        <f>Source!E35</f>
        <v>6</v>
      </c>
      <c r="B90" s="57" t="s">
        <v>830</v>
      </c>
      <c r="C90" s="57" t="str">
        <f>Source!G35</f>
        <v>Установка блоков в наружных и внутренних дверных проемах в каменных стенах, площадь проема до 3 м2</v>
      </c>
      <c r="D90" s="39" t="str">
        <f>Source!H35</f>
        <v>100 м2 проемов</v>
      </c>
      <c r="E90" s="10">
        <f>Source!I35</f>
        <v>1.7999999999999999E-2</v>
      </c>
      <c r="F90" s="40">
        <f>Source!AL35+Source!AM35+Source!AO35</f>
        <v>25578.37</v>
      </c>
      <c r="G90" s="41"/>
      <c r="H90" s="42"/>
      <c r="I90" s="41" t="str">
        <f>Source!BO35</f>
        <v>10-01-039-1</v>
      </c>
      <c r="J90" s="41"/>
      <c r="K90" s="42"/>
      <c r="L90" s="43"/>
      <c r="S90">
        <f>ROUND((Source!FX35/100)*((ROUND(Source!AF35*Source!I35, 2)+ROUND(Source!AE35*Source!I35, 2))), 2)</f>
        <v>24.71</v>
      </c>
      <c r="T90">
        <f>Source!X35</f>
        <v>818.19</v>
      </c>
      <c r="U90">
        <f>ROUND((Source!FY35/100)*((ROUND(Source!AF35*Source!I35, 2)+ROUND(Source!AE35*Source!I35, 2))), 2)</f>
        <v>12.46</v>
      </c>
      <c r="V90">
        <f>Source!Y35</f>
        <v>416.82</v>
      </c>
    </row>
    <row r="91" spans="1:26">
      <c r="C91" s="31" t="str">
        <f>"Объем: "&amp;Source!I35&amp;"=1,8/"&amp;"100"</f>
        <v>Объем: 0,018=1,8/100</v>
      </c>
    </row>
    <row r="92" spans="1:26" ht="14.25">
      <c r="A92" s="23"/>
      <c r="B92" s="57"/>
      <c r="C92" s="57" t="s">
        <v>823</v>
      </c>
      <c r="D92" s="39"/>
      <c r="E92" s="10"/>
      <c r="F92" s="40">
        <f>Source!AO35</f>
        <v>957.29</v>
      </c>
      <c r="G92" s="41" t="str">
        <f>Source!DG35</f>
        <v>)*1,15</v>
      </c>
      <c r="H92" s="42">
        <f>ROUND(Source!AF35*Source!I35, 2)</f>
        <v>19.82</v>
      </c>
      <c r="I92" s="41"/>
      <c r="J92" s="41">
        <f>IF(Source!BA35&lt;&gt; 0, Source!BA35, 1)</f>
        <v>33.18</v>
      </c>
      <c r="K92" s="42">
        <f>Source!S35</f>
        <v>657.49</v>
      </c>
      <c r="L92" s="43"/>
      <c r="R92">
        <f>H92</f>
        <v>19.82</v>
      </c>
    </row>
    <row r="93" spans="1:26" ht="14.25">
      <c r="A93" s="23"/>
      <c r="B93" s="57"/>
      <c r="C93" s="57" t="s">
        <v>273</v>
      </c>
      <c r="D93" s="39"/>
      <c r="E93" s="10"/>
      <c r="F93" s="40">
        <f>Source!AM35</f>
        <v>1250.3</v>
      </c>
      <c r="G93" s="41" t="str">
        <f>Source!DE35</f>
        <v>)*1,25</v>
      </c>
      <c r="H93" s="42">
        <f>ROUND(Source!AD35*Source!I35, 2)</f>
        <v>28.13</v>
      </c>
      <c r="I93" s="41"/>
      <c r="J93" s="41">
        <f>IF(Source!BB35&lt;&gt; 0, Source!BB35, 1)</f>
        <v>10.36</v>
      </c>
      <c r="K93" s="42">
        <f>Source!Q35</f>
        <v>291.44</v>
      </c>
      <c r="L93" s="43"/>
    </row>
    <row r="94" spans="1:26" ht="14.25">
      <c r="A94" s="23"/>
      <c r="B94" s="57"/>
      <c r="C94" s="57" t="s">
        <v>824</v>
      </c>
      <c r="D94" s="39"/>
      <c r="E94" s="10"/>
      <c r="F94" s="40">
        <f>Source!AN35</f>
        <v>153.22999999999999</v>
      </c>
      <c r="G94" s="41" t="str">
        <f>Source!DF35</f>
        <v>)*1,25</v>
      </c>
      <c r="H94" s="44">
        <f>ROUND(Source!AE35*Source!I35, 2)</f>
        <v>3.45</v>
      </c>
      <c r="I94" s="41"/>
      <c r="J94" s="41">
        <f>IF(Source!BS35&lt;&gt; 0, Source!BS35, 1)</f>
        <v>33.18</v>
      </c>
      <c r="K94" s="44">
        <f>Source!R35</f>
        <v>114.39</v>
      </c>
      <c r="L94" s="43"/>
      <c r="R94">
        <f>H94</f>
        <v>3.45</v>
      </c>
    </row>
    <row r="95" spans="1:26" ht="14.25">
      <c r="A95" s="23"/>
      <c r="B95" s="57"/>
      <c r="C95" s="57" t="s">
        <v>831</v>
      </c>
      <c r="D95" s="39"/>
      <c r="E95" s="10"/>
      <c r="F95" s="40">
        <f>Source!AL35</f>
        <v>23370.78</v>
      </c>
      <c r="G95" s="41" t="str">
        <f>Source!DD35</f>
        <v/>
      </c>
      <c r="H95" s="42">
        <f>ROUND(Source!AC35*Source!I35, 2)</f>
        <v>420.67</v>
      </c>
      <c r="I95" s="41"/>
      <c r="J95" s="41">
        <f>IF(Source!BC35&lt;&gt; 0, Source!BC35, 1)</f>
        <v>4.96</v>
      </c>
      <c r="K95" s="42">
        <f>Source!P35</f>
        <v>2086.54</v>
      </c>
      <c r="L95" s="43"/>
    </row>
    <row r="96" spans="1:26" ht="14.25">
      <c r="A96" s="23"/>
      <c r="B96" s="57"/>
      <c r="C96" s="57" t="s">
        <v>825</v>
      </c>
      <c r="D96" s="39" t="s">
        <v>826</v>
      </c>
      <c r="E96" s="10">
        <f>Source!BZ35</f>
        <v>118</v>
      </c>
      <c r="F96" s="73" t="str">
        <f>CONCATENATE(" )", Source!DL35, Source!FT35, "=", Source!FX35)</f>
        <v xml:space="preserve"> )*0,9=106,2</v>
      </c>
      <c r="G96" s="82"/>
      <c r="H96" s="42">
        <f>SUM(S90:S102)</f>
        <v>24.71</v>
      </c>
      <c r="I96" s="45"/>
      <c r="J96" s="38">
        <f>Source!AT35</f>
        <v>106</v>
      </c>
      <c r="K96" s="42">
        <f>SUM(T90:T102)</f>
        <v>818.19</v>
      </c>
      <c r="L96" s="43"/>
    </row>
    <row r="97" spans="1:26" ht="14.25">
      <c r="A97" s="23"/>
      <c r="B97" s="57"/>
      <c r="C97" s="57" t="s">
        <v>827</v>
      </c>
      <c r="D97" s="39" t="s">
        <v>826</v>
      </c>
      <c r="E97" s="10">
        <f>Source!CA35</f>
        <v>63</v>
      </c>
      <c r="F97" s="73" t="str">
        <f>CONCATENATE(" )", Source!DM35, Source!FU35, "=", Source!FY35)</f>
        <v xml:space="preserve"> )*0,85=53,55</v>
      </c>
      <c r="G97" s="82"/>
      <c r="H97" s="42">
        <f>SUM(U90:U102)</f>
        <v>12.46</v>
      </c>
      <c r="I97" s="45"/>
      <c r="J97" s="38">
        <f>Source!AU35</f>
        <v>54</v>
      </c>
      <c r="K97" s="42">
        <f>SUM(V90:V102)</f>
        <v>416.82</v>
      </c>
      <c r="L97" s="43"/>
    </row>
    <row r="98" spans="1:26" ht="14.25">
      <c r="A98" s="23"/>
      <c r="B98" s="57"/>
      <c r="C98" s="57" t="s">
        <v>828</v>
      </c>
      <c r="D98" s="39" t="s">
        <v>829</v>
      </c>
      <c r="E98" s="10">
        <f>Source!AQ35</f>
        <v>104.28</v>
      </c>
      <c r="F98" s="40"/>
      <c r="G98" s="41" t="str">
        <f>Source!DI35</f>
        <v>)*1,15</v>
      </c>
      <c r="H98" s="42"/>
      <c r="I98" s="41"/>
      <c r="J98" s="41"/>
      <c r="K98" s="42"/>
      <c r="L98" s="53">
        <f>Source!U35</f>
        <v>2.1585959999999997</v>
      </c>
    </row>
    <row r="99" spans="1:26" ht="57">
      <c r="A99" s="23" t="str">
        <f>Source!E36</f>
        <v>6,1</v>
      </c>
      <c r="B99" s="57" t="str">
        <f>Source!F36</f>
        <v>101-0883</v>
      </c>
      <c r="C99" s="57" t="str">
        <f>Source!G36</f>
        <v>Скобяные изделия для дверных балконных блоков со спаренными полотнами жилых и общественных зданий однопольных с фрамугой</v>
      </c>
      <c r="D99" s="39" t="str">
        <f>Source!H36</f>
        <v>компл.</v>
      </c>
      <c r="E99" s="10">
        <f>Source!I36</f>
        <v>1.1249999999999998</v>
      </c>
      <c r="F99" s="40">
        <f>Source!AL36+Source!AM36+Source!AO36</f>
        <v>208.63</v>
      </c>
      <c r="G99" s="56" t="s">
        <v>3</v>
      </c>
      <c r="H99" s="42">
        <f>ROUND(Source!AC36*Source!I36, 2)+ROUND(Source!AD36*Source!I36, 2)+ROUND(Source!AF36*Source!I36, 2)</f>
        <v>234.71</v>
      </c>
      <c r="I99" s="41"/>
      <c r="J99" s="41">
        <f>IF(Source!BC36&lt;&gt; 0, Source!BC36, 1)</f>
        <v>1.3</v>
      </c>
      <c r="K99" s="42">
        <f>Source!O36</f>
        <v>305.12</v>
      </c>
      <c r="L99" s="43"/>
      <c r="S99">
        <f>ROUND((Source!FX36/100)*((ROUND(Source!AF36*Source!I36, 2)+ROUND(Source!AE36*Source!I36, 2))), 2)</f>
        <v>0</v>
      </c>
      <c r="T99">
        <f>Source!X36</f>
        <v>0</v>
      </c>
      <c r="U99">
        <f>ROUND((Source!FY36/100)*((ROUND(Source!AF36*Source!I36, 2)+ROUND(Source!AE36*Source!I36, 2))), 2)</f>
        <v>0</v>
      </c>
      <c r="V99">
        <f>Source!Y36</f>
        <v>0</v>
      </c>
      <c r="W99">
        <f>IF(Source!BI36&lt;=1,H99, 0)</f>
        <v>234.71</v>
      </c>
      <c r="X99">
        <f>IF(Source!BI36=2,H99, 0)</f>
        <v>0</v>
      </c>
      <c r="Y99">
        <f>IF(Source!BI36=3,H99, 0)</f>
        <v>0</v>
      </c>
      <c r="Z99">
        <f>IF(Source!BI36=4,H99, 0)</f>
        <v>0</v>
      </c>
    </row>
    <row r="100" spans="1:26" ht="14.25">
      <c r="A100" s="23" t="str">
        <f>Source!E37</f>
        <v>6,2</v>
      </c>
      <c r="B100" s="57" t="str">
        <f>Source!F37</f>
        <v>101-9411</v>
      </c>
      <c r="C100" s="57" t="str">
        <f>Source!G37</f>
        <v>Скобяные изделия</v>
      </c>
      <c r="D100" s="39" t="str">
        <f>Source!H37</f>
        <v>компл.</v>
      </c>
      <c r="E100" s="10">
        <f>Source!I37</f>
        <v>1.1249999999999998</v>
      </c>
      <c r="F100" s="40">
        <f>Source!AL37+Source!AM37+Source!AO37</f>
        <v>0</v>
      </c>
      <c r="G100" s="56" t="s">
        <v>3</v>
      </c>
      <c r="H100" s="42">
        <f>ROUND(Source!AC37*Source!I37, 2)+ROUND(Source!AD37*Source!I37, 2)+ROUND(Source!AF37*Source!I37, 2)</f>
        <v>0</v>
      </c>
      <c r="I100" s="41"/>
      <c r="J100" s="41">
        <f>IF(Source!BC37&lt;&gt; 0, Source!BC37, 1)</f>
        <v>1</v>
      </c>
      <c r="K100" s="42">
        <f>Source!O37</f>
        <v>0</v>
      </c>
      <c r="L100" s="43"/>
      <c r="S100">
        <f>ROUND((Source!FX37/100)*((ROUND(Source!AF37*Source!I37, 2)+ROUND(Source!AE37*Source!I37, 2))), 2)</f>
        <v>0</v>
      </c>
      <c r="T100">
        <f>Source!X37</f>
        <v>0</v>
      </c>
      <c r="U100">
        <f>ROUND((Source!FY37/100)*((ROUND(Source!AF37*Source!I37, 2)+ROUND(Source!AE37*Source!I37, 2))), 2)</f>
        <v>0</v>
      </c>
      <c r="V100">
        <f>Source!Y37</f>
        <v>0</v>
      </c>
      <c r="W100">
        <f>IF(Source!BI37&lt;=1,H100, 0)</f>
        <v>0</v>
      </c>
      <c r="X100">
        <f>IF(Source!BI37=2,H100, 0)</f>
        <v>0</v>
      </c>
      <c r="Y100">
        <f>IF(Source!BI37=3,H100, 0)</f>
        <v>0</v>
      </c>
      <c r="Z100">
        <f>IF(Source!BI37=4,H100, 0)</f>
        <v>0</v>
      </c>
    </row>
    <row r="101" spans="1:26" ht="57">
      <c r="A101" s="23" t="str">
        <f>Source!E38</f>
        <v>6,3</v>
      </c>
      <c r="B101" s="57" t="str">
        <f>Source!F38</f>
        <v>203-0223</v>
      </c>
      <c r="C101" s="57" t="str">
        <f>Source!G38</f>
        <v>Блоки дверные с рамочными полотнами однопольные ДН 21-10, площадь 2,05 м2; ДН 24-10, площадь 2,35 м2</v>
      </c>
      <c r="D101" s="39" t="str">
        <f>Source!H38</f>
        <v>м2</v>
      </c>
      <c r="E101" s="10">
        <f>Source!I38</f>
        <v>-1.7999999999999996</v>
      </c>
      <c r="F101" s="40">
        <f>Source!AL38+Source!AM38+Source!AO38</f>
        <v>207</v>
      </c>
      <c r="G101" s="56" t="s">
        <v>3</v>
      </c>
      <c r="H101" s="42">
        <f>ROUND(Source!AC38*Source!I38, 2)+ROUND(Source!AD38*Source!I38, 2)+ROUND(Source!AF38*Source!I38, 2)</f>
        <v>-372.6</v>
      </c>
      <c r="I101" s="41"/>
      <c r="J101" s="41">
        <f>IF(Source!BC38&lt;&gt; 0, Source!BC38, 1)</f>
        <v>5.0199999999999996</v>
      </c>
      <c r="K101" s="42">
        <f>Source!O38</f>
        <v>-1870.45</v>
      </c>
      <c r="L101" s="43"/>
      <c r="S101">
        <f>ROUND((Source!FX38/100)*((ROUND(Source!AF38*Source!I38, 2)+ROUND(Source!AE38*Source!I38, 2))), 2)</f>
        <v>0</v>
      </c>
      <c r="T101">
        <f>Source!X38</f>
        <v>0</v>
      </c>
      <c r="U101">
        <f>ROUND((Source!FY38/100)*((ROUND(Source!AF38*Source!I38, 2)+ROUND(Source!AE38*Source!I38, 2))), 2)</f>
        <v>0</v>
      </c>
      <c r="V101">
        <f>Source!Y38</f>
        <v>0</v>
      </c>
      <c r="W101">
        <f>IF(Source!BI38&lt;=1,H101, 0)</f>
        <v>-372.6</v>
      </c>
      <c r="X101">
        <f>IF(Source!BI38=2,H101, 0)</f>
        <v>0</v>
      </c>
      <c r="Y101">
        <f>IF(Source!BI38=3,H101, 0)</f>
        <v>0</v>
      </c>
      <c r="Z101">
        <f>IF(Source!BI38=4,H101, 0)</f>
        <v>0</v>
      </c>
    </row>
    <row r="102" spans="1:26" ht="42.75">
      <c r="A102" s="58" t="str">
        <f>Source!E39</f>
        <v>6,4</v>
      </c>
      <c r="B102" s="59" t="str">
        <f>Source!F39</f>
        <v>цена постовщика</v>
      </c>
      <c r="C102" s="59" t="str">
        <f>Source!G39</f>
        <v>дверь металл с терморазрывом</v>
      </c>
      <c r="D102" s="46" t="str">
        <f>Source!H39</f>
        <v/>
      </c>
      <c r="E102" s="47">
        <f>Source!I39</f>
        <v>0.99999999999999978</v>
      </c>
      <c r="F102" s="48">
        <f>Source!AL39+Source!AM39+Source!AO39</f>
        <v>28343.33</v>
      </c>
      <c r="G102" s="54" t="s">
        <v>3</v>
      </c>
      <c r="H102" s="50">
        <f>ROUND(Source!AC39*Source!I39, 2)+ROUND(Source!AD39*Source!I39, 2)+ROUND(Source!AF39*Source!I39, 2)</f>
        <v>28343.33</v>
      </c>
      <c r="I102" s="49"/>
      <c r="J102" s="49">
        <f>IF(Source!BC39&lt;&gt; 0, Source!BC39, 1)</f>
        <v>1</v>
      </c>
      <c r="K102" s="50">
        <f>Source!O39</f>
        <v>28343.33</v>
      </c>
      <c r="L102" s="55"/>
      <c r="S102">
        <f>ROUND((Source!FX39/100)*((ROUND(Source!AF39*Source!I39, 2)+ROUND(Source!AE39*Source!I39, 2))), 2)</f>
        <v>0</v>
      </c>
      <c r="T102">
        <f>Source!X39</f>
        <v>0</v>
      </c>
      <c r="U102">
        <f>ROUND((Source!FY39/100)*((ROUND(Source!AF39*Source!I39, 2)+ROUND(Source!AE39*Source!I39, 2))), 2)</f>
        <v>0</v>
      </c>
      <c r="V102">
        <f>Source!Y39</f>
        <v>0</v>
      </c>
      <c r="W102">
        <f>IF(Source!BI39&lt;=1,H102, 0)</f>
        <v>28343.33</v>
      </c>
      <c r="X102">
        <f>IF(Source!BI39=2,H102, 0)</f>
        <v>0</v>
      </c>
      <c r="Y102">
        <f>IF(Source!BI39=3,H102, 0)</f>
        <v>0</v>
      </c>
      <c r="Z102">
        <f>IF(Source!BI39=4,H102, 0)</f>
        <v>0</v>
      </c>
    </row>
    <row r="103" spans="1:26" ht="15">
      <c r="G103" s="90">
        <f>H92+H93+H95+H96+H97+SUM(H99:H102)</f>
        <v>28711.230000000003</v>
      </c>
      <c r="H103" s="90"/>
      <c r="J103" s="90">
        <f>K92+K93+K95+K96+K97+SUM(K99:K102)</f>
        <v>31048.48</v>
      </c>
      <c r="K103" s="90"/>
      <c r="L103" s="52">
        <f>Source!U35</f>
        <v>2.1585959999999997</v>
      </c>
      <c r="O103" s="32">
        <f>G103</f>
        <v>28711.230000000003</v>
      </c>
      <c r="P103" s="32">
        <f>J103</f>
        <v>31048.48</v>
      </c>
      <c r="Q103" s="32">
        <f>L103</f>
        <v>2.1585959999999997</v>
      </c>
      <c r="W103">
        <f>IF(Source!BI35&lt;=1,H92+H93+H95+H96+H97, 0)</f>
        <v>505.78999999999996</v>
      </c>
      <c r="X103">
        <f>IF(Source!BI35=2,H92+H93+H95+H96+H97, 0)</f>
        <v>0</v>
      </c>
      <c r="Y103">
        <f>IF(Source!BI35=3,H92+H93+H95+H96+H97, 0)</f>
        <v>0</v>
      </c>
      <c r="Z103">
        <f>IF(Source!BI35=4,H92+H93+H95+H96+H97, 0)</f>
        <v>0</v>
      </c>
    </row>
    <row r="104" spans="1:26" ht="79.5">
      <c r="A104" s="23" t="str">
        <f>Source!E40</f>
        <v>7</v>
      </c>
      <c r="B104" s="57" t="s">
        <v>832</v>
      </c>
      <c r="C104" s="57" t="str">
        <f>Source!G40</f>
        <v>Прокладка внутренних трубопроводов водоснабжения и отопления из многослойных полипропиленовых труб, из заранее собранных узлов, наружным диаметром: 25 мм</v>
      </c>
      <c r="D104" s="39" t="str">
        <f>Source!H40</f>
        <v>100 м</v>
      </c>
      <c r="E104" s="10">
        <f>Source!I40</f>
        <v>0.05</v>
      </c>
      <c r="F104" s="40">
        <f>Source!AL40+Source!AM40+Source!AO40</f>
        <v>244.16</v>
      </c>
      <c r="G104" s="41"/>
      <c r="H104" s="42"/>
      <c r="I104" s="41" t="str">
        <f>Source!BO40</f>
        <v>16-04-005-2</v>
      </c>
      <c r="J104" s="41"/>
      <c r="K104" s="42"/>
      <c r="L104" s="43"/>
      <c r="S104">
        <f>ROUND((Source!FX40/100)*((ROUND(Source!AF40*Source!I40, 2)+ROUND(Source!AE40*Source!I40, 2))), 2)</f>
        <v>8.2100000000000009</v>
      </c>
      <c r="T104">
        <f>Source!X40</f>
        <v>272.08</v>
      </c>
      <c r="U104">
        <f>ROUND((Source!FY40/100)*((ROUND(Source!AF40*Source!I40, 2)+ROUND(Source!AE40*Source!I40, 2))), 2)</f>
        <v>5.03</v>
      </c>
      <c r="V104">
        <f>Source!Y40</f>
        <v>167.98</v>
      </c>
    </row>
    <row r="105" spans="1:26">
      <c r="C105" s="31" t="str">
        <f>"Объем: "&amp;Source!I40&amp;"=5/"&amp;"100"</f>
        <v>Объем: 0,05=5/100</v>
      </c>
    </row>
    <row r="106" spans="1:26" ht="14.25">
      <c r="A106" s="23"/>
      <c r="B106" s="57"/>
      <c r="C106" s="57" t="s">
        <v>823</v>
      </c>
      <c r="D106" s="39"/>
      <c r="E106" s="10"/>
      <c r="F106" s="40">
        <f>Source!AO40</f>
        <v>123.89</v>
      </c>
      <c r="G106" s="41" t="str">
        <f>Source!DG40</f>
        <v>)*1,15</v>
      </c>
      <c r="H106" s="42">
        <f>ROUND(Source!AF40*Source!I40, 2)</f>
        <v>7.12</v>
      </c>
      <c r="I106" s="41"/>
      <c r="J106" s="41">
        <f>IF(Source!BA40&lt;&gt; 0, Source!BA40, 1)</f>
        <v>33.18</v>
      </c>
      <c r="K106" s="42">
        <f>Source!S40</f>
        <v>236.36</v>
      </c>
      <c r="L106" s="43"/>
      <c r="R106">
        <f>H106</f>
        <v>7.12</v>
      </c>
    </row>
    <row r="107" spans="1:26" ht="14.25">
      <c r="A107" s="23"/>
      <c r="B107" s="57"/>
      <c r="C107" s="57" t="s">
        <v>273</v>
      </c>
      <c r="D107" s="39"/>
      <c r="E107" s="10"/>
      <c r="F107" s="40">
        <f>Source!AM40</f>
        <v>41.16</v>
      </c>
      <c r="G107" s="41" t="str">
        <f>Source!DE40</f>
        <v/>
      </c>
      <c r="H107" s="42">
        <f>ROUND(Source!AD40*Source!I40, 2)</f>
        <v>2.06</v>
      </c>
      <c r="I107" s="41"/>
      <c r="J107" s="41">
        <f>IF(Source!BB40&lt;&gt; 0, Source!BB40, 1)</f>
        <v>5.68</v>
      </c>
      <c r="K107" s="42">
        <f>Source!Q40</f>
        <v>11.69</v>
      </c>
      <c r="L107" s="43"/>
    </row>
    <row r="108" spans="1:26" ht="14.25">
      <c r="A108" s="23"/>
      <c r="B108" s="57"/>
      <c r="C108" s="57" t="s">
        <v>824</v>
      </c>
      <c r="D108" s="39"/>
      <c r="E108" s="10"/>
      <c r="F108" s="40">
        <f>Source!AN40</f>
        <v>0.14000000000000001</v>
      </c>
      <c r="G108" s="41" t="str">
        <f>Source!DF40</f>
        <v/>
      </c>
      <c r="H108" s="44">
        <f>ROUND(Source!AE40*Source!I40, 2)</f>
        <v>0.01</v>
      </c>
      <c r="I108" s="41"/>
      <c r="J108" s="41">
        <f>IF(Source!BS40&lt;&gt; 0, Source!BS40, 1)</f>
        <v>33.18</v>
      </c>
      <c r="K108" s="44">
        <f>Source!R40</f>
        <v>0.23</v>
      </c>
      <c r="L108" s="43"/>
      <c r="R108">
        <f>H108</f>
        <v>0.01</v>
      </c>
    </row>
    <row r="109" spans="1:26" ht="14.25">
      <c r="A109" s="23"/>
      <c r="B109" s="57"/>
      <c r="C109" s="57" t="s">
        <v>831</v>
      </c>
      <c r="D109" s="39"/>
      <c r="E109" s="10"/>
      <c r="F109" s="40">
        <f>Source!AL40</f>
        <v>79.11</v>
      </c>
      <c r="G109" s="41" t="str">
        <f>Source!DD40</f>
        <v/>
      </c>
      <c r="H109" s="42">
        <f>ROUND(Source!AC40*Source!I40, 2)</f>
        <v>3.96</v>
      </c>
      <c r="I109" s="41"/>
      <c r="J109" s="41">
        <f>IF(Source!BC40&lt;&gt; 0, Source!BC40, 1)</f>
        <v>3.17</v>
      </c>
      <c r="K109" s="42">
        <f>Source!P40</f>
        <v>12.54</v>
      </c>
      <c r="L109" s="43"/>
    </row>
    <row r="110" spans="1:26" ht="14.25">
      <c r="A110" s="23"/>
      <c r="B110" s="57"/>
      <c r="C110" s="57" t="s">
        <v>825</v>
      </c>
      <c r="D110" s="39" t="s">
        <v>826</v>
      </c>
      <c r="E110" s="10">
        <f>Source!BZ40</f>
        <v>128</v>
      </c>
      <c r="F110" s="73" t="str">
        <f>CONCATENATE(" )", Source!DL40, Source!FT40, "=", Source!FX40)</f>
        <v xml:space="preserve"> )*0,9=115,2</v>
      </c>
      <c r="G110" s="82"/>
      <c r="H110" s="42">
        <f>SUM(S104:S116)</f>
        <v>8.2100000000000009</v>
      </c>
      <c r="I110" s="45"/>
      <c r="J110" s="38">
        <f>Source!AT40</f>
        <v>115</v>
      </c>
      <c r="K110" s="42">
        <f>SUM(T104:T116)</f>
        <v>272.08</v>
      </c>
      <c r="L110" s="43"/>
    </row>
    <row r="111" spans="1:26" ht="14.25">
      <c r="A111" s="23"/>
      <c r="B111" s="57"/>
      <c r="C111" s="57" t="s">
        <v>827</v>
      </c>
      <c r="D111" s="39" t="s">
        <v>826</v>
      </c>
      <c r="E111" s="10">
        <f>Source!CA40</f>
        <v>83</v>
      </c>
      <c r="F111" s="73" t="str">
        <f>CONCATENATE(" )", Source!DM40, Source!FU40, "=", Source!FY40)</f>
        <v xml:space="preserve"> )*0,85=70,55</v>
      </c>
      <c r="G111" s="82"/>
      <c r="H111" s="42">
        <f>SUM(U104:U116)</f>
        <v>5.03</v>
      </c>
      <c r="I111" s="45"/>
      <c r="J111" s="38">
        <f>Source!AU40</f>
        <v>71</v>
      </c>
      <c r="K111" s="42">
        <f>SUM(V104:V116)</f>
        <v>167.98</v>
      </c>
      <c r="L111" s="43"/>
    </row>
    <row r="112" spans="1:26" ht="14.25">
      <c r="A112" s="23"/>
      <c r="B112" s="57"/>
      <c r="C112" s="57" t="s">
        <v>828</v>
      </c>
      <c r="D112" s="39" t="s">
        <v>829</v>
      </c>
      <c r="E112" s="10">
        <f>Source!AQ40</f>
        <v>13.18</v>
      </c>
      <c r="F112" s="40"/>
      <c r="G112" s="41" t="str">
        <f>Source!DI40</f>
        <v>)*1,15</v>
      </c>
      <c r="H112" s="42"/>
      <c r="I112" s="41"/>
      <c r="J112" s="41"/>
      <c r="K112" s="42"/>
      <c r="L112" s="53">
        <f>Source!U40</f>
        <v>0.75784999999999991</v>
      </c>
    </row>
    <row r="113" spans="1:26" ht="57">
      <c r="A113" s="23" t="str">
        <f>Source!E41</f>
        <v>7,1</v>
      </c>
      <c r="B113" s="57" t="str">
        <f>Source!F41</f>
        <v>103-1084</v>
      </c>
      <c r="C113" s="57" t="str">
        <f>Source!G41</f>
        <v>Трубы ХПВХ, марка "FlowGuardGold type ll Adelant PVC-C" диаметром 16 мм, толщина стенки 1,8 мм, рабочим давлением 25 атм.</v>
      </c>
      <c r="D113" s="39" t="str">
        <f>Source!H41</f>
        <v>м</v>
      </c>
      <c r="E113" s="10">
        <f>Source!I41</f>
        <v>5</v>
      </c>
      <c r="F113" s="40">
        <f>Source!AL41+Source!AM41+Source!AO41</f>
        <v>16.72</v>
      </c>
      <c r="G113" s="56" t="s">
        <v>3</v>
      </c>
      <c r="H113" s="42">
        <f>ROUND(Source!AC41*Source!I41, 2)+ROUND(Source!AD41*Source!I41, 2)+ROUND(Source!AF41*Source!I41, 2)</f>
        <v>83.6</v>
      </c>
      <c r="I113" s="41"/>
      <c r="J113" s="41">
        <f>IF(Source!BC41&lt;&gt; 0, Source!BC41, 1)</f>
        <v>1</v>
      </c>
      <c r="K113" s="42">
        <f>Source!O41</f>
        <v>83.6</v>
      </c>
      <c r="L113" s="43"/>
      <c r="S113">
        <f>ROUND((Source!FX41/100)*((ROUND(Source!AF41*Source!I41, 2)+ROUND(Source!AE41*Source!I41, 2))), 2)</f>
        <v>0</v>
      </c>
      <c r="T113">
        <f>Source!X41</f>
        <v>0</v>
      </c>
      <c r="U113">
        <f>ROUND((Source!FY41/100)*((ROUND(Source!AF41*Source!I41, 2)+ROUND(Source!AE41*Source!I41, 2))), 2)</f>
        <v>0</v>
      </c>
      <c r="V113">
        <f>Source!Y41</f>
        <v>0</v>
      </c>
      <c r="W113">
        <f>IF(Source!BI41&lt;=1,H113, 0)</f>
        <v>83.6</v>
      </c>
      <c r="X113">
        <f>IF(Source!BI41=2,H113, 0)</f>
        <v>0</v>
      </c>
      <c r="Y113">
        <f>IF(Source!BI41=3,H113, 0)</f>
        <v>0</v>
      </c>
      <c r="Z113">
        <f>IF(Source!BI41=4,H113, 0)</f>
        <v>0</v>
      </c>
    </row>
    <row r="114" spans="1:26" ht="42.75">
      <c r="A114" s="23" t="str">
        <f>Source!E42</f>
        <v>7,2</v>
      </c>
      <c r="B114" s="57" t="str">
        <f>Source!F42</f>
        <v>301-8469</v>
      </c>
      <c r="C114" s="57" t="str">
        <f>Source!G42</f>
        <v>Отвод направляющий для трубы из пластмассы диаметром 14 и 16 мм (набор 10 шт.)</v>
      </c>
      <c r="D114" s="39" t="str">
        <f>Source!H42</f>
        <v>компл.</v>
      </c>
      <c r="E114" s="10">
        <f>Source!I42</f>
        <v>1</v>
      </c>
      <c r="F114" s="40">
        <f>Source!AL42+Source!AM42+Source!AO42</f>
        <v>185.95</v>
      </c>
      <c r="G114" s="56" t="s">
        <v>3</v>
      </c>
      <c r="H114" s="42">
        <f>ROUND(Source!AC42*Source!I42, 2)+ROUND(Source!AD42*Source!I42, 2)+ROUND(Source!AF42*Source!I42, 2)</f>
        <v>185.95</v>
      </c>
      <c r="I114" s="41"/>
      <c r="J114" s="41">
        <f>IF(Source!BC42&lt;&gt; 0, Source!BC42, 1)</f>
        <v>7.99</v>
      </c>
      <c r="K114" s="42">
        <f>Source!O42</f>
        <v>1485.74</v>
      </c>
      <c r="L114" s="43"/>
      <c r="S114">
        <f>ROUND((Source!FX42/100)*((ROUND(Source!AF42*Source!I42, 2)+ROUND(Source!AE42*Source!I42, 2))), 2)</f>
        <v>0</v>
      </c>
      <c r="T114">
        <f>Source!X42</f>
        <v>0</v>
      </c>
      <c r="U114">
        <f>ROUND((Source!FY42/100)*((ROUND(Source!AF42*Source!I42, 2)+ROUND(Source!AE42*Source!I42, 2))), 2)</f>
        <v>0</v>
      </c>
      <c r="V114">
        <f>Source!Y42</f>
        <v>0</v>
      </c>
      <c r="W114">
        <f>IF(Source!BI42&lt;=1,H114, 0)</f>
        <v>185.95</v>
      </c>
      <c r="X114">
        <f>IF(Source!BI42=2,H114, 0)</f>
        <v>0</v>
      </c>
      <c r="Y114">
        <f>IF(Source!BI42=3,H114, 0)</f>
        <v>0</v>
      </c>
      <c r="Z114">
        <f>IF(Source!BI42=4,H114, 0)</f>
        <v>0</v>
      </c>
    </row>
    <row r="115" spans="1:26" ht="28.5">
      <c r="A115" s="23" t="str">
        <f>Source!E43</f>
        <v>7,3</v>
      </c>
      <c r="B115" s="57" t="str">
        <f>Source!F43</f>
        <v>301-1224</v>
      </c>
      <c r="C115" s="57" t="str">
        <f>Source!G43</f>
        <v>Крепления для трубопроводов: кронштейны, планки, хомуты</v>
      </c>
      <c r="D115" s="39" t="str">
        <f>Source!H43</f>
        <v>кг</v>
      </c>
      <c r="E115" s="10">
        <f>Source!I43</f>
        <v>1</v>
      </c>
      <c r="F115" s="40">
        <f>Source!AL43+Source!AM43+Source!AO43</f>
        <v>11.99</v>
      </c>
      <c r="G115" s="56" t="s">
        <v>3</v>
      </c>
      <c r="H115" s="42">
        <f>ROUND(Source!AC43*Source!I43, 2)+ROUND(Source!AD43*Source!I43, 2)+ROUND(Source!AF43*Source!I43, 2)</f>
        <v>11.99</v>
      </c>
      <c r="I115" s="41"/>
      <c r="J115" s="41">
        <f>IF(Source!BC43&lt;&gt; 0, Source!BC43, 1)</f>
        <v>4.29</v>
      </c>
      <c r="K115" s="42">
        <f>Source!O43</f>
        <v>51.44</v>
      </c>
      <c r="L115" s="43"/>
      <c r="S115">
        <f>ROUND((Source!FX43/100)*((ROUND(Source!AF43*Source!I43, 2)+ROUND(Source!AE43*Source!I43, 2))), 2)</f>
        <v>0</v>
      </c>
      <c r="T115">
        <f>Source!X43</f>
        <v>0</v>
      </c>
      <c r="U115">
        <f>ROUND((Source!FY43/100)*((ROUND(Source!AF43*Source!I43, 2)+ROUND(Source!AE43*Source!I43, 2))), 2)</f>
        <v>0</v>
      </c>
      <c r="V115">
        <f>Source!Y43</f>
        <v>0</v>
      </c>
      <c r="W115">
        <f>IF(Source!BI43&lt;=1,H115, 0)</f>
        <v>11.99</v>
      </c>
      <c r="X115">
        <f>IF(Source!BI43=2,H115, 0)</f>
        <v>0</v>
      </c>
      <c r="Y115">
        <f>IF(Source!BI43=3,H115, 0)</f>
        <v>0</v>
      </c>
      <c r="Z115">
        <f>IF(Source!BI43=4,H115, 0)</f>
        <v>0</v>
      </c>
    </row>
    <row r="116" spans="1:26" ht="28.5">
      <c r="A116" s="58" t="str">
        <f>Source!E44</f>
        <v>7,4</v>
      </c>
      <c r="B116" s="59" t="str">
        <f>Source!F44</f>
        <v>302-0062</v>
      </c>
      <c r="C116" s="59" t="str">
        <f>Source!G44</f>
        <v>Кран шаровый муфтовый Valtec для воды диаметром 15 мм, тип в/в</v>
      </c>
      <c r="D116" s="46" t="str">
        <f>Source!H44</f>
        <v>шт.</v>
      </c>
      <c r="E116" s="47">
        <f>Source!I44</f>
        <v>2</v>
      </c>
      <c r="F116" s="48">
        <f>Source!AL44+Source!AM44+Source!AO44</f>
        <v>28.53</v>
      </c>
      <c r="G116" s="54" t="s">
        <v>3</v>
      </c>
      <c r="H116" s="50">
        <f>ROUND(Source!AC44*Source!I44, 2)+ROUND(Source!AD44*Source!I44, 2)+ROUND(Source!AF44*Source!I44, 2)</f>
        <v>57.06</v>
      </c>
      <c r="I116" s="49"/>
      <c r="J116" s="49">
        <f>IF(Source!BC44&lt;&gt; 0, Source!BC44, 1)</f>
        <v>9.18</v>
      </c>
      <c r="K116" s="50">
        <f>Source!O44</f>
        <v>523.80999999999995</v>
      </c>
      <c r="L116" s="55"/>
      <c r="S116">
        <f>ROUND((Source!FX44/100)*((ROUND(Source!AF44*Source!I44, 2)+ROUND(Source!AE44*Source!I44, 2))), 2)</f>
        <v>0</v>
      </c>
      <c r="T116">
        <f>Source!X44</f>
        <v>0</v>
      </c>
      <c r="U116">
        <f>ROUND((Source!FY44/100)*((ROUND(Source!AF44*Source!I44, 2)+ROUND(Source!AE44*Source!I44, 2))), 2)</f>
        <v>0</v>
      </c>
      <c r="V116">
        <f>Source!Y44</f>
        <v>0</v>
      </c>
      <c r="W116">
        <f>IF(Source!BI44&lt;=1,H116, 0)</f>
        <v>57.06</v>
      </c>
      <c r="X116">
        <f>IF(Source!BI44=2,H116, 0)</f>
        <v>0</v>
      </c>
      <c r="Y116">
        <f>IF(Source!BI44=3,H116, 0)</f>
        <v>0</v>
      </c>
      <c r="Z116">
        <f>IF(Source!BI44=4,H116, 0)</f>
        <v>0</v>
      </c>
    </row>
    <row r="117" spans="1:26" ht="15">
      <c r="G117" s="90">
        <f>H106+H107+H109+H110+H111+SUM(H113:H116)</f>
        <v>364.97999999999996</v>
      </c>
      <c r="H117" s="90"/>
      <c r="J117" s="90">
        <f>K106+K107+K109+K110+K111+SUM(K113:K116)</f>
        <v>2845.2400000000002</v>
      </c>
      <c r="K117" s="90"/>
      <c r="L117" s="52">
        <f>Source!U40</f>
        <v>0.75784999999999991</v>
      </c>
      <c r="O117" s="32">
        <f>G117</f>
        <v>364.97999999999996</v>
      </c>
      <c r="P117" s="32">
        <f>J117</f>
        <v>2845.2400000000002</v>
      </c>
      <c r="Q117" s="32">
        <f>L117</f>
        <v>0.75784999999999991</v>
      </c>
      <c r="W117">
        <f>IF(Source!BI40&lt;=1,H106+H107+H109+H110+H111, 0)</f>
        <v>26.380000000000003</v>
      </c>
      <c r="X117">
        <f>IF(Source!BI40=2,H106+H107+H109+H110+H111, 0)</f>
        <v>0</v>
      </c>
      <c r="Y117">
        <f>IF(Source!BI40=3,H106+H107+H109+H110+H111, 0)</f>
        <v>0</v>
      </c>
      <c r="Z117">
        <f>IF(Source!BI40=4,H106+H107+H109+H110+H111, 0)</f>
        <v>0</v>
      </c>
    </row>
    <row r="118" spans="1:26" ht="79.5">
      <c r="A118" s="23" t="str">
        <f>Source!E45</f>
        <v>8</v>
      </c>
      <c r="B118" s="57" t="s">
        <v>833</v>
      </c>
      <c r="C118" s="57" t="str">
        <f>Source!G45</f>
        <v>Установка радиаторов стальных</v>
      </c>
      <c r="D118" s="39" t="str">
        <f>Source!H45</f>
        <v>100 кВт радиаторов и конвекторов</v>
      </c>
      <c r="E118" s="10">
        <f>Source!I45</f>
        <v>3.3000000000000002E-2</v>
      </c>
      <c r="F118" s="40">
        <f>Source!AL45+Source!AM45+Source!AO45</f>
        <v>18737.5</v>
      </c>
      <c r="G118" s="41"/>
      <c r="H118" s="42"/>
      <c r="I118" s="41" t="str">
        <f>Source!BO45</f>
        <v>18-03-001-2</v>
      </c>
      <c r="J118" s="41"/>
      <c r="K118" s="42"/>
      <c r="L118" s="43"/>
      <c r="S118">
        <f>ROUND((Source!FX45/100)*((ROUND(Source!AF45*Source!I45, 2)+ROUND(Source!AE45*Source!I45, 2))), 2)</f>
        <v>26.38</v>
      </c>
      <c r="T118">
        <f>Source!X45</f>
        <v>873.84</v>
      </c>
      <c r="U118">
        <f>ROUND((Source!FY45/100)*((ROUND(Source!AF45*Source!I45, 2)+ROUND(Source!AE45*Source!I45, 2))), 2)</f>
        <v>16.16</v>
      </c>
      <c r="V118">
        <f>Source!Y45</f>
        <v>539.5</v>
      </c>
    </row>
    <row r="119" spans="1:26">
      <c r="C119" s="31" t="str">
        <f>"Объем: "&amp;Source!I45&amp;"=3,3/"&amp;"100"</f>
        <v>Объем: 0,033=3,3/100</v>
      </c>
    </row>
    <row r="120" spans="1:26" ht="14.25">
      <c r="A120" s="23"/>
      <c r="B120" s="57"/>
      <c r="C120" s="57" t="s">
        <v>823</v>
      </c>
      <c r="D120" s="39"/>
      <c r="E120" s="10"/>
      <c r="F120" s="40">
        <f>Source!AO45</f>
        <v>588.42999999999995</v>
      </c>
      <c r="G120" s="41" t="str">
        <f>Source!DG45</f>
        <v>)*1,15</v>
      </c>
      <c r="H120" s="42">
        <f>ROUND(Source!AF45*Source!I45, 2)</f>
        <v>22.33</v>
      </c>
      <c r="I120" s="41"/>
      <c r="J120" s="41">
        <f>IF(Source!BA45&lt;&gt; 0, Source!BA45, 1)</f>
        <v>33.18</v>
      </c>
      <c r="K120" s="42">
        <f>Source!S45</f>
        <v>740.94</v>
      </c>
      <c r="L120" s="43"/>
      <c r="R120">
        <f>H120</f>
        <v>22.33</v>
      </c>
    </row>
    <row r="121" spans="1:26" ht="14.25">
      <c r="A121" s="23"/>
      <c r="B121" s="57"/>
      <c r="C121" s="57" t="s">
        <v>273</v>
      </c>
      <c r="D121" s="39"/>
      <c r="E121" s="10"/>
      <c r="F121" s="40">
        <f>Source!AM45</f>
        <v>232.69</v>
      </c>
      <c r="G121" s="41" t="str">
        <f>Source!DE45</f>
        <v/>
      </c>
      <c r="H121" s="42">
        <f>ROUND(Source!AD45*Source!I45, 2)</f>
        <v>7.68</v>
      </c>
      <c r="I121" s="41"/>
      <c r="J121" s="41">
        <f>IF(Source!BB45&lt;&gt; 0, Source!BB45, 1)</f>
        <v>10.77</v>
      </c>
      <c r="K121" s="42">
        <f>Source!Q45</f>
        <v>82.7</v>
      </c>
      <c r="L121" s="43"/>
    </row>
    <row r="122" spans="1:26" ht="14.25">
      <c r="A122" s="23"/>
      <c r="B122" s="57"/>
      <c r="C122" s="57" t="s">
        <v>824</v>
      </c>
      <c r="D122" s="39"/>
      <c r="E122" s="10"/>
      <c r="F122" s="40">
        <f>Source!AN45</f>
        <v>17.28</v>
      </c>
      <c r="G122" s="41" t="str">
        <f>Source!DF45</f>
        <v/>
      </c>
      <c r="H122" s="44">
        <f>ROUND(Source!AE45*Source!I45, 2)</f>
        <v>0.56999999999999995</v>
      </c>
      <c r="I122" s="41"/>
      <c r="J122" s="41">
        <f>IF(Source!BS45&lt;&gt; 0, Source!BS45, 1)</f>
        <v>33.18</v>
      </c>
      <c r="K122" s="44">
        <f>Source!R45</f>
        <v>18.920000000000002</v>
      </c>
      <c r="L122" s="43"/>
      <c r="R122">
        <f>H122</f>
        <v>0.56999999999999995</v>
      </c>
    </row>
    <row r="123" spans="1:26" ht="14.25">
      <c r="A123" s="23"/>
      <c r="B123" s="57"/>
      <c r="C123" s="57" t="s">
        <v>831</v>
      </c>
      <c r="D123" s="39"/>
      <c r="E123" s="10"/>
      <c r="F123" s="40">
        <f>Source!AL45</f>
        <v>17916.38</v>
      </c>
      <c r="G123" s="41" t="str">
        <f>Source!DD45</f>
        <v/>
      </c>
      <c r="H123" s="42">
        <f>ROUND(Source!AC45*Source!I45, 2)</f>
        <v>591.24</v>
      </c>
      <c r="I123" s="41"/>
      <c r="J123" s="41">
        <f>IF(Source!BC45&lt;&gt; 0, Source!BC45, 1)</f>
        <v>4.42</v>
      </c>
      <c r="K123" s="42">
        <f>Source!P45</f>
        <v>2613.2800000000002</v>
      </c>
      <c r="L123" s="43"/>
    </row>
    <row r="124" spans="1:26" ht="14.25">
      <c r="A124" s="23"/>
      <c r="B124" s="57"/>
      <c r="C124" s="57" t="s">
        <v>825</v>
      </c>
      <c r="D124" s="39" t="s">
        <v>826</v>
      </c>
      <c r="E124" s="10">
        <f>Source!BZ45</f>
        <v>128</v>
      </c>
      <c r="F124" s="73" t="str">
        <f>CONCATENATE(" )", Source!DL45, Source!FT45, "=", Source!FX45)</f>
        <v xml:space="preserve"> )*0,9=115,2</v>
      </c>
      <c r="G124" s="82"/>
      <c r="H124" s="42">
        <f>SUM(S118:S128)</f>
        <v>26.38</v>
      </c>
      <c r="I124" s="45"/>
      <c r="J124" s="38">
        <f>Source!AT45</f>
        <v>115</v>
      </c>
      <c r="K124" s="42">
        <f>SUM(T118:T128)</f>
        <v>873.84</v>
      </c>
      <c r="L124" s="43"/>
    </row>
    <row r="125" spans="1:26" ht="14.25">
      <c r="A125" s="23"/>
      <c r="B125" s="57"/>
      <c r="C125" s="57" t="s">
        <v>827</v>
      </c>
      <c r="D125" s="39" t="s">
        <v>826</v>
      </c>
      <c r="E125" s="10">
        <f>Source!CA45</f>
        <v>83</v>
      </c>
      <c r="F125" s="73" t="str">
        <f>CONCATENATE(" )", Source!DM45, Source!FU45, "=", Source!FY45)</f>
        <v xml:space="preserve"> )*0,85=70,55</v>
      </c>
      <c r="G125" s="82"/>
      <c r="H125" s="42">
        <f>SUM(U118:U128)</f>
        <v>16.16</v>
      </c>
      <c r="I125" s="45"/>
      <c r="J125" s="38">
        <f>Source!AU45</f>
        <v>71</v>
      </c>
      <c r="K125" s="42">
        <f>SUM(V118:V128)</f>
        <v>539.5</v>
      </c>
      <c r="L125" s="43"/>
    </row>
    <row r="126" spans="1:26" ht="14.25">
      <c r="A126" s="23"/>
      <c r="B126" s="57"/>
      <c r="C126" s="57" t="s">
        <v>828</v>
      </c>
      <c r="D126" s="39" t="s">
        <v>829</v>
      </c>
      <c r="E126" s="10">
        <f>Source!AQ45</f>
        <v>65.599999999999994</v>
      </c>
      <c r="F126" s="40"/>
      <c r="G126" s="41" t="str">
        <f>Source!DI45</f>
        <v>)*1,15</v>
      </c>
      <c r="H126" s="42"/>
      <c r="I126" s="41"/>
      <c r="J126" s="41"/>
      <c r="K126" s="42"/>
      <c r="L126" s="53">
        <f>Source!U45</f>
        <v>2.4895199999999997</v>
      </c>
    </row>
    <row r="127" spans="1:26" ht="28.5">
      <c r="A127" s="23" t="str">
        <f>Source!E46</f>
        <v>8,1</v>
      </c>
      <c r="B127" s="57" t="str">
        <f>Source!F46</f>
        <v>301-0559</v>
      </c>
      <c r="C127" s="57" t="str">
        <f>Source!G46</f>
        <v>Радиаторы стальные панельные РСВ2-1, РСВ2-6 однорядные</v>
      </c>
      <c r="D127" s="39" t="str">
        <f>Source!H46</f>
        <v>квт</v>
      </c>
      <c r="E127" s="10">
        <f>Source!I46</f>
        <v>-3.3</v>
      </c>
      <c r="F127" s="40">
        <f>Source!AL46+Source!AM46+Source!AO46</f>
        <v>166.98</v>
      </c>
      <c r="G127" s="56" t="s">
        <v>3</v>
      </c>
      <c r="H127" s="42">
        <f>ROUND(Source!AC46*Source!I46, 2)+ROUND(Source!AD46*Source!I46, 2)+ROUND(Source!AF46*Source!I46, 2)</f>
        <v>-551.03</v>
      </c>
      <c r="I127" s="41"/>
      <c r="J127" s="41">
        <f>IF(Source!BC46&lt;&gt; 0, Source!BC46, 1)</f>
        <v>3.7</v>
      </c>
      <c r="K127" s="42">
        <f>Source!O46</f>
        <v>-2038.83</v>
      </c>
      <c r="L127" s="43"/>
      <c r="S127">
        <f>ROUND((Source!FX46/100)*((ROUND(Source!AF46*Source!I46, 2)+ROUND(Source!AE46*Source!I46, 2))), 2)</f>
        <v>0</v>
      </c>
      <c r="T127">
        <f>Source!X46</f>
        <v>0</v>
      </c>
      <c r="U127">
        <f>ROUND((Source!FY46/100)*((ROUND(Source!AF46*Source!I46, 2)+ROUND(Source!AE46*Source!I46, 2))), 2)</f>
        <v>0</v>
      </c>
      <c r="V127">
        <f>Source!Y46</f>
        <v>0</v>
      </c>
      <c r="W127">
        <f>IF(Source!BI46&lt;=1,H127, 0)</f>
        <v>-551.03</v>
      </c>
      <c r="X127">
        <f>IF(Source!BI46=2,H127, 0)</f>
        <v>0</v>
      </c>
      <c r="Y127">
        <f>IF(Source!BI46=3,H127, 0)</f>
        <v>0</v>
      </c>
      <c r="Z127">
        <f>IF(Source!BI46=4,H127, 0)</f>
        <v>0</v>
      </c>
    </row>
    <row r="128" spans="1:26" ht="42.75">
      <c r="A128" s="58" t="str">
        <f>Source!E47</f>
        <v>8,2</v>
      </c>
      <c r="B128" s="59" t="str">
        <f>Source!F47</f>
        <v>цена постовщика</v>
      </c>
      <c r="C128" s="59" t="str">
        <f>Source!G47</f>
        <v>радиаторы биметалические Rifar A-500/ 10 секций 1650 кВт</v>
      </c>
      <c r="D128" s="46" t="str">
        <f>Source!H47</f>
        <v>шт.</v>
      </c>
      <c r="E128" s="47">
        <f>Source!I47</f>
        <v>2</v>
      </c>
      <c r="F128" s="48">
        <f>Source!AL47+Source!AM47+Source!AO47</f>
        <v>8900</v>
      </c>
      <c r="G128" s="54" t="s">
        <v>3</v>
      </c>
      <c r="H128" s="50">
        <f>ROUND(Source!AC47*Source!I47, 2)+ROUND(Source!AD47*Source!I47, 2)+ROUND(Source!AF47*Source!I47, 2)</f>
        <v>17800</v>
      </c>
      <c r="I128" s="49"/>
      <c r="J128" s="49">
        <f>IF(Source!BC47&lt;&gt; 0, Source!BC47, 1)</f>
        <v>1</v>
      </c>
      <c r="K128" s="50">
        <f>Source!O47</f>
        <v>17800</v>
      </c>
      <c r="L128" s="55"/>
      <c r="S128">
        <f>ROUND((Source!FX47/100)*((ROUND(Source!AF47*Source!I47, 2)+ROUND(Source!AE47*Source!I47, 2))), 2)</f>
        <v>0</v>
      </c>
      <c r="T128">
        <f>Source!X47</f>
        <v>0</v>
      </c>
      <c r="U128">
        <f>ROUND((Source!FY47/100)*((ROUND(Source!AF47*Source!I47, 2)+ROUND(Source!AE47*Source!I47, 2))), 2)</f>
        <v>0</v>
      </c>
      <c r="V128">
        <f>Source!Y47</f>
        <v>0</v>
      </c>
      <c r="W128">
        <f>IF(Source!BI47&lt;=1,H128, 0)</f>
        <v>17800</v>
      </c>
      <c r="X128">
        <f>IF(Source!BI47=2,H128, 0)</f>
        <v>0</v>
      </c>
      <c r="Y128">
        <f>IF(Source!BI47=3,H128, 0)</f>
        <v>0</v>
      </c>
      <c r="Z128">
        <f>IF(Source!BI47=4,H128, 0)</f>
        <v>0</v>
      </c>
    </row>
    <row r="129" spans="1:26" ht="15">
      <c r="G129" s="90">
        <f>H120+H121+H123+H124+H125+SUM(H127:H128)</f>
        <v>17912.760000000002</v>
      </c>
      <c r="H129" s="90"/>
      <c r="J129" s="90">
        <f>K120+K121+K123+K124+K125+SUM(K127:K128)</f>
        <v>20611.43</v>
      </c>
      <c r="K129" s="90"/>
      <c r="L129" s="52">
        <f>Source!U45</f>
        <v>2.4895199999999997</v>
      </c>
      <c r="O129" s="32">
        <f>G129</f>
        <v>17912.760000000002</v>
      </c>
      <c r="P129" s="32">
        <f>J129</f>
        <v>20611.43</v>
      </c>
      <c r="Q129" s="32">
        <f>L129</f>
        <v>2.4895199999999997</v>
      </c>
      <c r="W129">
        <f>IF(Source!BI45&lt;=1,H120+H121+H123+H124+H125, 0)</f>
        <v>663.79</v>
      </c>
      <c r="X129">
        <f>IF(Source!BI45=2,H120+H121+H123+H124+H125, 0)</f>
        <v>0</v>
      </c>
      <c r="Y129">
        <f>IF(Source!BI45=3,H120+H121+H123+H124+H125, 0)</f>
        <v>0</v>
      </c>
      <c r="Z129">
        <f>IF(Source!BI45=4,H120+H121+H123+H124+H125, 0)</f>
        <v>0</v>
      </c>
    </row>
    <row r="130" spans="1:26" ht="79.5">
      <c r="A130" s="23" t="str">
        <f>Source!E48</f>
        <v>9</v>
      </c>
      <c r="B130" s="57" t="s">
        <v>834</v>
      </c>
      <c r="C130" s="57" t="str">
        <f>Source!G48</f>
        <v>Установка в жилых и общественных зданиях оконных блоков из ПВХ профилей глухих с площадью проема до 2 м2</v>
      </c>
      <c r="D130" s="39" t="str">
        <f>Source!H48</f>
        <v>100 м2 проемов</v>
      </c>
      <c r="E130" s="10">
        <f>Source!I48</f>
        <v>1.7999999999999999E-2</v>
      </c>
      <c r="F130" s="40">
        <f>Source!AL48+Source!AM48+Source!AO48</f>
        <v>177990.43</v>
      </c>
      <c r="G130" s="41"/>
      <c r="H130" s="42"/>
      <c r="I130" s="41" t="str">
        <f>Source!BO48</f>
        <v>10-01-034-1</v>
      </c>
      <c r="J130" s="41"/>
      <c r="K130" s="42"/>
      <c r="L130" s="43"/>
      <c r="S130">
        <f>ROUND((Source!FX48/100)*((ROUND(Source!AF48*Source!I48, 2)+ROUND(Source!AE48*Source!I48, 2))), 2)</f>
        <v>33.369999999999997</v>
      </c>
      <c r="T130">
        <f>Source!X48</f>
        <v>1105.29</v>
      </c>
      <c r="U130">
        <f>ROUND((Source!FY48/100)*((ROUND(Source!AF48*Source!I48, 2)+ROUND(Source!AE48*Source!I48, 2))), 2)</f>
        <v>16.829999999999998</v>
      </c>
      <c r="V130">
        <f>Source!Y48</f>
        <v>563.07000000000005</v>
      </c>
    </row>
    <row r="131" spans="1:26">
      <c r="C131" s="31" t="str">
        <f>"Объем: "&amp;Source!I48&amp;"=1,8/"&amp;"100"</f>
        <v>Объем: 0,018=1,8/100</v>
      </c>
    </row>
    <row r="132" spans="1:26" ht="14.25">
      <c r="A132" s="23"/>
      <c r="B132" s="57"/>
      <c r="C132" s="57" t="s">
        <v>823</v>
      </c>
      <c r="D132" s="39"/>
      <c r="E132" s="10"/>
      <c r="F132" s="40">
        <f>Source!AO48</f>
        <v>1492.36</v>
      </c>
      <c r="G132" s="41" t="str">
        <f>Source!DG48</f>
        <v>)*1,15</v>
      </c>
      <c r="H132" s="42">
        <f>ROUND(Source!AF48*Source!I48, 2)</f>
        <v>30.89</v>
      </c>
      <c r="I132" s="41"/>
      <c r="J132" s="41">
        <f>IF(Source!BA48&lt;&gt; 0, Source!BA48, 1)</f>
        <v>33.18</v>
      </c>
      <c r="K132" s="42">
        <f>Source!S48</f>
        <v>1024.99</v>
      </c>
      <c r="L132" s="43"/>
      <c r="R132">
        <f>H132</f>
        <v>30.89</v>
      </c>
    </row>
    <row r="133" spans="1:26" ht="14.25">
      <c r="A133" s="23"/>
      <c r="B133" s="57"/>
      <c r="C133" s="57" t="s">
        <v>273</v>
      </c>
      <c r="D133" s="39"/>
      <c r="E133" s="10"/>
      <c r="F133" s="40">
        <f>Source!AM48</f>
        <v>427.09</v>
      </c>
      <c r="G133" s="41" t="str">
        <f>Source!DE48</f>
        <v>)*1,25</v>
      </c>
      <c r="H133" s="42">
        <f>ROUND(Source!AD48*Source!I48, 2)</f>
        <v>9.61</v>
      </c>
      <c r="I133" s="41"/>
      <c r="J133" s="41">
        <f>IF(Source!BB48&lt;&gt; 0, Source!BB48, 1)</f>
        <v>11.14</v>
      </c>
      <c r="K133" s="42">
        <f>Source!Q48</f>
        <v>107.05</v>
      </c>
      <c r="L133" s="43"/>
    </row>
    <row r="134" spans="1:26" ht="14.25">
      <c r="A134" s="23"/>
      <c r="B134" s="57"/>
      <c r="C134" s="57" t="s">
        <v>824</v>
      </c>
      <c r="D134" s="39"/>
      <c r="E134" s="10"/>
      <c r="F134" s="40">
        <f>Source!AN48</f>
        <v>23.76</v>
      </c>
      <c r="G134" s="41" t="str">
        <f>Source!DF48</f>
        <v>)*1,25</v>
      </c>
      <c r="H134" s="44">
        <f>ROUND(Source!AE48*Source!I48, 2)</f>
        <v>0.53</v>
      </c>
      <c r="I134" s="41"/>
      <c r="J134" s="41">
        <f>IF(Source!BS48&lt;&gt; 0, Source!BS48, 1)</f>
        <v>33.18</v>
      </c>
      <c r="K134" s="44">
        <f>Source!R48</f>
        <v>17.739999999999998</v>
      </c>
      <c r="L134" s="43"/>
      <c r="R134">
        <f>H134</f>
        <v>0.53</v>
      </c>
    </row>
    <row r="135" spans="1:26" ht="14.25">
      <c r="A135" s="23"/>
      <c r="B135" s="57"/>
      <c r="C135" s="57" t="s">
        <v>831</v>
      </c>
      <c r="D135" s="39"/>
      <c r="E135" s="10"/>
      <c r="F135" s="40">
        <f>Source!AL48</f>
        <v>176070.98</v>
      </c>
      <c r="G135" s="41" t="str">
        <f>Source!DD48</f>
        <v/>
      </c>
      <c r="H135" s="42">
        <f>ROUND(Source!AC48*Source!I48, 2)</f>
        <v>3169.28</v>
      </c>
      <c r="I135" s="41"/>
      <c r="J135" s="41">
        <f>IF(Source!BC48&lt;&gt; 0, Source!BC48, 1)</f>
        <v>1.88</v>
      </c>
      <c r="K135" s="42">
        <f>Source!P48</f>
        <v>5958.24</v>
      </c>
      <c r="L135" s="43"/>
    </row>
    <row r="136" spans="1:26" ht="14.25">
      <c r="A136" s="23"/>
      <c r="B136" s="57"/>
      <c r="C136" s="57" t="s">
        <v>825</v>
      </c>
      <c r="D136" s="39" t="s">
        <v>826</v>
      </c>
      <c r="E136" s="10">
        <f>Source!BZ48</f>
        <v>118</v>
      </c>
      <c r="F136" s="73" t="str">
        <f>CONCATENATE(" )", Source!DL48, Source!FT48, "=", Source!FX48)</f>
        <v xml:space="preserve"> )*0,9=106,2</v>
      </c>
      <c r="G136" s="82"/>
      <c r="H136" s="42">
        <f>SUM(S130:S140)</f>
        <v>33.369999999999997</v>
      </c>
      <c r="I136" s="45"/>
      <c r="J136" s="38">
        <f>Source!AT48</f>
        <v>106</v>
      </c>
      <c r="K136" s="42">
        <f>SUM(T130:T140)</f>
        <v>1105.29</v>
      </c>
      <c r="L136" s="43"/>
    </row>
    <row r="137" spans="1:26" ht="14.25">
      <c r="A137" s="23"/>
      <c r="B137" s="57"/>
      <c r="C137" s="57" t="s">
        <v>827</v>
      </c>
      <c r="D137" s="39" t="s">
        <v>826</v>
      </c>
      <c r="E137" s="10">
        <f>Source!CA48</f>
        <v>63</v>
      </c>
      <c r="F137" s="73" t="str">
        <f>CONCATENATE(" )", Source!DM48, Source!FU48, "=", Source!FY48)</f>
        <v xml:space="preserve"> )*0,85=53,55</v>
      </c>
      <c r="G137" s="82"/>
      <c r="H137" s="42">
        <f>SUM(U130:U140)</f>
        <v>16.829999999999998</v>
      </c>
      <c r="I137" s="45"/>
      <c r="J137" s="38">
        <f>Source!AU48</f>
        <v>54</v>
      </c>
      <c r="K137" s="42">
        <f>SUM(V130:V140)</f>
        <v>563.07000000000005</v>
      </c>
      <c r="L137" s="43"/>
    </row>
    <row r="138" spans="1:26" ht="14.25">
      <c r="A138" s="23"/>
      <c r="B138" s="57"/>
      <c r="C138" s="57" t="s">
        <v>828</v>
      </c>
      <c r="D138" s="39" t="s">
        <v>829</v>
      </c>
      <c r="E138" s="10">
        <f>Source!AQ48</f>
        <v>170.75</v>
      </c>
      <c r="F138" s="40"/>
      <c r="G138" s="41" t="str">
        <f>Source!DI48</f>
        <v>)*1,15</v>
      </c>
      <c r="H138" s="42"/>
      <c r="I138" s="41"/>
      <c r="J138" s="41"/>
      <c r="K138" s="42"/>
      <c r="L138" s="53">
        <f>Source!U48</f>
        <v>3.5345249999999995</v>
      </c>
    </row>
    <row r="139" spans="1:26" ht="57">
      <c r="A139" s="23" t="str">
        <f>Source!E49</f>
        <v>9,1</v>
      </c>
      <c r="B139" s="57" t="str">
        <f>Source!F49</f>
        <v>203-0938</v>
      </c>
      <c r="C139" s="57" t="str">
        <f>Source!G49</f>
        <v>Блок оконный пластиковый глухой, одностворчатый с однокамерным стеклопакетом (24 мм), площадью до 2 м2</v>
      </c>
      <c r="D139" s="39" t="str">
        <f>Source!H49</f>
        <v>м2</v>
      </c>
      <c r="E139" s="10">
        <f>Source!I49</f>
        <v>-1.8</v>
      </c>
      <c r="F139" s="40">
        <f>Source!AL49+Source!AM49+Source!AO49</f>
        <v>1630.31</v>
      </c>
      <c r="G139" s="56" t="s">
        <v>3</v>
      </c>
      <c r="H139" s="42">
        <f>ROUND(Source!AC49*Source!I49, 2)+ROUND(Source!AD49*Source!I49, 2)+ROUND(Source!AF49*Source!I49, 2)</f>
        <v>-2934.56</v>
      </c>
      <c r="I139" s="41"/>
      <c r="J139" s="41">
        <f>IF(Source!BC49&lt;&gt; 0, Source!BC49, 1)</f>
        <v>1.72</v>
      </c>
      <c r="K139" s="42">
        <f>Source!O49</f>
        <v>-5047.4399999999996</v>
      </c>
      <c r="L139" s="43"/>
      <c r="S139">
        <f>ROUND((Source!FX49/100)*((ROUND(Source!AF49*Source!I49, 2)+ROUND(Source!AE49*Source!I49, 2))), 2)</f>
        <v>0</v>
      </c>
      <c r="T139">
        <f>Source!X49</f>
        <v>0</v>
      </c>
      <c r="U139">
        <f>ROUND((Source!FY49/100)*((ROUND(Source!AF49*Source!I49, 2)+ROUND(Source!AE49*Source!I49, 2))), 2)</f>
        <v>0</v>
      </c>
      <c r="V139">
        <f>Source!Y49</f>
        <v>0</v>
      </c>
      <c r="W139">
        <f>IF(Source!BI49&lt;=1,H139, 0)</f>
        <v>-2934.56</v>
      </c>
      <c r="X139">
        <f>IF(Source!BI49=2,H139, 0)</f>
        <v>0</v>
      </c>
      <c r="Y139">
        <f>IF(Source!BI49=3,H139, 0)</f>
        <v>0</v>
      </c>
      <c r="Z139">
        <f>IF(Source!BI49=4,H139, 0)</f>
        <v>0</v>
      </c>
    </row>
    <row r="140" spans="1:26" ht="42.75">
      <c r="A140" s="58" t="str">
        <f>Source!E50</f>
        <v>9,2</v>
      </c>
      <c r="B140" s="59" t="str">
        <f>Source!F50</f>
        <v>цена постовщика</v>
      </c>
      <c r="C140" s="59" t="str">
        <f>Source!G50</f>
        <v>Блок оконный пластиковый двухстворчатый с двухкамерным  стеклопакетам</v>
      </c>
      <c r="D140" s="46" t="str">
        <f>Source!H50</f>
        <v/>
      </c>
      <c r="E140" s="47">
        <f>Source!I50</f>
        <v>1</v>
      </c>
      <c r="F140" s="48">
        <f>Source!AL50+Source!AM50+Source!AO50</f>
        <v>18000</v>
      </c>
      <c r="G140" s="54" t="s">
        <v>3</v>
      </c>
      <c r="H140" s="50">
        <f>ROUND(Source!AC50*Source!I50, 2)+ROUND(Source!AD50*Source!I50, 2)+ROUND(Source!AF50*Source!I50, 2)</f>
        <v>18000</v>
      </c>
      <c r="I140" s="49"/>
      <c r="J140" s="49">
        <f>IF(Source!BC50&lt;&gt; 0, Source!BC50, 1)</f>
        <v>1</v>
      </c>
      <c r="K140" s="50">
        <f>Source!O50</f>
        <v>18000</v>
      </c>
      <c r="L140" s="55"/>
      <c r="S140">
        <f>ROUND((Source!FX50/100)*((ROUND(Source!AF50*Source!I50, 2)+ROUND(Source!AE50*Source!I50, 2))), 2)</f>
        <v>0</v>
      </c>
      <c r="T140">
        <f>Source!X50</f>
        <v>0</v>
      </c>
      <c r="U140">
        <f>ROUND((Source!FY50/100)*((ROUND(Source!AF50*Source!I50, 2)+ROUND(Source!AE50*Source!I50, 2))), 2)</f>
        <v>0</v>
      </c>
      <c r="V140">
        <f>Source!Y50</f>
        <v>0</v>
      </c>
      <c r="W140">
        <f>IF(Source!BI50&lt;=1,H140, 0)</f>
        <v>18000</v>
      </c>
      <c r="X140">
        <f>IF(Source!BI50=2,H140, 0)</f>
        <v>0</v>
      </c>
      <c r="Y140">
        <f>IF(Source!BI50=3,H140, 0)</f>
        <v>0</v>
      </c>
      <c r="Z140">
        <f>IF(Source!BI50=4,H140, 0)</f>
        <v>0</v>
      </c>
    </row>
    <row r="141" spans="1:26" ht="15">
      <c r="G141" s="90">
        <f>H132+H133+H135+H136+H137+SUM(H139:H140)</f>
        <v>18325.420000000002</v>
      </c>
      <c r="H141" s="90"/>
      <c r="J141" s="90">
        <f>K132+K133+K135+K136+K137+SUM(K139:K140)</f>
        <v>21711.200000000001</v>
      </c>
      <c r="K141" s="90"/>
      <c r="L141" s="52">
        <f>Source!U48</f>
        <v>3.5345249999999995</v>
      </c>
      <c r="O141" s="32">
        <f>G141</f>
        <v>18325.420000000002</v>
      </c>
      <c r="P141" s="32">
        <f>J141</f>
        <v>21711.200000000001</v>
      </c>
      <c r="Q141" s="32">
        <f>L141</f>
        <v>3.5345249999999995</v>
      </c>
      <c r="W141">
        <f>IF(Source!BI48&lt;=1,H132+H133+H135+H136+H137, 0)</f>
        <v>3259.98</v>
      </c>
      <c r="X141">
        <f>IF(Source!BI48=2,H132+H133+H135+H136+H137, 0)</f>
        <v>0</v>
      </c>
      <c r="Y141">
        <f>IF(Source!BI48=3,H132+H133+H135+H136+H137, 0)</f>
        <v>0</v>
      </c>
      <c r="Z141">
        <f>IF(Source!BI48=4,H132+H133+H135+H136+H137, 0)</f>
        <v>0</v>
      </c>
    </row>
    <row r="142" spans="1:26" ht="79.5">
      <c r="A142" s="23" t="str">
        <f>Source!E51</f>
        <v>10</v>
      </c>
      <c r="B142" s="57" t="s">
        <v>835</v>
      </c>
      <c r="C142" s="57" t="str">
        <f>Source!G51</f>
        <v>Облицовка оконных и дверных откосов декоративным бумажно-слоистым пластиком или листами из синтетических материалов на клее</v>
      </c>
      <c r="D142" s="39" t="str">
        <f>Source!H51</f>
        <v>100 м2 облицовки</v>
      </c>
      <c r="E142" s="10">
        <f>Source!I51</f>
        <v>1.2E-2</v>
      </c>
      <c r="F142" s="40">
        <f>Source!AL51+Source!AM51+Source!AO51</f>
        <v>2053.38</v>
      </c>
      <c r="G142" s="41"/>
      <c r="H142" s="42"/>
      <c r="I142" s="41" t="str">
        <f>Source!BO51</f>
        <v>15-01-050-4</v>
      </c>
      <c r="J142" s="41"/>
      <c r="K142" s="42"/>
      <c r="L142" s="43"/>
      <c r="S142">
        <f>ROUND((Source!FX51/100)*((ROUND(Source!AF51*Source!I51, 2)+ROUND(Source!AE51*Source!I51, 2))), 2)</f>
        <v>19.95</v>
      </c>
      <c r="T142">
        <f>Source!X51</f>
        <v>665.26</v>
      </c>
      <c r="U142">
        <f>ROUND((Source!FY51/100)*((ROUND(Source!AF51*Source!I51, 2)+ROUND(Source!AE51*Source!I51, 2))), 2)</f>
        <v>9.8699999999999992</v>
      </c>
      <c r="V142">
        <f>Source!Y51</f>
        <v>329.13</v>
      </c>
    </row>
    <row r="143" spans="1:26">
      <c r="C143" s="31" t="str">
        <f>"Объем: "&amp;Source!I51&amp;"=1,2/"&amp;"100"</f>
        <v>Объем: 0,012=1,2/100</v>
      </c>
    </row>
    <row r="144" spans="1:26" ht="14.25">
      <c r="A144" s="23"/>
      <c r="B144" s="57"/>
      <c r="C144" s="57" t="s">
        <v>823</v>
      </c>
      <c r="D144" s="39"/>
      <c r="E144" s="10"/>
      <c r="F144" s="40">
        <f>Source!AO51</f>
        <v>1528.19</v>
      </c>
      <c r="G144" s="41" t="str">
        <f>Source!DG51</f>
        <v>)*1,15</v>
      </c>
      <c r="H144" s="42">
        <f>ROUND(Source!AF51*Source!I51, 2)</f>
        <v>21.09</v>
      </c>
      <c r="I144" s="41"/>
      <c r="J144" s="41">
        <f>IF(Source!BA51&lt;&gt; 0, Source!BA51, 1)</f>
        <v>33.18</v>
      </c>
      <c r="K144" s="42">
        <f>Source!S51</f>
        <v>699.73</v>
      </c>
      <c r="L144" s="43"/>
      <c r="R144">
        <f>H144</f>
        <v>21.09</v>
      </c>
    </row>
    <row r="145" spans="1:26" ht="14.25">
      <c r="A145" s="23"/>
      <c r="B145" s="57"/>
      <c r="C145" s="57" t="s">
        <v>273</v>
      </c>
      <c r="D145" s="39"/>
      <c r="E145" s="10"/>
      <c r="F145" s="40">
        <f>Source!AM51</f>
        <v>46.33</v>
      </c>
      <c r="G145" s="41" t="str">
        <f>Source!DE51</f>
        <v>)*1,25</v>
      </c>
      <c r="H145" s="42">
        <f>ROUND(Source!AD51*Source!I51, 2)</f>
        <v>0.69</v>
      </c>
      <c r="I145" s="41"/>
      <c r="J145" s="41">
        <f>IF(Source!BB51&lt;&gt; 0, Source!BB51, 1)</f>
        <v>10.92</v>
      </c>
      <c r="K145" s="42">
        <f>Source!Q51</f>
        <v>7.59</v>
      </c>
      <c r="L145" s="43"/>
    </row>
    <row r="146" spans="1:26" ht="14.25">
      <c r="A146" s="23"/>
      <c r="B146" s="57"/>
      <c r="C146" s="57" t="s">
        <v>824</v>
      </c>
      <c r="D146" s="39"/>
      <c r="E146" s="10"/>
      <c r="F146" s="40">
        <f>Source!AN51</f>
        <v>1.08</v>
      </c>
      <c r="G146" s="41" t="str">
        <f>Source!DF51</f>
        <v>)*1,25</v>
      </c>
      <c r="H146" s="44">
        <f>ROUND(Source!AE51*Source!I51, 2)</f>
        <v>0.02</v>
      </c>
      <c r="I146" s="41"/>
      <c r="J146" s="41">
        <f>IF(Source!BS51&lt;&gt; 0, Source!BS51, 1)</f>
        <v>33.18</v>
      </c>
      <c r="K146" s="44">
        <f>Source!R51</f>
        <v>0.54</v>
      </c>
      <c r="L146" s="43"/>
      <c r="R146">
        <f>H146</f>
        <v>0.02</v>
      </c>
    </row>
    <row r="147" spans="1:26" ht="14.25">
      <c r="A147" s="23"/>
      <c r="B147" s="57"/>
      <c r="C147" s="57" t="s">
        <v>831</v>
      </c>
      <c r="D147" s="39"/>
      <c r="E147" s="10"/>
      <c r="F147" s="40">
        <f>Source!AL51</f>
        <v>478.86</v>
      </c>
      <c r="G147" s="41" t="str">
        <f>Source!DD51</f>
        <v/>
      </c>
      <c r="H147" s="42">
        <f>ROUND(Source!AC51*Source!I51, 2)</f>
        <v>5.75</v>
      </c>
      <c r="I147" s="41"/>
      <c r="J147" s="41">
        <f>IF(Source!BC51&lt;&gt; 0, Source!BC51, 1)</f>
        <v>3.4</v>
      </c>
      <c r="K147" s="42">
        <f>Source!P51</f>
        <v>19.54</v>
      </c>
      <c r="L147" s="43"/>
    </row>
    <row r="148" spans="1:26" ht="14.25">
      <c r="A148" s="23"/>
      <c r="B148" s="57"/>
      <c r="C148" s="57" t="s">
        <v>825</v>
      </c>
      <c r="D148" s="39" t="s">
        <v>826</v>
      </c>
      <c r="E148" s="10">
        <f>Source!BZ51</f>
        <v>105</v>
      </c>
      <c r="F148" s="73" t="str">
        <f>CONCATENATE(" )", Source!DL51, Source!FT51, "=", Source!FX51)</f>
        <v xml:space="preserve"> )*0,9=94,5</v>
      </c>
      <c r="G148" s="82"/>
      <c r="H148" s="42">
        <f>SUM(S142:S150)</f>
        <v>19.95</v>
      </c>
      <c r="I148" s="45"/>
      <c r="J148" s="38">
        <f>Source!AT51</f>
        <v>95</v>
      </c>
      <c r="K148" s="42">
        <f>SUM(T142:T150)</f>
        <v>665.26</v>
      </c>
      <c r="L148" s="43"/>
    </row>
    <row r="149" spans="1:26" ht="14.25">
      <c r="A149" s="23"/>
      <c r="B149" s="57"/>
      <c r="C149" s="57" t="s">
        <v>827</v>
      </c>
      <c r="D149" s="39" t="s">
        <v>826</v>
      </c>
      <c r="E149" s="10">
        <f>Source!CA51</f>
        <v>55</v>
      </c>
      <c r="F149" s="73" t="str">
        <f>CONCATENATE(" )", Source!DM51, Source!FU51, "=", Source!FY51)</f>
        <v xml:space="preserve"> )*0,85=46,75</v>
      </c>
      <c r="G149" s="82"/>
      <c r="H149" s="42">
        <f>SUM(U142:U150)</f>
        <v>9.8699999999999992</v>
      </c>
      <c r="I149" s="45"/>
      <c r="J149" s="38">
        <f>Source!AU51</f>
        <v>47</v>
      </c>
      <c r="K149" s="42">
        <f>SUM(V142:V150)</f>
        <v>329.13</v>
      </c>
      <c r="L149" s="43"/>
    </row>
    <row r="150" spans="1:26" ht="14.25">
      <c r="A150" s="58"/>
      <c r="B150" s="59"/>
      <c r="C150" s="59" t="s">
        <v>828</v>
      </c>
      <c r="D150" s="46" t="s">
        <v>829</v>
      </c>
      <c r="E150" s="47">
        <f>Source!AQ51</f>
        <v>166.47</v>
      </c>
      <c r="F150" s="48"/>
      <c r="G150" s="49" t="str">
        <f>Source!DI51</f>
        <v>)*1,15</v>
      </c>
      <c r="H150" s="50"/>
      <c r="I150" s="49"/>
      <c r="J150" s="49"/>
      <c r="K150" s="50"/>
      <c r="L150" s="51">
        <f>Source!U51</f>
        <v>2.2972859999999997</v>
      </c>
    </row>
    <row r="151" spans="1:26" ht="15">
      <c r="G151" s="90">
        <f>H144+H145+H147+H148+H149</f>
        <v>57.35</v>
      </c>
      <c r="H151" s="90"/>
      <c r="J151" s="90">
        <f>K144+K145+K147+K148+K149</f>
        <v>1721.25</v>
      </c>
      <c r="K151" s="90"/>
      <c r="L151" s="52">
        <f>Source!U51</f>
        <v>2.2972859999999997</v>
      </c>
      <c r="O151" s="32">
        <f>G151</f>
        <v>57.35</v>
      </c>
      <c r="P151" s="32">
        <f>J151</f>
        <v>1721.25</v>
      </c>
      <c r="Q151" s="32">
        <f>L151</f>
        <v>2.2972859999999997</v>
      </c>
      <c r="W151">
        <f>IF(Source!BI51&lt;=1,H144+H145+H147+H148+H149, 0)</f>
        <v>57.35</v>
      </c>
      <c r="X151">
        <f>IF(Source!BI51=2,H144+H145+H147+H148+H149, 0)</f>
        <v>0</v>
      </c>
      <c r="Y151">
        <f>IF(Source!BI51=3,H144+H145+H147+H148+H149, 0)</f>
        <v>0</v>
      </c>
      <c r="Z151">
        <f>IF(Source!BI51=4,H144+H145+H147+H148+H149, 0)</f>
        <v>0</v>
      </c>
    </row>
    <row r="152" spans="1:26" ht="42.75">
      <c r="A152" s="58" t="str">
        <f>Source!E52</f>
        <v>11</v>
      </c>
      <c r="B152" s="59" t="str">
        <f>Source!F52</f>
        <v>101-3433</v>
      </c>
      <c r="C152" s="59" t="str">
        <f>Source!G52</f>
        <v>Панели декоративные пластиковые «Кронапласт», размером 2700х370х8 мм</v>
      </c>
      <c r="D152" s="46" t="str">
        <f>Source!H52</f>
        <v>м2</v>
      </c>
      <c r="E152" s="47">
        <f>Source!I52</f>
        <v>1.2</v>
      </c>
      <c r="F152" s="48">
        <f>Source!AL52</f>
        <v>66.849999999999994</v>
      </c>
      <c r="G152" s="49" t="str">
        <f>Source!DD52</f>
        <v/>
      </c>
      <c r="H152" s="50">
        <f>ROUND(Source!AC52*Source!I52, 2)</f>
        <v>80.22</v>
      </c>
      <c r="I152" s="49" t="str">
        <f>Source!BO52</f>
        <v>101-3433</v>
      </c>
      <c r="J152" s="49">
        <f>IF(Source!BC52&lt;&gt; 0, Source!BC52, 1)</f>
        <v>3.1</v>
      </c>
      <c r="K152" s="50">
        <f>Source!P52</f>
        <v>248.68</v>
      </c>
      <c r="L152" s="55"/>
      <c r="S152">
        <f>ROUND((Source!FX52/100)*((ROUND(Source!AF52*Source!I52, 2)+ROUND(Source!AE52*Source!I52, 2))), 2)</f>
        <v>0</v>
      </c>
      <c r="T152">
        <f>Source!X52</f>
        <v>0</v>
      </c>
      <c r="U152">
        <f>ROUND((Source!FY52/100)*((ROUND(Source!AF52*Source!I52, 2)+ROUND(Source!AE52*Source!I52, 2))), 2)</f>
        <v>0</v>
      </c>
      <c r="V152">
        <f>Source!Y52</f>
        <v>0</v>
      </c>
    </row>
    <row r="153" spans="1:26" ht="15">
      <c r="G153" s="90">
        <f>H152</f>
        <v>80.22</v>
      </c>
      <c r="H153" s="90"/>
      <c r="J153" s="90">
        <f>K152</f>
        <v>248.68</v>
      </c>
      <c r="K153" s="90"/>
      <c r="L153" s="52">
        <f>Source!U52</f>
        <v>0</v>
      </c>
      <c r="O153" s="32">
        <f>G153</f>
        <v>80.22</v>
      </c>
      <c r="P153" s="32">
        <f>J153</f>
        <v>248.68</v>
      </c>
      <c r="Q153" s="32">
        <f>L153</f>
        <v>0</v>
      </c>
      <c r="W153">
        <f>IF(Source!BI52&lt;=1,H152, 0)</f>
        <v>80.22</v>
      </c>
      <c r="X153">
        <f>IF(Source!BI52=2,H152, 0)</f>
        <v>0</v>
      </c>
      <c r="Y153">
        <f>IF(Source!BI52=3,H152, 0)</f>
        <v>0</v>
      </c>
      <c r="Z153">
        <f>IF(Source!BI52=4,H152, 0)</f>
        <v>0</v>
      </c>
    </row>
    <row r="154" spans="1:26" ht="79.5">
      <c r="A154" s="23" t="str">
        <f>Source!E53</f>
        <v>12</v>
      </c>
      <c r="B154" s="57" t="s">
        <v>836</v>
      </c>
      <c r="C154" s="57" t="str">
        <f>Source!G53</f>
        <v>Установка подоконных досок из ПВХ в панельных стенах</v>
      </c>
      <c r="D154" s="39" t="str">
        <f>Source!H53</f>
        <v>100 п. м</v>
      </c>
      <c r="E154" s="10">
        <f>Source!I53</f>
        <v>0.02</v>
      </c>
      <c r="F154" s="40">
        <f>Source!AL53+Source!AM53+Source!AO53</f>
        <v>3444.09</v>
      </c>
      <c r="G154" s="41"/>
      <c r="H154" s="42"/>
      <c r="I154" s="41" t="str">
        <f>Source!BO53</f>
        <v>10-01-035-2</v>
      </c>
      <c r="J154" s="41"/>
      <c r="K154" s="42"/>
      <c r="L154" s="43"/>
      <c r="S154">
        <f>ROUND((Source!FX53/100)*((ROUND(Source!AF53*Source!I53, 2)+ROUND(Source!AE53*Source!I53, 2))), 2)</f>
        <v>4.45</v>
      </c>
      <c r="T154">
        <f>Source!X53</f>
        <v>147.30000000000001</v>
      </c>
      <c r="U154">
        <f>ROUND((Source!FY53/100)*((ROUND(Source!AF53*Source!I53, 2)+ROUND(Source!AE53*Source!I53, 2))), 2)</f>
        <v>2.2400000000000002</v>
      </c>
      <c r="V154">
        <f>Source!Y53</f>
        <v>75.040000000000006</v>
      </c>
    </row>
    <row r="155" spans="1:26">
      <c r="C155" s="31" t="str">
        <f>"Объем: "&amp;Source!I53&amp;"=2/"&amp;"100"</f>
        <v>Объем: 0,02=2/100</v>
      </c>
    </row>
    <row r="156" spans="1:26" ht="14.25">
      <c r="A156" s="23"/>
      <c r="B156" s="57"/>
      <c r="C156" s="57" t="s">
        <v>823</v>
      </c>
      <c r="D156" s="39"/>
      <c r="E156" s="10"/>
      <c r="F156" s="40">
        <f>Source!AO53</f>
        <v>181.35</v>
      </c>
      <c r="G156" s="41" t="str">
        <f>Source!DG53</f>
        <v>)*1,15</v>
      </c>
      <c r="H156" s="42">
        <f>ROUND(Source!AF53*Source!I53, 2)</f>
        <v>4.17</v>
      </c>
      <c r="I156" s="41"/>
      <c r="J156" s="41">
        <f>IF(Source!BA53&lt;&gt; 0, Source!BA53, 1)</f>
        <v>33.18</v>
      </c>
      <c r="K156" s="42">
        <f>Source!S53</f>
        <v>138.4</v>
      </c>
      <c r="L156" s="43"/>
      <c r="R156">
        <f>H156</f>
        <v>4.17</v>
      </c>
    </row>
    <row r="157" spans="1:26" ht="14.25">
      <c r="A157" s="23"/>
      <c r="B157" s="57"/>
      <c r="C157" s="57" t="s">
        <v>273</v>
      </c>
      <c r="D157" s="39"/>
      <c r="E157" s="10"/>
      <c r="F157" s="40">
        <f>Source!AM53</f>
        <v>18.13</v>
      </c>
      <c r="G157" s="41" t="str">
        <f>Source!DE53</f>
        <v>)*1,25</v>
      </c>
      <c r="H157" s="42">
        <f>ROUND(Source!AD53*Source!I53, 2)</f>
        <v>0.45</v>
      </c>
      <c r="I157" s="41"/>
      <c r="J157" s="41">
        <f>IF(Source!BB53&lt;&gt; 0, Source!BB53, 1)</f>
        <v>11.06</v>
      </c>
      <c r="K157" s="42">
        <f>Source!Q53</f>
        <v>5.01</v>
      </c>
      <c r="L157" s="43"/>
    </row>
    <row r="158" spans="1:26" ht="14.25">
      <c r="A158" s="23"/>
      <c r="B158" s="57"/>
      <c r="C158" s="57" t="s">
        <v>824</v>
      </c>
      <c r="D158" s="39"/>
      <c r="E158" s="10"/>
      <c r="F158" s="40">
        <f>Source!AN53</f>
        <v>0.68</v>
      </c>
      <c r="G158" s="41" t="str">
        <f>Source!DF53</f>
        <v>)*1,25</v>
      </c>
      <c r="H158" s="44">
        <f>ROUND(Source!AE53*Source!I53, 2)</f>
        <v>0.02</v>
      </c>
      <c r="I158" s="41"/>
      <c r="J158" s="41">
        <f>IF(Source!BS53&lt;&gt; 0, Source!BS53, 1)</f>
        <v>33.18</v>
      </c>
      <c r="K158" s="44">
        <f>Source!R53</f>
        <v>0.56000000000000005</v>
      </c>
      <c r="L158" s="43"/>
      <c r="R158">
        <f>H158</f>
        <v>0.02</v>
      </c>
    </row>
    <row r="159" spans="1:26" ht="14.25">
      <c r="A159" s="23"/>
      <c r="B159" s="57"/>
      <c r="C159" s="57" t="s">
        <v>831</v>
      </c>
      <c r="D159" s="39"/>
      <c r="E159" s="10"/>
      <c r="F159" s="40">
        <f>Source!AL53</f>
        <v>3244.61</v>
      </c>
      <c r="G159" s="41" t="str">
        <f>Source!DD53</f>
        <v/>
      </c>
      <c r="H159" s="42">
        <f>ROUND(Source!AC53*Source!I53, 2)</f>
        <v>64.89</v>
      </c>
      <c r="I159" s="41"/>
      <c r="J159" s="41">
        <f>IF(Source!BC53&lt;&gt; 0, Source!BC53, 1)</f>
        <v>4.79</v>
      </c>
      <c r="K159" s="42">
        <f>Source!P53</f>
        <v>310.83</v>
      </c>
      <c r="L159" s="43"/>
    </row>
    <row r="160" spans="1:26" ht="14.25">
      <c r="A160" s="23"/>
      <c r="B160" s="57"/>
      <c r="C160" s="57" t="s">
        <v>825</v>
      </c>
      <c r="D160" s="39" t="s">
        <v>826</v>
      </c>
      <c r="E160" s="10">
        <f>Source!BZ53</f>
        <v>118</v>
      </c>
      <c r="F160" s="73" t="str">
        <f>CONCATENATE(" )", Source!DL53, Source!FT53, "=", Source!FX53)</f>
        <v xml:space="preserve"> )*0,9=106,2</v>
      </c>
      <c r="G160" s="82"/>
      <c r="H160" s="42">
        <f>SUM(S154:S162)</f>
        <v>4.45</v>
      </c>
      <c r="I160" s="45"/>
      <c r="J160" s="38">
        <f>Source!AT53</f>
        <v>106</v>
      </c>
      <c r="K160" s="42">
        <f>SUM(T154:T162)</f>
        <v>147.30000000000001</v>
      </c>
      <c r="L160" s="43"/>
    </row>
    <row r="161" spans="1:26" ht="14.25">
      <c r="A161" s="23"/>
      <c r="B161" s="57"/>
      <c r="C161" s="57" t="s">
        <v>827</v>
      </c>
      <c r="D161" s="39" t="s">
        <v>826</v>
      </c>
      <c r="E161" s="10">
        <f>Source!CA53</f>
        <v>63</v>
      </c>
      <c r="F161" s="73" t="str">
        <f>CONCATENATE(" )", Source!DM53, Source!FU53, "=", Source!FY53)</f>
        <v xml:space="preserve"> )*0,85=53,55</v>
      </c>
      <c r="G161" s="82"/>
      <c r="H161" s="42">
        <f>SUM(U154:U162)</f>
        <v>2.2400000000000002</v>
      </c>
      <c r="I161" s="45"/>
      <c r="J161" s="38">
        <f>Source!AU53</f>
        <v>54</v>
      </c>
      <c r="K161" s="42">
        <f>SUM(V154:V162)</f>
        <v>75.040000000000006</v>
      </c>
      <c r="L161" s="43"/>
    </row>
    <row r="162" spans="1:26" ht="14.25">
      <c r="A162" s="58"/>
      <c r="B162" s="59"/>
      <c r="C162" s="59" t="s">
        <v>828</v>
      </c>
      <c r="D162" s="46" t="s">
        <v>829</v>
      </c>
      <c r="E162" s="47">
        <f>Source!AQ53</f>
        <v>21.26</v>
      </c>
      <c r="F162" s="48"/>
      <c r="G162" s="49" t="str">
        <f>Source!DI53</f>
        <v>)*1,15</v>
      </c>
      <c r="H162" s="50"/>
      <c r="I162" s="49"/>
      <c r="J162" s="49"/>
      <c r="K162" s="50"/>
      <c r="L162" s="51">
        <f>Source!U53</f>
        <v>0.48898000000000003</v>
      </c>
    </row>
    <row r="163" spans="1:26" ht="15">
      <c r="G163" s="90">
        <f>H156+H157+H159+H160+H161</f>
        <v>76.2</v>
      </c>
      <c r="H163" s="90"/>
      <c r="J163" s="90">
        <f>K156+K157+K159+K160+K161</f>
        <v>676.57999999999993</v>
      </c>
      <c r="K163" s="90"/>
      <c r="L163" s="52">
        <f>Source!U53</f>
        <v>0.48898000000000003</v>
      </c>
      <c r="O163" s="32">
        <f>G163</f>
        <v>76.2</v>
      </c>
      <c r="P163" s="32">
        <f>J163</f>
        <v>676.57999999999993</v>
      </c>
      <c r="Q163" s="32">
        <f>L163</f>
        <v>0.48898000000000003</v>
      </c>
      <c r="W163">
        <f>IF(Source!BI53&lt;=1,H156+H157+H159+H160+H161, 0)</f>
        <v>76.2</v>
      </c>
      <c r="X163">
        <f>IF(Source!BI53=2,H156+H157+H159+H160+H161, 0)</f>
        <v>0</v>
      </c>
      <c r="Y163">
        <f>IF(Source!BI53=3,H156+H157+H159+H160+H161, 0)</f>
        <v>0</v>
      </c>
      <c r="Z163">
        <f>IF(Source!BI53=4,H156+H157+H159+H160+H161, 0)</f>
        <v>0</v>
      </c>
    </row>
    <row r="164" spans="1:26" ht="28.5">
      <c r="A164" s="58" t="str">
        <f>Source!E54</f>
        <v>13</v>
      </c>
      <c r="B164" s="59" t="str">
        <f>Source!F54</f>
        <v>101-2911</v>
      </c>
      <c r="C164" s="59" t="str">
        <f>Source!G54</f>
        <v>Доски подоконные ПВХ, шириной 500 мм</v>
      </c>
      <c r="D164" s="46" t="str">
        <f>Source!H54</f>
        <v>м</v>
      </c>
      <c r="E164" s="47">
        <f>Source!I54</f>
        <v>2</v>
      </c>
      <c r="F164" s="48">
        <f>Source!AL54</f>
        <v>328.87</v>
      </c>
      <c r="G164" s="49" t="str">
        <f>Source!DD54</f>
        <v/>
      </c>
      <c r="H164" s="50">
        <f>ROUND(Source!AC54*Source!I54, 2)</f>
        <v>657.74</v>
      </c>
      <c r="I164" s="49" t="str">
        <f>Source!BO54</f>
        <v>101-2911</v>
      </c>
      <c r="J164" s="49">
        <f>IF(Source!BC54&lt;&gt; 0, Source!BC54, 1)</f>
        <v>0.79</v>
      </c>
      <c r="K164" s="50">
        <f>Source!P54</f>
        <v>519.61</v>
      </c>
      <c r="L164" s="55"/>
      <c r="S164">
        <f>ROUND((Source!FX54/100)*((ROUND(Source!AF54*Source!I54, 2)+ROUND(Source!AE54*Source!I54, 2))), 2)</f>
        <v>0</v>
      </c>
      <c r="T164">
        <f>Source!X54</f>
        <v>0</v>
      </c>
      <c r="U164">
        <f>ROUND((Source!FY54/100)*((ROUND(Source!AF54*Source!I54, 2)+ROUND(Source!AE54*Source!I54, 2))), 2)</f>
        <v>0</v>
      </c>
      <c r="V164">
        <f>Source!Y54</f>
        <v>0</v>
      </c>
    </row>
    <row r="165" spans="1:26" ht="15">
      <c r="G165" s="90">
        <f>H164</f>
        <v>657.74</v>
      </c>
      <c r="H165" s="90"/>
      <c r="J165" s="90">
        <f>K164</f>
        <v>519.61</v>
      </c>
      <c r="K165" s="90"/>
      <c r="L165" s="52">
        <f>Source!U54</f>
        <v>0</v>
      </c>
      <c r="O165" s="32">
        <f>G165</f>
        <v>657.74</v>
      </c>
      <c r="P165" s="32">
        <f>J165</f>
        <v>519.61</v>
      </c>
      <c r="Q165" s="32">
        <f>L165</f>
        <v>0</v>
      </c>
      <c r="W165">
        <f>IF(Source!BI54&lt;=1,H164, 0)</f>
        <v>657.74</v>
      </c>
      <c r="X165">
        <f>IF(Source!BI54=2,H164, 0)</f>
        <v>0</v>
      </c>
      <c r="Y165">
        <f>IF(Source!BI54=3,H164, 0)</f>
        <v>0</v>
      </c>
      <c r="Z165">
        <f>IF(Source!BI54=4,H164, 0)</f>
        <v>0</v>
      </c>
    </row>
    <row r="166" spans="1:26" ht="42.75">
      <c r="A166" s="23" t="str">
        <f>Source!E55</f>
        <v>14</v>
      </c>
      <c r="B166" s="57" t="str">
        <f>Source!F55</f>
        <v>м08-03-591-5</v>
      </c>
      <c r="C166" s="57" t="str">
        <f>Source!G55</f>
        <v>Выключатель двухклавишный утопленного типа при скрытой проводке</v>
      </c>
      <c r="D166" s="39" t="str">
        <f>Source!H55</f>
        <v>100 шт.</v>
      </c>
      <c r="E166" s="10">
        <f>Source!I55</f>
        <v>0.01</v>
      </c>
      <c r="F166" s="40">
        <f>Source!AL55+Source!AM55+Source!AO55</f>
        <v>302.15000000000003</v>
      </c>
      <c r="G166" s="41"/>
      <c r="H166" s="42"/>
      <c r="I166" s="41" t="str">
        <f>Source!BO55</f>
        <v>м08-03-591-5</v>
      </c>
      <c r="J166" s="41"/>
      <c r="K166" s="42"/>
      <c r="L166" s="43"/>
      <c r="S166">
        <f>ROUND((Source!FX55/100)*((ROUND(Source!AF55*Source!I55, 2)+ROUND(Source!AE55*Source!I55, 2))), 2)</f>
        <v>2.4700000000000002</v>
      </c>
      <c r="T166">
        <f>Source!X55</f>
        <v>82.18</v>
      </c>
      <c r="U166">
        <f>ROUND((Source!FY55/100)*((ROUND(Source!AF55*Source!I55, 2)+ROUND(Source!AE55*Source!I55, 2))), 2)</f>
        <v>1.69</v>
      </c>
      <c r="V166">
        <f>Source!Y55</f>
        <v>56.23</v>
      </c>
    </row>
    <row r="167" spans="1:26">
      <c r="C167" s="31" t="str">
        <f>"Объем: "&amp;Source!I55&amp;"=1/"&amp;"100"</f>
        <v>Объем: 0,01=1/100</v>
      </c>
    </row>
    <row r="168" spans="1:26" ht="14.25">
      <c r="A168" s="23"/>
      <c r="B168" s="57"/>
      <c r="C168" s="57" t="s">
        <v>823</v>
      </c>
      <c r="D168" s="39"/>
      <c r="E168" s="10"/>
      <c r="F168" s="40">
        <f>Source!AO55</f>
        <v>260.3</v>
      </c>
      <c r="G168" s="41" t="str">
        <f>Source!DG55</f>
        <v/>
      </c>
      <c r="H168" s="42">
        <f>ROUND(Source!AF55*Source!I55, 2)</f>
        <v>2.6</v>
      </c>
      <c r="I168" s="41"/>
      <c r="J168" s="41">
        <f>IF(Source!BA55&lt;&gt; 0, Source!BA55, 1)</f>
        <v>33.18</v>
      </c>
      <c r="K168" s="42">
        <f>Source!S55</f>
        <v>86.37</v>
      </c>
      <c r="L168" s="43"/>
      <c r="R168">
        <f>H168</f>
        <v>2.6</v>
      </c>
    </row>
    <row r="169" spans="1:26" ht="14.25">
      <c r="A169" s="23"/>
      <c r="B169" s="57"/>
      <c r="C169" s="57" t="s">
        <v>273</v>
      </c>
      <c r="D169" s="39"/>
      <c r="E169" s="10"/>
      <c r="F169" s="40">
        <f>Source!AM55</f>
        <v>5.78</v>
      </c>
      <c r="G169" s="41" t="str">
        <f>Source!DE55</f>
        <v/>
      </c>
      <c r="H169" s="42">
        <f>ROUND(Source!AD55*Source!I55, 2)</f>
        <v>0.06</v>
      </c>
      <c r="I169" s="41"/>
      <c r="J169" s="41">
        <f>IF(Source!BB55&lt;&gt; 0, Source!BB55, 1)</f>
        <v>9.01</v>
      </c>
      <c r="K169" s="42">
        <f>Source!Q55</f>
        <v>0.52</v>
      </c>
      <c r="L169" s="43"/>
    </row>
    <row r="170" spans="1:26" ht="14.25">
      <c r="A170" s="23"/>
      <c r="B170" s="57"/>
      <c r="C170" s="57" t="s">
        <v>824</v>
      </c>
      <c r="D170" s="39"/>
      <c r="E170" s="10"/>
      <c r="F170" s="40">
        <f>Source!AN55</f>
        <v>0.41</v>
      </c>
      <c r="G170" s="41" t="str">
        <f>Source!DF55</f>
        <v/>
      </c>
      <c r="H170" s="44">
        <f>ROUND(Source!AE55*Source!I55, 2)</f>
        <v>0</v>
      </c>
      <c r="I170" s="41"/>
      <c r="J170" s="41">
        <f>IF(Source!BS55&lt;&gt; 0, Source!BS55, 1)</f>
        <v>33.18</v>
      </c>
      <c r="K170" s="44">
        <f>Source!R55</f>
        <v>0.14000000000000001</v>
      </c>
      <c r="L170" s="43"/>
      <c r="R170">
        <f>H170</f>
        <v>0</v>
      </c>
    </row>
    <row r="171" spans="1:26" ht="14.25">
      <c r="A171" s="23"/>
      <c r="B171" s="57"/>
      <c r="C171" s="57" t="s">
        <v>831</v>
      </c>
      <c r="D171" s="39"/>
      <c r="E171" s="10"/>
      <c r="F171" s="40">
        <f>Source!AL55</f>
        <v>36.07</v>
      </c>
      <c r="G171" s="41" t="str">
        <f>Source!DD55</f>
        <v/>
      </c>
      <c r="H171" s="42">
        <f>ROUND(Source!AC55*Source!I55, 2)</f>
        <v>0.36</v>
      </c>
      <c r="I171" s="41"/>
      <c r="J171" s="41">
        <f>IF(Source!BC55&lt;&gt; 0, Source!BC55, 1)</f>
        <v>7.17</v>
      </c>
      <c r="K171" s="42">
        <f>Source!P55</f>
        <v>2.59</v>
      </c>
      <c r="L171" s="43"/>
    </row>
    <row r="172" spans="1:26" ht="14.25">
      <c r="A172" s="23"/>
      <c r="B172" s="57"/>
      <c r="C172" s="57" t="s">
        <v>825</v>
      </c>
      <c r="D172" s="39" t="s">
        <v>826</v>
      </c>
      <c r="E172" s="10">
        <f>Source!BZ55</f>
        <v>95</v>
      </c>
      <c r="F172" s="60"/>
      <c r="G172" s="41"/>
      <c r="H172" s="42">
        <f>SUM(S166:S176)</f>
        <v>2.4700000000000002</v>
      </c>
      <c r="I172" s="45"/>
      <c r="J172" s="38">
        <f>Source!AT55</f>
        <v>95</v>
      </c>
      <c r="K172" s="42">
        <f>SUM(T166:T176)</f>
        <v>82.18</v>
      </c>
      <c r="L172" s="43"/>
    </row>
    <row r="173" spans="1:26" ht="14.25">
      <c r="A173" s="23"/>
      <c r="B173" s="57"/>
      <c r="C173" s="57" t="s">
        <v>827</v>
      </c>
      <c r="D173" s="39" t="s">
        <v>826</v>
      </c>
      <c r="E173" s="10">
        <f>Source!CA55</f>
        <v>65</v>
      </c>
      <c r="F173" s="60"/>
      <c r="G173" s="41"/>
      <c r="H173" s="42">
        <f>SUM(U166:U176)</f>
        <v>1.69</v>
      </c>
      <c r="I173" s="45"/>
      <c r="J173" s="38">
        <f>Source!AU55</f>
        <v>65</v>
      </c>
      <c r="K173" s="42">
        <f>SUM(V166:V176)</f>
        <v>56.23</v>
      </c>
      <c r="L173" s="43"/>
    </row>
    <row r="174" spans="1:26" ht="14.25">
      <c r="A174" s="23"/>
      <c r="B174" s="57"/>
      <c r="C174" s="57" t="s">
        <v>828</v>
      </c>
      <c r="D174" s="39" t="s">
        <v>829</v>
      </c>
      <c r="E174" s="10">
        <f>Source!AQ55</f>
        <v>26.24</v>
      </c>
      <c r="F174" s="40"/>
      <c r="G174" s="41" t="str">
        <f>Source!DI55</f>
        <v/>
      </c>
      <c r="H174" s="42"/>
      <c r="I174" s="41"/>
      <c r="J174" s="41"/>
      <c r="K174" s="42"/>
      <c r="L174" s="53">
        <f>Source!U55</f>
        <v>0.26239999999999997</v>
      </c>
    </row>
    <row r="175" spans="1:26" ht="57">
      <c r="A175" s="23" t="str">
        <f>Source!E56</f>
        <v>14,1</v>
      </c>
      <c r="B175" s="57" t="str">
        <f>Source!F56</f>
        <v>509-4600</v>
      </c>
      <c r="C175" s="57" t="str">
        <f>Source!G56</f>
        <v>Выключатель двухклавишный для скрытой проводки серии "Прима", марка С56-039 с подсветкой, цвет бежевый</v>
      </c>
      <c r="D175" s="39" t="str">
        <f>Source!H56</f>
        <v>10 шт.</v>
      </c>
      <c r="E175" s="10">
        <f>Source!I56</f>
        <v>0.01</v>
      </c>
      <c r="F175" s="40">
        <f>Source!AL56+Source!AM56+Source!AO56</f>
        <v>88.1</v>
      </c>
      <c r="G175" s="56" t="s">
        <v>3</v>
      </c>
      <c r="H175" s="42">
        <f>ROUND(Source!AC56*Source!I56, 2)+ROUND(Source!AD56*Source!I56, 2)+ROUND(Source!AF56*Source!I56, 2)</f>
        <v>0.88</v>
      </c>
      <c r="I175" s="41"/>
      <c r="J175" s="41">
        <f>IF(Source!BC56&lt;&gt; 0, Source!BC56, 1)</f>
        <v>8.68</v>
      </c>
      <c r="K175" s="42">
        <f>Source!O56</f>
        <v>7.65</v>
      </c>
      <c r="L175" s="43"/>
      <c r="S175">
        <f>ROUND((Source!FX56/100)*((ROUND(Source!AF56*Source!I56, 2)+ROUND(Source!AE56*Source!I56, 2))), 2)</f>
        <v>0</v>
      </c>
      <c r="T175">
        <f>Source!X56</f>
        <v>0</v>
      </c>
      <c r="U175">
        <f>ROUND((Source!FY56/100)*((ROUND(Source!AF56*Source!I56, 2)+ROUND(Source!AE56*Source!I56, 2))), 2)</f>
        <v>0</v>
      </c>
      <c r="V175">
        <f>Source!Y56</f>
        <v>0</v>
      </c>
      <c r="W175">
        <f>IF(Source!BI56&lt;=1,H175, 0)</f>
        <v>0</v>
      </c>
      <c r="X175">
        <f>IF(Source!BI56=2,H175, 0)</f>
        <v>0.88</v>
      </c>
      <c r="Y175">
        <f>IF(Source!BI56=3,H175, 0)</f>
        <v>0</v>
      </c>
      <c r="Z175">
        <f>IF(Source!BI56=4,H175, 0)</f>
        <v>0</v>
      </c>
    </row>
    <row r="176" spans="1:26" ht="28.5">
      <c r="A176" s="58" t="str">
        <f>Source!E57</f>
        <v>14,2</v>
      </c>
      <c r="B176" s="59" t="str">
        <f>Source!F57</f>
        <v>503-0606</v>
      </c>
      <c r="C176" s="59" t="str">
        <f>Source!G57</f>
        <v>Коробка для установки розеток и выключателей скрытой проводки</v>
      </c>
      <c r="D176" s="46" t="str">
        <f>Source!H57</f>
        <v>1000 шт.</v>
      </c>
      <c r="E176" s="47">
        <f>Source!I57</f>
        <v>0.01</v>
      </c>
      <c r="F176" s="48">
        <f>Source!AL57+Source!AM57+Source!AO57</f>
        <v>1998.42</v>
      </c>
      <c r="G176" s="54" t="s">
        <v>3</v>
      </c>
      <c r="H176" s="50">
        <f>ROUND(Source!AC57*Source!I57, 2)+ROUND(Source!AD57*Source!I57, 2)+ROUND(Source!AF57*Source!I57, 2)</f>
        <v>19.98</v>
      </c>
      <c r="I176" s="49"/>
      <c r="J176" s="49">
        <f>IF(Source!BC57&lt;&gt; 0, Source!BC57, 1)</f>
        <v>2.56</v>
      </c>
      <c r="K176" s="50">
        <f>Source!O57</f>
        <v>51.16</v>
      </c>
      <c r="L176" s="55"/>
      <c r="S176">
        <f>ROUND((Source!FX57/100)*((ROUND(Source!AF57*Source!I57, 2)+ROUND(Source!AE57*Source!I57, 2))), 2)</f>
        <v>0</v>
      </c>
      <c r="T176">
        <f>Source!X57</f>
        <v>0</v>
      </c>
      <c r="U176">
        <f>ROUND((Source!FY57/100)*((ROUND(Source!AF57*Source!I57, 2)+ROUND(Source!AE57*Source!I57, 2))), 2)</f>
        <v>0</v>
      </c>
      <c r="V176">
        <f>Source!Y57</f>
        <v>0</v>
      </c>
      <c r="W176">
        <f>IF(Source!BI57&lt;=1,H176, 0)</f>
        <v>0</v>
      </c>
      <c r="X176">
        <f>IF(Source!BI57=2,H176, 0)</f>
        <v>19.98</v>
      </c>
      <c r="Y176">
        <f>IF(Source!BI57=3,H176, 0)</f>
        <v>0</v>
      </c>
      <c r="Z176">
        <f>IF(Source!BI57=4,H176, 0)</f>
        <v>0</v>
      </c>
    </row>
    <row r="177" spans="1:26" ht="15">
      <c r="G177" s="90">
        <f>H168+H169+H171+H172+H173+SUM(H175:H176)</f>
        <v>28.04</v>
      </c>
      <c r="H177" s="90"/>
      <c r="J177" s="90">
        <f>K168+K169+K171+K172+K173+SUM(K175:K176)</f>
        <v>286.7</v>
      </c>
      <c r="K177" s="90"/>
      <c r="L177" s="52">
        <f>Source!U55</f>
        <v>0.26239999999999997</v>
      </c>
      <c r="O177" s="32">
        <f>G177</f>
        <v>28.04</v>
      </c>
      <c r="P177" s="32">
        <f>J177</f>
        <v>286.7</v>
      </c>
      <c r="Q177" s="32">
        <f>L177</f>
        <v>0.26239999999999997</v>
      </c>
      <c r="W177">
        <f>IF(Source!BI55&lt;=1,H168+H169+H171+H172+H173, 0)</f>
        <v>0</v>
      </c>
      <c r="X177">
        <f>IF(Source!BI55=2,H168+H169+H171+H172+H173, 0)</f>
        <v>7.18</v>
      </c>
      <c r="Y177">
        <f>IF(Source!BI55=3,H168+H169+H171+H172+H173, 0)</f>
        <v>0</v>
      </c>
      <c r="Z177">
        <f>IF(Source!BI55=4,H168+H169+H171+H172+H173, 0)</f>
        <v>0</v>
      </c>
    </row>
    <row r="178" spans="1:26" ht="28.5">
      <c r="A178" s="23" t="str">
        <f>Source!E58</f>
        <v>15</v>
      </c>
      <c r="B178" s="57" t="str">
        <f>Source!F58</f>
        <v>м08-03-591-9</v>
      </c>
      <c r="C178" s="57" t="str">
        <f>Source!G58</f>
        <v>Розетка штепсельная утопленного типа при скрытой проводке</v>
      </c>
      <c r="D178" s="39" t="str">
        <f>Source!H58</f>
        <v>100 шт.</v>
      </c>
      <c r="E178" s="10">
        <f>Source!I58</f>
        <v>0.03</v>
      </c>
      <c r="F178" s="40">
        <f>Source!AL58+Source!AM58+Source!AO58</f>
        <v>371.42</v>
      </c>
      <c r="G178" s="41"/>
      <c r="H178" s="42"/>
      <c r="I178" s="41" t="str">
        <f>Source!BO58</f>
        <v>м08-03-591-9</v>
      </c>
      <c r="J178" s="41"/>
      <c r="K178" s="42"/>
      <c r="L178" s="43"/>
      <c r="S178">
        <f>ROUND((Source!FX58/100)*((ROUND(Source!AF58*Source!I58, 2)+ROUND(Source!AE58*Source!I58, 2))), 2)</f>
        <v>8.6300000000000008</v>
      </c>
      <c r="T178">
        <f>Source!X58</f>
        <v>286.31</v>
      </c>
      <c r="U178">
        <f>ROUND((Source!FY58/100)*((ROUND(Source!AF58*Source!I58, 2)+ROUND(Source!AE58*Source!I58, 2))), 2)</f>
        <v>5.9</v>
      </c>
      <c r="V178">
        <f>Source!Y58</f>
        <v>195.9</v>
      </c>
    </row>
    <row r="179" spans="1:26">
      <c r="C179" s="31" t="str">
        <f>"Объем: "&amp;Source!I58&amp;"=3/"&amp;"100"</f>
        <v>Объем: 0,03=3/100</v>
      </c>
    </row>
    <row r="180" spans="1:26" ht="14.25">
      <c r="A180" s="23"/>
      <c r="B180" s="57"/>
      <c r="C180" s="57" t="s">
        <v>823</v>
      </c>
      <c r="D180" s="39"/>
      <c r="E180" s="10"/>
      <c r="F180" s="40">
        <f>Source!AO58</f>
        <v>302.36</v>
      </c>
      <c r="G180" s="41" t="str">
        <f>Source!DG58</f>
        <v/>
      </c>
      <c r="H180" s="42">
        <f>ROUND(Source!AF58*Source!I58, 2)</f>
        <v>9.07</v>
      </c>
      <c r="I180" s="41"/>
      <c r="J180" s="41">
        <f>IF(Source!BA58&lt;&gt; 0, Source!BA58, 1)</f>
        <v>33.18</v>
      </c>
      <c r="K180" s="42">
        <f>Source!S58</f>
        <v>300.97000000000003</v>
      </c>
      <c r="L180" s="43"/>
      <c r="R180">
        <f>H180</f>
        <v>9.07</v>
      </c>
    </row>
    <row r="181" spans="1:26" ht="14.25">
      <c r="A181" s="23"/>
      <c r="B181" s="57"/>
      <c r="C181" s="57" t="s">
        <v>273</v>
      </c>
      <c r="D181" s="39"/>
      <c r="E181" s="10"/>
      <c r="F181" s="40">
        <f>Source!AM58</f>
        <v>5.78</v>
      </c>
      <c r="G181" s="41" t="str">
        <f>Source!DE58</f>
        <v/>
      </c>
      <c r="H181" s="42">
        <f>ROUND(Source!AD58*Source!I58, 2)</f>
        <v>0.17</v>
      </c>
      <c r="I181" s="41"/>
      <c r="J181" s="41">
        <f>IF(Source!BB58&lt;&gt; 0, Source!BB58, 1)</f>
        <v>9.01</v>
      </c>
      <c r="K181" s="42">
        <f>Source!Q58</f>
        <v>1.56</v>
      </c>
      <c r="L181" s="43"/>
    </row>
    <row r="182" spans="1:26" ht="14.25">
      <c r="A182" s="23"/>
      <c r="B182" s="57"/>
      <c r="C182" s="57" t="s">
        <v>824</v>
      </c>
      <c r="D182" s="39"/>
      <c r="E182" s="10"/>
      <c r="F182" s="40">
        <f>Source!AN58</f>
        <v>0.41</v>
      </c>
      <c r="G182" s="41" t="str">
        <f>Source!DF58</f>
        <v/>
      </c>
      <c r="H182" s="44">
        <f>ROUND(Source!AE58*Source!I58, 2)</f>
        <v>0.01</v>
      </c>
      <c r="I182" s="41"/>
      <c r="J182" s="41">
        <f>IF(Source!BS58&lt;&gt; 0, Source!BS58, 1)</f>
        <v>33.18</v>
      </c>
      <c r="K182" s="44">
        <f>Source!R58</f>
        <v>0.41</v>
      </c>
      <c r="L182" s="43"/>
      <c r="R182">
        <f>H182</f>
        <v>0.01</v>
      </c>
    </row>
    <row r="183" spans="1:26" ht="14.25">
      <c r="A183" s="23"/>
      <c r="B183" s="57"/>
      <c r="C183" s="57" t="s">
        <v>831</v>
      </c>
      <c r="D183" s="39"/>
      <c r="E183" s="10"/>
      <c r="F183" s="40">
        <f>Source!AL58</f>
        <v>63.28</v>
      </c>
      <c r="G183" s="41" t="str">
        <f>Source!DD58</f>
        <v/>
      </c>
      <c r="H183" s="42">
        <f>ROUND(Source!AC58*Source!I58, 2)</f>
        <v>1.9</v>
      </c>
      <c r="I183" s="41"/>
      <c r="J183" s="41">
        <f>IF(Source!BC58&lt;&gt; 0, Source!BC58, 1)</f>
        <v>7.16</v>
      </c>
      <c r="K183" s="42">
        <f>Source!P58</f>
        <v>13.59</v>
      </c>
      <c r="L183" s="43"/>
    </row>
    <row r="184" spans="1:26" ht="14.25">
      <c r="A184" s="23"/>
      <c r="B184" s="57"/>
      <c r="C184" s="57" t="s">
        <v>825</v>
      </c>
      <c r="D184" s="39" t="s">
        <v>826</v>
      </c>
      <c r="E184" s="10">
        <f>Source!BZ58</f>
        <v>95</v>
      </c>
      <c r="F184" s="60"/>
      <c r="G184" s="41"/>
      <c r="H184" s="42">
        <f>SUM(S178:S188)</f>
        <v>8.6300000000000008</v>
      </c>
      <c r="I184" s="45"/>
      <c r="J184" s="38">
        <f>Source!AT58</f>
        <v>95</v>
      </c>
      <c r="K184" s="42">
        <f>SUM(T178:T188)</f>
        <v>286.31</v>
      </c>
      <c r="L184" s="43"/>
    </row>
    <row r="185" spans="1:26" ht="14.25">
      <c r="A185" s="23"/>
      <c r="B185" s="57"/>
      <c r="C185" s="57" t="s">
        <v>827</v>
      </c>
      <c r="D185" s="39" t="s">
        <v>826</v>
      </c>
      <c r="E185" s="10">
        <f>Source!CA58</f>
        <v>65</v>
      </c>
      <c r="F185" s="60"/>
      <c r="G185" s="41"/>
      <c r="H185" s="42">
        <f>SUM(U178:U188)</f>
        <v>5.9</v>
      </c>
      <c r="I185" s="45"/>
      <c r="J185" s="38">
        <f>Source!AU58</f>
        <v>65</v>
      </c>
      <c r="K185" s="42">
        <f>SUM(V178:V188)</f>
        <v>195.9</v>
      </c>
      <c r="L185" s="43"/>
    </row>
    <row r="186" spans="1:26" ht="14.25">
      <c r="A186" s="23"/>
      <c r="B186" s="57"/>
      <c r="C186" s="57" t="s">
        <v>828</v>
      </c>
      <c r="D186" s="39" t="s">
        <v>829</v>
      </c>
      <c r="E186" s="10">
        <f>Source!AQ58</f>
        <v>30.48</v>
      </c>
      <c r="F186" s="40"/>
      <c r="G186" s="41" t="str">
        <f>Source!DI58</f>
        <v/>
      </c>
      <c r="H186" s="42"/>
      <c r="I186" s="41"/>
      <c r="J186" s="41"/>
      <c r="K186" s="42"/>
      <c r="L186" s="53">
        <f>Source!U58</f>
        <v>0.91439999999999999</v>
      </c>
    </row>
    <row r="187" spans="1:26" ht="28.5">
      <c r="A187" s="23" t="str">
        <f>Source!E59</f>
        <v>15,1</v>
      </c>
      <c r="B187" s="57" t="str">
        <f>Source!F59</f>
        <v>503-0606</v>
      </c>
      <c r="C187" s="57" t="str">
        <f>Source!G59</f>
        <v>Коробка для установки розеток и выключателей скрытой проводки</v>
      </c>
      <c r="D187" s="39" t="str">
        <f>Source!H59</f>
        <v>1000 шт.</v>
      </c>
      <c r="E187" s="10">
        <f>Source!I59</f>
        <v>0.03</v>
      </c>
      <c r="F187" s="40">
        <f>Source!AL59+Source!AM59+Source!AO59</f>
        <v>1998.42</v>
      </c>
      <c r="G187" s="56" t="s">
        <v>3</v>
      </c>
      <c r="H187" s="42">
        <f>ROUND(Source!AC59*Source!I59, 2)+ROUND(Source!AD59*Source!I59, 2)+ROUND(Source!AF59*Source!I59, 2)</f>
        <v>59.95</v>
      </c>
      <c r="I187" s="41"/>
      <c r="J187" s="41">
        <f>IF(Source!BC59&lt;&gt; 0, Source!BC59, 1)</f>
        <v>2.56</v>
      </c>
      <c r="K187" s="42">
        <f>Source!O59</f>
        <v>153.47999999999999</v>
      </c>
      <c r="L187" s="43"/>
      <c r="S187">
        <f>ROUND((Source!FX59/100)*((ROUND(Source!AF59*Source!I59, 2)+ROUND(Source!AE59*Source!I59, 2))), 2)</f>
        <v>0</v>
      </c>
      <c r="T187">
        <f>Source!X59</f>
        <v>0</v>
      </c>
      <c r="U187">
        <f>ROUND((Source!FY59/100)*((ROUND(Source!AF59*Source!I59, 2)+ROUND(Source!AE59*Source!I59, 2))), 2)</f>
        <v>0</v>
      </c>
      <c r="V187">
        <f>Source!Y59</f>
        <v>0</v>
      </c>
      <c r="W187">
        <f>IF(Source!BI59&lt;=1,H187, 0)</f>
        <v>0</v>
      </c>
      <c r="X187">
        <f>IF(Source!BI59=2,H187, 0)</f>
        <v>59.95</v>
      </c>
      <c r="Y187">
        <f>IF(Source!BI59=3,H187, 0)</f>
        <v>0</v>
      </c>
      <c r="Z187">
        <f>IF(Source!BI59=4,H187, 0)</f>
        <v>0</v>
      </c>
    </row>
    <row r="188" spans="1:26" ht="28.5">
      <c r="A188" s="58" t="str">
        <f>Source!E60</f>
        <v>15,2</v>
      </c>
      <c r="B188" s="59" t="str">
        <f>Source!F60</f>
        <v>503-0475</v>
      </c>
      <c r="C188" s="59" t="str">
        <f>Source!G60</f>
        <v>Розетка скрытой проводки с заземлением</v>
      </c>
      <c r="D188" s="46" t="str">
        <f>Source!H60</f>
        <v>100 шт.</v>
      </c>
      <c r="E188" s="47">
        <f>Source!I60</f>
        <v>0.03</v>
      </c>
      <c r="F188" s="48">
        <f>Source!AL60+Source!AM60+Source!AO60</f>
        <v>762</v>
      </c>
      <c r="G188" s="54" t="s">
        <v>3</v>
      </c>
      <c r="H188" s="50">
        <f>ROUND(Source!AC60*Source!I60, 2)+ROUND(Source!AD60*Source!I60, 2)+ROUND(Source!AF60*Source!I60, 2)</f>
        <v>22.86</v>
      </c>
      <c r="I188" s="49"/>
      <c r="J188" s="49">
        <f>IF(Source!BC60&lt;&gt; 0, Source!BC60, 1)</f>
        <v>6.89</v>
      </c>
      <c r="K188" s="50">
        <f>Source!O60</f>
        <v>157.51</v>
      </c>
      <c r="L188" s="55"/>
      <c r="S188">
        <f>ROUND((Source!FX60/100)*((ROUND(Source!AF60*Source!I60, 2)+ROUND(Source!AE60*Source!I60, 2))), 2)</f>
        <v>0</v>
      </c>
      <c r="T188">
        <f>Source!X60</f>
        <v>0</v>
      </c>
      <c r="U188">
        <f>ROUND((Source!FY60/100)*((ROUND(Source!AF60*Source!I60, 2)+ROUND(Source!AE60*Source!I60, 2))), 2)</f>
        <v>0</v>
      </c>
      <c r="V188">
        <f>Source!Y60</f>
        <v>0</v>
      </c>
      <c r="W188">
        <f>IF(Source!BI60&lt;=1,H188, 0)</f>
        <v>0</v>
      </c>
      <c r="X188">
        <f>IF(Source!BI60=2,H188, 0)</f>
        <v>22.86</v>
      </c>
      <c r="Y188">
        <f>IF(Source!BI60=3,H188, 0)</f>
        <v>0</v>
      </c>
      <c r="Z188">
        <f>IF(Source!BI60=4,H188, 0)</f>
        <v>0</v>
      </c>
    </row>
    <row r="189" spans="1:26" ht="15">
      <c r="G189" s="90">
        <f>H180+H181+H183+H184+H185+SUM(H187:H188)</f>
        <v>108.48</v>
      </c>
      <c r="H189" s="90"/>
      <c r="J189" s="90">
        <f>K180+K181+K183+K184+K185+SUM(K187:K188)</f>
        <v>1109.3200000000002</v>
      </c>
      <c r="K189" s="90"/>
      <c r="L189" s="52">
        <f>Source!U58</f>
        <v>0.91439999999999999</v>
      </c>
      <c r="O189" s="32">
        <f>G189</f>
        <v>108.48</v>
      </c>
      <c r="P189" s="32">
        <f>J189</f>
        <v>1109.3200000000002</v>
      </c>
      <c r="Q189" s="32">
        <f>L189</f>
        <v>0.91439999999999999</v>
      </c>
      <c r="W189">
        <f>IF(Source!BI58&lt;=1,H180+H181+H183+H184+H185, 0)</f>
        <v>0</v>
      </c>
      <c r="X189">
        <f>IF(Source!BI58=2,H180+H181+H183+H184+H185, 0)</f>
        <v>25.67</v>
      </c>
      <c r="Y189">
        <f>IF(Source!BI58=3,H180+H181+H183+H184+H185, 0)</f>
        <v>0</v>
      </c>
      <c r="Z189">
        <f>IF(Source!BI58=4,H180+H181+H183+H184+H185, 0)</f>
        <v>0</v>
      </c>
    </row>
    <row r="190" spans="1:26" ht="42.75">
      <c r="A190" s="23" t="str">
        <f>Source!E61</f>
        <v>16</v>
      </c>
      <c r="B190" s="57" t="str">
        <f>Source!F61</f>
        <v>м08-02-413-2</v>
      </c>
      <c r="C190" s="57" t="str">
        <f>Source!G61</f>
        <v>Провод, количество проводов в резинобитумной трубке до 2, сечение провода до 16 мм2</v>
      </c>
      <c r="D190" s="39" t="str">
        <f>Source!H61</f>
        <v>100 М ТРУБОК</v>
      </c>
      <c r="E190" s="10">
        <f>Source!I61</f>
        <v>0.5</v>
      </c>
      <c r="F190" s="40">
        <f>Source!AL61+Source!AM61+Source!AO61</f>
        <v>335.15</v>
      </c>
      <c r="G190" s="41"/>
      <c r="H190" s="42"/>
      <c r="I190" s="41" t="str">
        <f>Source!BO61</f>
        <v>м08-02-413-2</v>
      </c>
      <c r="J190" s="41"/>
      <c r="K190" s="42"/>
      <c r="L190" s="43"/>
      <c r="S190">
        <f>ROUND((Source!FX61/100)*((ROUND(Source!AF61*Source!I61, 2)+ROUND(Source!AE61*Source!I61, 2))), 2)</f>
        <v>102.05</v>
      </c>
      <c r="T190">
        <f>Source!X61</f>
        <v>3385.67</v>
      </c>
      <c r="U190">
        <f>ROUND((Source!FY61/100)*((ROUND(Source!AF61*Source!I61, 2)+ROUND(Source!AE61*Source!I61, 2))), 2)</f>
        <v>69.819999999999993</v>
      </c>
      <c r="V190">
        <f>Source!Y61</f>
        <v>2316.5100000000002</v>
      </c>
    </row>
    <row r="191" spans="1:26">
      <c r="C191" s="31" t="str">
        <f>"Объем: "&amp;Source!I61&amp;"=50/"&amp;"100"</f>
        <v>Объем: 0,5=50/100</v>
      </c>
    </row>
    <row r="192" spans="1:26" ht="14.25">
      <c r="A192" s="23"/>
      <c r="B192" s="57"/>
      <c r="C192" s="57" t="s">
        <v>823</v>
      </c>
      <c r="D192" s="39"/>
      <c r="E192" s="10"/>
      <c r="F192" s="40">
        <f>Source!AO61</f>
        <v>211.31</v>
      </c>
      <c r="G192" s="41" t="str">
        <f>Source!DG61</f>
        <v/>
      </c>
      <c r="H192" s="42">
        <f>ROUND(Source!AF61*Source!I61, 2)</f>
        <v>105.66</v>
      </c>
      <c r="I192" s="41"/>
      <c r="J192" s="41">
        <f>IF(Source!BA61&lt;&gt; 0, Source!BA61, 1)</f>
        <v>33.18</v>
      </c>
      <c r="K192" s="42">
        <f>Source!S61</f>
        <v>3505.63</v>
      </c>
      <c r="L192" s="43"/>
      <c r="R192">
        <f>H192</f>
        <v>105.66</v>
      </c>
    </row>
    <row r="193" spans="1:26" ht="14.25">
      <c r="A193" s="23"/>
      <c r="B193" s="57"/>
      <c r="C193" s="57" t="s">
        <v>273</v>
      </c>
      <c r="D193" s="39"/>
      <c r="E193" s="10"/>
      <c r="F193" s="40">
        <f>Source!AM61</f>
        <v>57.67</v>
      </c>
      <c r="G193" s="41" t="str">
        <f>Source!DE61</f>
        <v/>
      </c>
      <c r="H193" s="42">
        <f>ROUND(Source!AD61*Source!I61, 2)</f>
        <v>28.84</v>
      </c>
      <c r="I193" s="41"/>
      <c r="J193" s="41">
        <f>IF(Source!BB61&lt;&gt; 0, Source!BB61, 1)</f>
        <v>9.23</v>
      </c>
      <c r="K193" s="42">
        <f>Source!Q61</f>
        <v>266.14999999999998</v>
      </c>
      <c r="L193" s="43"/>
    </row>
    <row r="194" spans="1:26" ht="14.25">
      <c r="A194" s="23"/>
      <c r="B194" s="57"/>
      <c r="C194" s="57" t="s">
        <v>824</v>
      </c>
      <c r="D194" s="39"/>
      <c r="E194" s="10"/>
      <c r="F194" s="40">
        <f>Source!AN61</f>
        <v>3.51</v>
      </c>
      <c r="G194" s="41" t="str">
        <f>Source!DF61</f>
        <v/>
      </c>
      <c r="H194" s="44">
        <f>ROUND(Source!AE61*Source!I61, 2)</f>
        <v>1.76</v>
      </c>
      <c r="I194" s="41"/>
      <c r="J194" s="41">
        <f>IF(Source!BS61&lt;&gt; 0, Source!BS61, 1)</f>
        <v>33.18</v>
      </c>
      <c r="K194" s="44">
        <f>Source!R61</f>
        <v>58.23</v>
      </c>
      <c r="L194" s="43"/>
      <c r="R194">
        <f>H194</f>
        <v>1.76</v>
      </c>
    </row>
    <row r="195" spans="1:26" ht="14.25">
      <c r="A195" s="23"/>
      <c r="B195" s="57"/>
      <c r="C195" s="57" t="s">
        <v>831</v>
      </c>
      <c r="D195" s="39"/>
      <c r="E195" s="10"/>
      <c r="F195" s="40">
        <f>Source!AL61</f>
        <v>66.17</v>
      </c>
      <c r="G195" s="41" t="str">
        <f>Source!DD61</f>
        <v/>
      </c>
      <c r="H195" s="42">
        <f>ROUND(Source!AC61*Source!I61, 2)</f>
        <v>33.090000000000003</v>
      </c>
      <c r="I195" s="41"/>
      <c r="J195" s="41">
        <f>IF(Source!BC61&lt;&gt; 0, Source!BC61, 1)</f>
        <v>5.87</v>
      </c>
      <c r="K195" s="42">
        <f>Source!P61</f>
        <v>194.21</v>
      </c>
      <c r="L195" s="43"/>
    </row>
    <row r="196" spans="1:26" ht="14.25">
      <c r="A196" s="23"/>
      <c r="B196" s="57"/>
      <c r="C196" s="57" t="s">
        <v>825</v>
      </c>
      <c r="D196" s="39" t="s">
        <v>826</v>
      </c>
      <c r="E196" s="10">
        <f>Source!BZ61</f>
        <v>95</v>
      </c>
      <c r="F196" s="60"/>
      <c r="G196" s="41"/>
      <c r="H196" s="42">
        <f>SUM(S190:S198)</f>
        <v>102.05</v>
      </c>
      <c r="I196" s="45"/>
      <c r="J196" s="38">
        <f>Source!AT61</f>
        <v>95</v>
      </c>
      <c r="K196" s="42">
        <f>SUM(T190:T198)</f>
        <v>3385.67</v>
      </c>
      <c r="L196" s="43"/>
    </row>
    <row r="197" spans="1:26" ht="14.25">
      <c r="A197" s="23"/>
      <c r="B197" s="57"/>
      <c r="C197" s="57" t="s">
        <v>827</v>
      </c>
      <c r="D197" s="39" t="s">
        <v>826</v>
      </c>
      <c r="E197" s="10">
        <f>Source!CA61</f>
        <v>65</v>
      </c>
      <c r="F197" s="60"/>
      <c r="G197" s="41"/>
      <c r="H197" s="42">
        <f>SUM(U190:U198)</f>
        <v>69.819999999999993</v>
      </c>
      <c r="I197" s="45"/>
      <c r="J197" s="38">
        <f>Source!AU61</f>
        <v>65</v>
      </c>
      <c r="K197" s="42">
        <f>SUM(V190:V198)</f>
        <v>2316.5100000000002</v>
      </c>
      <c r="L197" s="43"/>
    </row>
    <row r="198" spans="1:26" ht="14.25">
      <c r="A198" s="58"/>
      <c r="B198" s="59"/>
      <c r="C198" s="59" t="s">
        <v>828</v>
      </c>
      <c r="D198" s="46" t="s">
        <v>829</v>
      </c>
      <c r="E198" s="47">
        <f>Source!AQ61</f>
        <v>22.48</v>
      </c>
      <c r="F198" s="48"/>
      <c r="G198" s="49" t="str">
        <f>Source!DI61</f>
        <v/>
      </c>
      <c r="H198" s="50"/>
      <c r="I198" s="49"/>
      <c r="J198" s="49"/>
      <c r="K198" s="50"/>
      <c r="L198" s="51">
        <f>Source!U61</f>
        <v>11.24</v>
      </c>
    </row>
    <row r="199" spans="1:26" ht="15">
      <c r="G199" s="90">
        <f>H192+H193+H195+H196+H197</f>
        <v>339.46</v>
      </c>
      <c r="H199" s="90"/>
      <c r="J199" s="90">
        <f>K192+K193+K195+K196+K197</f>
        <v>9668.17</v>
      </c>
      <c r="K199" s="90"/>
      <c r="L199" s="52">
        <f>Source!U61</f>
        <v>11.24</v>
      </c>
      <c r="O199" s="32">
        <f>G199</f>
        <v>339.46</v>
      </c>
      <c r="P199" s="32">
        <f>J199</f>
        <v>9668.17</v>
      </c>
      <c r="Q199" s="32">
        <f>L199</f>
        <v>11.24</v>
      </c>
      <c r="W199">
        <f>IF(Source!BI61&lt;=1,H192+H193+H195+H196+H197, 0)</f>
        <v>0</v>
      </c>
      <c r="X199">
        <f>IF(Source!BI61=2,H192+H193+H195+H196+H197, 0)</f>
        <v>339.46</v>
      </c>
      <c r="Y199">
        <f>IF(Source!BI61=3,H192+H193+H195+H196+H197, 0)</f>
        <v>0</v>
      </c>
      <c r="Z199">
        <f>IF(Source!BI61=4,H192+H193+H195+H196+H197, 0)</f>
        <v>0</v>
      </c>
    </row>
    <row r="200" spans="1:26" ht="85.5">
      <c r="A200" s="23" t="str">
        <f>Source!E62</f>
        <v>17</v>
      </c>
      <c r="B200" s="57" t="str">
        <f>Source!F62</f>
        <v>501-8483</v>
      </c>
      <c r="C200" s="57" t="str">
        <f>Source!G62</f>
        <v>Кабель силовой с медными жилами с поливинилхлоридной изоляцией и оболочкой, не распространяющий горение, с низким дымо- и газовыделением марки ВВГнг-LS, с числом жил - 3 и сечением 2,5 мм2</v>
      </c>
      <c r="D200" s="39" t="str">
        <f>Source!H62</f>
        <v>1000 м</v>
      </c>
      <c r="E200" s="10">
        <f>Source!I62</f>
        <v>0.05</v>
      </c>
      <c r="F200" s="40">
        <f>Source!AL62</f>
        <v>7044.03</v>
      </c>
      <c r="G200" s="41" t="str">
        <f>Source!DD62</f>
        <v/>
      </c>
      <c r="H200" s="42">
        <f>ROUND(Source!AC62*Source!I62, 2)</f>
        <v>352.2</v>
      </c>
      <c r="I200" s="41" t="str">
        <f>Source!BO62</f>
        <v>501-8483</v>
      </c>
      <c r="J200" s="41">
        <f>IF(Source!BC62&lt;&gt; 0, Source!BC62, 1)</f>
        <v>8.02</v>
      </c>
      <c r="K200" s="42">
        <f>Source!P62</f>
        <v>2824.66</v>
      </c>
      <c r="L200" s="43"/>
      <c r="S200">
        <f>ROUND((Source!FX62/100)*((ROUND(Source!AF62*Source!I62, 2)+ROUND(Source!AE62*Source!I62, 2))), 2)</f>
        <v>0</v>
      </c>
      <c r="T200">
        <f>Source!X62</f>
        <v>0</v>
      </c>
      <c r="U200">
        <f>ROUND((Source!FY62/100)*((ROUND(Source!AF62*Source!I62, 2)+ROUND(Source!AE62*Source!I62, 2))), 2)</f>
        <v>0</v>
      </c>
      <c r="V200">
        <f>Source!Y62</f>
        <v>0</v>
      </c>
    </row>
    <row r="201" spans="1:26">
      <c r="A201" s="34"/>
      <c r="B201" s="34"/>
      <c r="C201" s="35" t="str">
        <f>"Объем: "&amp;Source!I62&amp;"=50/"&amp;"1000"</f>
        <v>Объем: 0,05=50/1000</v>
      </c>
      <c r="D201" s="34"/>
      <c r="E201" s="34"/>
      <c r="F201" s="34"/>
      <c r="G201" s="34"/>
      <c r="H201" s="34"/>
      <c r="I201" s="34"/>
      <c r="J201" s="34"/>
      <c r="K201" s="34"/>
      <c r="L201" s="34"/>
    </row>
    <row r="202" spans="1:26" ht="15">
      <c r="G202" s="90">
        <f>H200</f>
        <v>352.2</v>
      </c>
      <c r="H202" s="90"/>
      <c r="J202" s="90">
        <f>K200</f>
        <v>2824.66</v>
      </c>
      <c r="K202" s="90"/>
      <c r="L202" s="52">
        <f>Source!U62</f>
        <v>0</v>
      </c>
      <c r="O202" s="32">
        <f>G202</f>
        <v>352.2</v>
      </c>
      <c r="P202" s="32">
        <f>J202</f>
        <v>2824.66</v>
      </c>
      <c r="Q202" s="32">
        <f>L202</f>
        <v>0</v>
      </c>
      <c r="W202">
        <f>IF(Source!BI62&lt;=1,H200, 0)</f>
        <v>0</v>
      </c>
      <c r="X202">
        <f>IF(Source!BI62=2,H200, 0)</f>
        <v>352.2</v>
      </c>
      <c r="Y202">
        <f>IF(Source!BI62=3,H200, 0)</f>
        <v>0</v>
      </c>
      <c r="Z202">
        <f>IF(Source!BI62=4,H200, 0)</f>
        <v>0</v>
      </c>
    </row>
    <row r="203" spans="1:26" ht="42.75">
      <c r="A203" s="23" t="str">
        <f>Source!E63</f>
        <v>18</v>
      </c>
      <c r="B203" s="57" t="str">
        <f>Source!F63</f>
        <v>103-2412</v>
      </c>
      <c r="C203" s="57" t="str">
        <f>Source!G63</f>
        <v>Трубы гибкие гофрированные легкие из самозатухающего ПВХ (IP55) серии FL, с зондом, диаметром 16 мм</v>
      </c>
      <c r="D203" s="39" t="str">
        <f>Source!H63</f>
        <v>10 м</v>
      </c>
      <c r="E203" s="10">
        <f>Source!I63</f>
        <v>5</v>
      </c>
      <c r="F203" s="40">
        <f>Source!AL63</f>
        <v>16.82</v>
      </c>
      <c r="G203" s="41" t="str">
        <f>Source!DD63</f>
        <v/>
      </c>
      <c r="H203" s="42">
        <f>ROUND(Source!AC63*Source!I63, 2)</f>
        <v>84.1</v>
      </c>
      <c r="I203" s="41" t="str">
        <f>Source!BO63</f>
        <v>103-2412</v>
      </c>
      <c r="J203" s="41">
        <f>IF(Source!BC63&lt;&gt; 0, Source!BC63, 1)</f>
        <v>3.73</v>
      </c>
      <c r="K203" s="42">
        <f>Source!P63</f>
        <v>313.69</v>
      </c>
      <c r="L203" s="43"/>
      <c r="S203">
        <f>ROUND((Source!FX63/100)*((ROUND(Source!AF63*Source!I63, 2)+ROUND(Source!AE63*Source!I63, 2))), 2)</f>
        <v>0</v>
      </c>
      <c r="T203">
        <f>Source!X63</f>
        <v>0</v>
      </c>
      <c r="U203">
        <f>ROUND((Source!FY63/100)*((ROUND(Source!AF63*Source!I63, 2)+ROUND(Source!AE63*Source!I63, 2))), 2)</f>
        <v>0</v>
      </c>
      <c r="V203">
        <f>Source!Y63</f>
        <v>0</v>
      </c>
    </row>
    <row r="204" spans="1:26">
      <c r="A204" s="34"/>
      <c r="B204" s="34"/>
      <c r="C204" s="35" t="str">
        <f>"Объем: "&amp;Source!I63&amp;"=50/"&amp;"10"</f>
        <v>Объем: 5=50/10</v>
      </c>
      <c r="D204" s="34"/>
      <c r="E204" s="34"/>
      <c r="F204" s="34"/>
      <c r="G204" s="34"/>
      <c r="H204" s="34"/>
      <c r="I204" s="34"/>
      <c r="J204" s="34"/>
      <c r="K204" s="34"/>
      <c r="L204" s="34"/>
    </row>
    <row r="205" spans="1:26" ht="15">
      <c r="G205" s="90">
        <f>H203</f>
        <v>84.1</v>
      </c>
      <c r="H205" s="90"/>
      <c r="J205" s="90">
        <f>K203</f>
        <v>313.69</v>
      </c>
      <c r="K205" s="90"/>
      <c r="L205" s="52">
        <f>Source!U63</f>
        <v>0</v>
      </c>
      <c r="O205" s="32">
        <f>G205</f>
        <v>84.1</v>
      </c>
      <c r="P205" s="32">
        <f>J205</f>
        <v>313.69</v>
      </c>
      <c r="Q205" s="32">
        <f>L205</f>
        <v>0</v>
      </c>
      <c r="W205">
        <f>IF(Source!BI63&lt;=1,H203, 0)</f>
        <v>84.1</v>
      </c>
      <c r="X205">
        <f>IF(Source!BI63=2,H203, 0)</f>
        <v>0</v>
      </c>
      <c r="Y205">
        <f>IF(Source!BI63=3,H203, 0)</f>
        <v>0</v>
      </c>
      <c r="Z205">
        <f>IF(Source!BI63=4,H203, 0)</f>
        <v>0</v>
      </c>
    </row>
    <row r="206" spans="1:26" ht="79.5">
      <c r="A206" s="23" t="str">
        <f>Source!E64</f>
        <v>19</v>
      </c>
      <c r="B206" s="57" t="s">
        <v>837</v>
      </c>
      <c r="C206" s="57" t="str">
        <f>Source!G64</f>
        <v>Антисептическая обработка каменных, бетонных, кирпичных и деревянных поверхностей биопиреном "Нортекс-Дезинфектор"</v>
      </c>
      <c r="D206" s="39" t="str">
        <f>Source!H64</f>
        <v>100 м2 обрабатываемой поверхности</v>
      </c>
      <c r="E206" s="10">
        <f>Source!I64</f>
        <v>0.47299999999999998</v>
      </c>
      <c r="F206" s="40">
        <f>Source!AL64+Source!AM64+Source!AO64</f>
        <v>249.45000000000002</v>
      </c>
      <c r="G206" s="41"/>
      <c r="H206" s="42"/>
      <c r="I206" s="41" t="str">
        <f>Source!BO64</f>
        <v>10-01-092-1</v>
      </c>
      <c r="J206" s="41"/>
      <c r="K206" s="42"/>
      <c r="L206" s="43"/>
      <c r="S206">
        <f>ROUND((Source!FX64/100)*((ROUND(Source!AF64*Source!I64, 2)+ROUND(Source!AE64*Source!I64, 2))), 2)</f>
        <v>29.31</v>
      </c>
      <c r="T206">
        <f>Source!X64</f>
        <v>970.91</v>
      </c>
      <c r="U206">
        <f>ROUND((Source!FY64/100)*((ROUND(Source!AF64*Source!I64, 2)+ROUND(Source!AE64*Source!I64, 2))), 2)</f>
        <v>14.78</v>
      </c>
      <c r="V206">
        <f>Source!Y64</f>
        <v>494.61</v>
      </c>
    </row>
    <row r="207" spans="1:26">
      <c r="C207" s="31" t="str">
        <f>"Объем: "&amp;Source!I64&amp;"=47,3/"&amp;"100"</f>
        <v>Объем: 0,473=47,3/100</v>
      </c>
    </row>
    <row r="208" spans="1:26" ht="14.25">
      <c r="A208" s="23"/>
      <c r="B208" s="57"/>
      <c r="C208" s="57" t="s">
        <v>823</v>
      </c>
      <c r="D208" s="39"/>
      <c r="E208" s="10"/>
      <c r="F208" s="40">
        <f>Source!AO64</f>
        <v>50.25</v>
      </c>
      <c r="G208" s="41" t="str">
        <f>Source!DG64</f>
        <v>)*1,15</v>
      </c>
      <c r="H208" s="42">
        <f>ROUND(Source!AF64*Source!I64, 2)</f>
        <v>27.33</v>
      </c>
      <c r="I208" s="41"/>
      <c r="J208" s="41">
        <f>IF(Source!BA64&lt;&gt; 0, Source!BA64, 1)</f>
        <v>33.18</v>
      </c>
      <c r="K208" s="42">
        <f>Source!S64</f>
        <v>906.93</v>
      </c>
      <c r="L208" s="43"/>
      <c r="R208">
        <f>H208</f>
        <v>27.33</v>
      </c>
    </row>
    <row r="209" spans="1:26" ht="14.25">
      <c r="A209" s="23"/>
      <c r="B209" s="57"/>
      <c r="C209" s="57" t="s">
        <v>273</v>
      </c>
      <c r="D209" s="39"/>
      <c r="E209" s="10"/>
      <c r="F209" s="40">
        <f>Source!AM64</f>
        <v>44.74</v>
      </c>
      <c r="G209" s="41" t="str">
        <f>Source!DE64</f>
        <v>)*1,25</v>
      </c>
      <c r="H209" s="42">
        <f>ROUND(Source!AD64*Source!I64, 2)</f>
        <v>26.45</v>
      </c>
      <c r="I209" s="41"/>
      <c r="J209" s="41">
        <f>IF(Source!BB64&lt;&gt; 0, Source!BB64, 1)</f>
        <v>6.08</v>
      </c>
      <c r="K209" s="42">
        <f>Source!Q64</f>
        <v>160.83000000000001</v>
      </c>
      <c r="L209" s="43"/>
    </row>
    <row r="210" spans="1:26" ht="14.25">
      <c r="A210" s="23"/>
      <c r="B210" s="57"/>
      <c r="C210" s="57" t="s">
        <v>824</v>
      </c>
      <c r="D210" s="39"/>
      <c r="E210" s="10"/>
      <c r="F210" s="40">
        <f>Source!AN64</f>
        <v>0.46</v>
      </c>
      <c r="G210" s="41" t="str">
        <f>Source!DF64</f>
        <v>)*1,25</v>
      </c>
      <c r="H210" s="44">
        <f>ROUND(Source!AE64*Source!I64, 2)</f>
        <v>0.27</v>
      </c>
      <c r="I210" s="41"/>
      <c r="J210" s="41">
        <f>IF(Source!BS64&lt;&gt; 0, Source!BS64, 1)</f>
        <v>33.18</v>
      </c>
      <c r="K210" s="44">
        <f>Source!R64</f>
        <v>9.02</v>
      </c>
      <c r="L210" s="43"/>
      <c r="R210">
        <f>H210</f>
        <v>0.27</v>
      </c>
    </row>
    <row r="211" spans="1:26" ht="14.25">
      <c r="A211" s="23"/>
      <c r="B211" s="57"/>
      <c r="C211" s="57" t="s">
        <v>831</v>
      </c>
      <c r="D211" s="39"/>
      <c r="E211" s="10"/>
      <c r="F211" s="40">
        <f>Source!AL64</f>
        <v>154.46</v>
      </c>
      <c r="G211" s="41" t="str">
        <f>Source!DD64</f>
        <v/>
      </c>
      <c r="H211" s="42">
        <f>ROUND(Source!AC64*Source!I64, 2)</f>
        <v>73.06</v>
      </c>
      <c r="I211" s="41"/>
      <c r="J211" s="41">
        <f>IF(Source!BC64&lt;&gt; 0, Source!BC64, 1)</f>
        <v>9.57</v>
      </c>
      <c r="K211" s="42">
        <f>Source!P64</f>
        <v>699.18</v>
      </c>
      <c r="L211" s="43"/>
    </row>
    <row r="212" spans="1:26" ht="14.25">
      <c r="A212" s="23"/>
      <c r="B212" s="57"/>
      <c r="C212" s="57" t="s">
        <v>825</v>
      </c>
      <c r="D212" s="39" t="s">
        <v>826</v>
      </c>
      <c r="E212" s="10">
        <f>Source!BZ64</f>
        <v>118</v>
      </c>
      <c r="F212" s="73" t="str">
        <f>CONCATENATE(" )", Source!DL64, Source!FT64, "=", Source!FX64)</f>
        <v xml:space="preserve"> )*0,9=106,2</v>
      </c>
      <c r="G212" s="82"/>
      <c r="H212" s="42">
        <f>SUM(S206:S214)</f>
        <v>29.31</v>
      </c>
      <c r="I212" s="45"/>
      <c r="J212" s="38">
        <f>Source!AT64</f>
        <v>106</v>
      </c>
      <c r="K212" s="42">
        <f>SUM(T206:T214)</f>
        <v>970.91</v>
      </c>
      <c r="L212" s="43"/>
    </row>
    <row r="213" spans="1:26" ht="14.25">
      <c r="A213" s="23"/>
      <c r="B213" s="57"/>
      <c r="C213" s="57" t="s">
        <v>827</v>
      </c>
      <c r="D213" s="39" t="s">
        <v>826</v>
      </c>
      <c r="E213" s="10">
        <f>Source!CA64</f>
        <v>63</v>
      </c>
      <c r="F213" s="73" t="str">
        <f>CONCATENATE(" )", Source!DM64, Source!FU64, "=", Source!FY64)</f>
        <v xml:space="preserve"> )*0,85=53,55</v>
      </c>
      <c r="G213" s="82"/>
      <c r="H213" s="42">
        <f>SUM(U206:U214)</f>
        <v>14.78</v>
      </c>
      <c r="I213" s="45"/>
      <c r="J213" s="38">
        <f>Source!AU64</f>
        <v>54</v>
      </c>
      <c r="K213" s="42">
        <f>SUM(V206:V214)</f>
        <v>494.61</v>
      </c>
      <c r="L213" s="43"/>
    </row>
    <row r="214" spans="1:26" ht="14.25">
      <c r="A214" s="58"/>
      <c r="B214" s="59"/>
      <c r="C214" s="59" t="s">
        <v>828</v>
      </c>
      <c r="D214" s="46" t="s">
        <v>829</v>
      </c>
      <c r="E214" s="47">
        <f>Source!AQ64</f>
        <v>5.94</v>
      </c>
      <c r="F214" s="48"/>
      <c r="G214" s="49" t="str">
        <f>Source!DI64</f>
        <v>)*1,15</v>
      </c>
      <c r="H214" s="50"/>
      <c r="I214" s="49"/>
      <c r="J214" s="49"/>
      <c r="K214" s="50"/>
      <c r="L214" s="51">
        <f>Source!U64</f>
        <v>3.2310629999999998</v>
      </c>
    </row>
    <row r="215" spans="1:26" ht="15">
      <c r="G215" s="90">
        <f>H208+H209+H211+H212+H213</f>
        <v>170.93</v>
      </c>
      <c r="H215" s="90"/>
      <c r="J215" s="90">
        <f>K208+K209+K211+K212+K213</f>
        <v>3232.46</v>
      </c>
      <c r="K215" s="90"/>
      <c r="L215" s="52">
        <f>Source!U64</f>
        <v>3.2310629999999998</v>
      </c>
      <c r="O215" s="32">
        <f>G215</f>
        <v>170.93</v>
      </c>
      <c r="P215" s="32">
        <f>J215</f>
        <v>3232.46</v>
      </c>
      <c r="Q215" s="32">
        <f>L215</f>
        <v>3.2310629999999998</v>
      </c>
      <c r="W215">
        <f>IF(Source!BI64&lt;=1,H208+H209+H211+H212+H213, 0)</f>
        <v>170.93</v>
      </c>
      <c r="X215">
        <f>IF(Source!BI64=2,H208+H209+H211+H212+H213, 0)</f>
        <v>0</v>
      </c>
      <c r="Y215">
        <f>IF(Source!BI64=3,H208+H209+H211+H212+H213, 0)</f>
        <v>0</v>
      </c>
      <c r="Z215">
        <f>IF(Source!BI64=4,H208+H209+H211+H212+H213, 0)</f>
        <v>0</v>
      </c>
    </row>
    <row r="216" spans="1:26" ht="79.5">
      <c r="A216" s="23" t="str">
        <f>Source!E65</f>
        <v>20</v>
      </c>
      <c r="B216" s="57" t="s">
        <v>838</v>
      </c>
      <c r="C216" s="57" t="str">
        <f>Source!G65</f>
        <v>Облицовка стен по системе «КНАУФ» по одинарному металлическому каркасу из ПН и ПС профилей гипсокартонными листами в один слой (С 625) оконным проемом</v>
      </c>
      <c r="D216" s="39" t="str">
        <f>Source!H65</f>
        <v>100 м2 стен (за вычетом проемов)</v>
      </c>
      <c r="E216" s="10">
        <f>Source!I65</f>
        <v>0.47299999999999998</v>
      </c>
      <c r="F216" s="40">
        <f>Source!AL65+Source!AM65+Source!AO65</f>
        <v>6367.3</v>
      </c>
      <c r="G216" s="41"/>
      <c r="H216" s="42"/>
      <c r="I216" s="41" t="str">
        <f>Source!BO65</f>
        <v>10-05-009-1</v>
      </c>
      <c r="J216" s="41"/>
      <c r="K216" s="42"/>
      <c r="L216" s="43"/>
      <c r="S216">
        <f>ROUND((Source!FX65/100)*((ROUND(Source!AF65*Source!I65, 2)+ROUND(Source!AE65*Source!I65, 2))), 2)</f>
        <v>372.01</v>
      </c>
      <c r="T216">
        <f>Source!X65</f>
        <v>12319.89</v>
      </c>
      <c r="U216">
        <f>ROUND((Source!FY65/100)*((ROUND(Source!AF65*Source!I65, 2)+ROUND(Source!AE65*Source!I65, 2))), 2)</f>
        <v>187.58</v>
      </c>
      <c r="V216">
        <f>Source!Y65</f>
        <v>6276.17</v>
      </c>
    </row>
    <row r="217" spans="1:26">
      <c r="C217" s="31" t="str">
        <f>"Объем: "&amp;Source!I65&amp;"=47,3/"&amp;"100"</f>
        <v>Объем: 0,473=47,3/100</v>
      </c>
    </row>
    <row r="218" spans="1:26" ht="14.25">
      <c r="A218" s="23"/>
      <c r="B218" s="57"/>
      <c r="C218" s="57" t="s">
        <v>823</v>
      </c>
      <c r="D218" s="39"/>
      <c r="E218" s="10"/>
      <c r="F218" s="40">
        <f>Source!AO65</f>
        <v>643.97</v>
      </c>
      <c r="G218" s="41" t="str">
        <f>Source!DG65</f>
        <v>)*1,15</v>
      </c>
      <c r="H218" s="42">
        <f>ROUND(Source!AF65*Source!I65, 2)</f>
        <v>350.29</v>
      </c>
      <c r="I218" s="41"/>
      <c r="J218" s="41">
        <f>IF(Source!BA65&lt;&gt; 0, Source!BA65, 1)</f>
        <v>33.18</v>
      </c>
      <c r="K218" s="42">
        <f>Source!S65</f>
        <v>11622.54</v>
      </c>
      <c r="L218" s="43"/>
      <c r="R218">
        <f>H218</f>
        <v>350.29</v>
      </c>
    </row>
    <row r="219" spans="1:26" ht="14.25">
      <c r="A219" s="23"/>
      <c r="B219" s="57"/>
      <c r="C219" s="57" t="s">
        <v>273</v>
      </c>
      <c r="D219" s="39"/>
      <c r="E219" s="10"/>
      <c r="F219" s="40">
        <f>Source!AM65</f>
        <v>18.48</v>
      </c>
      <c r="G219" s="41" t="str">
        <f>Source!DE65</f>
        <v>)*1,25</v>
      </c>
      <c r="H219" s="42">
        <f>ROUND(Source!AD65*Source!I65, 2)</f>
        <v>10.93</v>
      </c>
      <c r="I219" s="41"/>
      <c r="J219" s="41">
        <f>IF(Source!BB65&lt;&gt; 0, Source!BB65, 1)</f>
        <v>5.79</v>
      </c>
      <c r="K219" s="42">
        <f>Source!Q65</f>
        <v>63.26</v>
      </c>
      <c r="L219" s="43"/>
    </row>
    <row r="220" spans="1:26" ht="14.25">
      <c r="A220" s="23"/>
      <c r="B220" s="57"/>
      <c r="C220" s="57" t="s">
        <v>831</v>
      </c>
      <c r="D220" s="39"/>
      <c r="E220" s="10"/>
      <c r="F220" s="40">
        <f>Source!AL65</f>
        <v>5704.85</v>
      </c>
      <c r="G220" s="41" t="str">
        <f>Source!DD65</f>
        <v/>
      </c>
      <c r="H220" s="42">
        <f>ROUND(Source!AC65*Source!I65, 2)</f>
        <v>2698.39</v>
      </c>
      <c r="I220" s="41"/>
      <c r="J220" s="41">
        <f>IF(Source!BC65&lt;&gt; 0, Source!BC65, 1)</f>
        <v>6.21</v>
      </c>
      <c r="K220" s="42">
        <f>Source!P65</f>
        <v>16757.03</v>
      </c>
      <c r="L220" s="43"/>
    </row>
    <row r="221" spans="1:26" ht="14.25">
      <c r="A221" s="23"/>
      <c r="B221" s="57"/>
      <c r="C221" s="57" t="s">
        <v>825</v>
      </c>
      <c r="D221" s="39" t="s">
        <v>826</v>
      </c>
      <c r="E221" s="10">
        <f>Source!BZ65</f>
        <v>118</v>
      </c>
      <c r="F221" s="73" t="str">
        <f>CONCATENATE(" )", Source!DL65, Source!FT65, "=", Source!FX65)</f>
        <v xml:space="preserve"> )*0,9=106,2</v>
      </c>
      <c r="G221" s="82"/>
      <c r="H221" s="42">
        <f>SUM(S216:S223)</f>
        <v>372.01</v>
      </c>
      <c r="I221" s="45"/>
      <c r="J221" s="38">
        <f>Source!AT65</f>
        <v>106</v>
      </c>
      <c r="K221" s="42">
        <f>SUM(T216:T223)</f>
        <v>12319.89</v>
      </c>
      <c r="L221" s="43"/>
    </row>
    <row r="222" spans="1:26" ht="14.25">
      <c r="A222" s="23"/>
      <c r="B222" s="57"/>
      <c r="C222" s="57" t="s">
        <v>827</v>
      </c>
      <c r="D222" s="39" t="s">
        <v>826</v>
      </c>
      <c r="E222" s="10">
        <f>Source!CA65</f>
        <v>63</v>
      </c>
      <c r="F222" s="73" t="str">
        <f>CONCATENATE(" )", Source!DM65, Source!FU65, "=", Source!FY65)</f>
        <v xml:space="preserve"> )*0,85=53,55</v>
      </c>
      <c r="G222" s="82"/>
      <c r="H222" s="42">
        <f>SUM(U216:U223)</f>
        <v>187.58</v>
      </c>
      <c r="I222" s="45"/>
      <c r="J222" s="38">
        <f>Source!AU65</f>
        <v>54</v>
      </c>
      <c r="K222" s="42">
        <f>SUM(V216:V223)</f>
        <v>6276.17</v>
      </c>
      <c r="L222" s="43"/>
    </row>
    <row r="223" spans="1:26" ht="14.25">
      <c r="A223" s="58"/>
      <c r="B223" s="59"/>
      <c r="C223" s="59" t="s">
        <v>828</v>
      </c>
      <c r="D223" s="46" t="s">
        <v>829</v>
      </c>
      <c r="E223" s="47">
        <f>Source!AQ65</f>
        <v>71</v>
      </c>
      <c r="F223" s="48"/>
      <c r="G223" s="49" t="str">
        <f>Source!DI65</f>
        <v>)*1,15</v>
      </c>
      <c r="H223" s="50"/>
      <c r="I223" s="49"/>
      <c r="J223" s="49"/>
      <c r="K223" s="50"/>
      <c r="L223" s="51">
        <f>Source!U65</f>
        <v>38.620449999999991</v>
      </c>
    </row>
    <row r="224" spans="1:26" ht="15">
      <c r="G224" s="90">
        <f>H218+H219+H220+H221+H222</f>
        <v>3619.2</v>
      </c>
      <c r="H224" s="90"/>
      <c r="J224" s="90">
        <f>K218+K219+K220+K221+K222</f>
        <v>47038.89</v>
      </c>
      <c r="K224" s="90"/>
      <c r="L224" s="52">
        <f>Source!U65</f>
        <v>38.620449999999991</v>
      </c>
      <c r="O224" s="32">
        <f>G224</f>
        <v>3619.2</v>
      </c>
      <c r="P224" s="32">
        <f>J224</f>
        <v>47038.89</v>
      </c>
      <c r="Q224" s="32">
        <f>L224</f>
        <v>38.620449999999991</v>
      </c>
      <c r="W224">
        <f>IF(Source!BI65&lt;=1,H218+H219+H220+H221+H222, 0)</f>
        <v>3619.2</v>
      </c>
      <c r="X224">
        <f>IF(Source!BI65=2,H218+H219+H220+H221+H222, 0)</f>
        <v>0</v>
      </c>
      <c r="Y224">
        <f>IF(Source!BI65=3,H218+H219+H220+H221+H222, 0)</f>
        <v>0</v>
      </c>
      <c r="Z224">
        <f>IF(Source!BI65=4,H218+H219+H220+H221+H222, 0)</f>
        <v>0</v>
      </c>
    </row>
    <row r="225" spans="1:26" ht="79.5">
      <c r="A225" s="23" t="str">
        <f>Source!E66</f>
        <v>21</v>
      </c>
      <c r="B225" s="57" t="s">
        <v>839</v>
      </c>
      <c r="C225" s="57" t="str">
        <f>Source!G66</f>
        <v>Заполнение каркаса перегородок утеплителем</v>
      </c>
      <c r="D225" s="39" t="str">
        <f>Source!H66</f>
        <v>100 м2 перегородок</v>
      </c>
      <c r="E225" s="10">
        <f>Source!I66</f>
        <v>0.47299999999999998</v>
      </c>
      <c r="F225" s="40">
        <f>Source!AL66+Source!AM66+Source!AO66</f>
        <v>1509.57</v>
      </c>
      <c r="G225" s="41"/>
      <c r="H225" s="42"/>
      <c r="I225" s="41" t="str">
        <f>Source!BO66</f>
        <v>10-01-301-1</v>
      </c>
      <c r="J225" s="41"/>
      <c r="K225" s="42"/>
      <c r="L225" s="43"/>
      <c r="S225">
        <f>ROUND((Source!FX66/100)*((ROUND(Source!AF66*Source!I66, 2)+ROUND(Source!AE66*Source!I66, 2))), 2)</f>
        <v>118.18</v>
      </c>
      <c r="T225">
        <f>Source!X66</f>
        <v>3913.68</v>
      </c>
      <c r="U225">
        <f>ROUND((Source!FY66/100)*((ROUND(Source!AF66*Source!I66, 2)+ROUND(Source!AE66*Source!I66, 2))), 2)</f>
        <v>59.59</v>
      </c>
      <c r="V225">
        <f>Source!Y66</f>
        <v>1993.76</v>
      </c>
    </row>
    <row r="226" spans="1:26">
      <c r="C226" s="31" t="str">
        <f>"Объем: "&amp;Source!I66&amp;"=47,3/"&amp;"100"</f>
        <v>Объем: 0,473=47,3/100</v>
      </c>
    </row>
    <row r="227" spans="1:26" ht="14.25">
      <c r="A227" s="23"/>
      <c r="B227" s="57"/>
      <c r="C227" s="57" t="s">
        <v>823</v>
      </c>
      <c r="D227" s="39"/>
      <c r="E227" s="10"/>
      <c r="F227" s="40">
        <f>Source!AO66</f>
        <v>202.81</v>
      </c>
      <c r="G227" s="41" t="str">
        <f>Source!DG66</f>
        <v>)*1,15</v>
      </c>
      <c r="H227" s="42">
        <f>ROUND(Source!AF66*Source!I66, 2)</f>
        <v>110.32</v>
      </c>
      <c r="I227" s="41"/>
      <c r="J227" s="41">
        <f>IF(Source!BA66&lt;&gt; 0, Source!BA66, 1)</f>
        <v>33.18</v>
      </c>
      <c r="K227" s="42">
        <f>Source!S66</f>
        <v>3660.37</v>
      </c>
      <c r="L227" s="43"/>
      <c r="R227">
        <f>H227</f>
        <v>110.32</v>
      </c>
    </row>
    <row r="228" spans="1:26" ht="14.25">
      <c r="A228" s="23"/>
      <c r="B228" s="57"/>
      <c r="C228" s="57" t="s">
        <v>273</v>
      </c>
      <c r="D228" s="39"/>
      <c r="E228" s="10"/>
      <c r="F228" s="40">
        <f>Source!AM66</f>
        <v>30</v>
      </c>
      <c r="G228" s="41" t="str">
        <f>Source!DE66</f>
        <v>)*1,25</v>
      </c>
      <c r="H228" s="42">
        <f>ROUND(Source!AD66*Source!I66, 2)</f>
        <v>17.739999999999998</v>
      </c>
      <c r="I228" s="41"/>
      <c r="J228" s="41">
        <f>IF(Source!BB66&lt;&gt; 0, Source!BB66, 1)</f>
        <v>10.31</v>
      </c>
      <c r="K228" s="42">
        <f>Source!Q66</f>
        <v>182.87</v>
      </c>
      <c r="L228" s="43"/>
    </row>
    <row r="229" spans="1:26" ht="14.25">
      <c r="A229" s="23"/>
      <c r="B229" s="57"/>
      <c r="C229" s="57" t="s">
        <v>824</v>
      </c>
      <c r="D229" s="39"/>
      <c r="E229" s="10"/>
      <c r="F229" s="40">
        <f>Source!AN66</f>
        <v>1.62</v>
      </c>
      <c r="G229" s="41" t="str">
        <f>Source!DF66</f>
        <v>)*1,25</v>
      </c>
      <c r="H229" s="44">
        <f>ROUND(Source!AE66*Source!I66, 2)</f>
        <v>0.96</v>
      </c>
      <c r="I229" s="41"/>
      <c r="J229" s="41">
        <f>IF(Source!BS66&lt;&gt; 0, Source!BS66, 1)</f>
        <v>33.18</v>
      </c>
      <c r="K229" s="44">
        <f>Source!R66</f>
        <v>31.78</v>
      </c>
      <c r="L229" s="43"/>
      <c r="R229">
        <f>H229</f>
        <v>0.96</v>
      </c>
    </row>
    <row r="230" spans="1:26" ht="14.25">
      <c r="A230" s="23"/>
      <c r="B230" s="57"/>
      <c r="C230" s="57" t="s">
        <v>831</v>
      </c>
      <c r="D230" s="39"/>
      <c r="E230" s="10"/>
      <c r="F230" s="40">
        <f>Source!AL66</f>
        <v>1276.76</v>
      </c>
      <c r="G230" s="41" t="str">
        <f>Source!DD66</f>
        <v/>
      </c>
      <c r="H230" s="42">
        <f>ROUND(Source!AC66*Source!I66, 2)</f>
        <v>603.91</v>
      </c>
      <c r="I230" s="41"/>
      <c r="J230" s="41">
        <f>IF(Source!BC66&lt;&gt; 0, Source!BC66, 1)</f>
        <v>2.16</v>
      </c>
      <c r="K230" s="42">
        <f>Source!P66</f>
        <v>1304.44</v>
      </c>
      <c r="L230" s="43"/>
    </row>
    <row r="231" spans="1:26" ht="14.25">
      <c r="A231" s="23"/>
      <c r="B231" s="57"/>
      <c r="C231" s="57" t="s">
        <v>825</v>
      </c>
      <c r="D231" s="39" t="s">
        <v>826</v>
      </c>
      <c r="E231" s="10">
        <f>Source!BZ66</f>
        <v>118</v>
      </c>
      <c r="F231" s="73" t="str">
        <f>CONCATENATE(" )", Source!DL66, Source!FT66, "=", Source!FX66)</f>
        <v xml:space="preserve"> )*0,9=106,2</v>
      </c>
      <c r="G231" s="82"/>
      <c r="H231" s="42">
        <f>SUM(S225:S234)</f>
        <v>118.18</v>
      </c>
      <c r="I231" s="45"/>
      <c r="J231" s="38">
        <f>Source!AT66</f>
        <v>106</v>
      </c>
      <c r="K231" s="42">
        <f>SUM(T225:T234)</f>
        <v>3913.68</v>
      </c>
      <c r="L231" s="43"/>
    </row>
    <row r="232" spans="1:26" ht="14.25">
      <c r="A232" s="23"/>
      <c r="B232" s="57"/>
      <c r="C232" s="57" t="s">
        <v>827</v>
      </c>
      <c r="D232" s="39" t="s">
        <v>826</v>
      </c>
      <c r="E232" s="10">
        <f>Source!CA66</f>
        <v>63</v>
      </c>
      <c r="F232" s="73" t="str">
        <f>CONCATENATE(" )", Source!DM66, Source!FU66, "=", Source!FY66)</f>
        <v xml:space="preserve"> )*0,85=53,55</v>
      </c>
      <c r="G232" s="82"/>
      <c r="H232" s="42">
        <f>SUM(U225:U234)</f>
        <v>59.59</v>
      </c>
      <c r="I232" s="45"/>
      <c r="J232" s="38">
        <f>Source!AU66</f>
        <v>54</v>
      </c>
      <c r="K232" s="42">
        <f>SUM(V225:V234)</f>
        <v>1993.76</v>
      </c>
      <c r="L232" s="43"/>
    </row>
    <row r="233" spans="1:26" ht="14.25">
      <c r="A233" s="23"/>
      <c r="B233" s="57"/>
      <c r="C233" s="57" t="s">
        <v>828</v>
      </c>
      <c r="D233" s="39" t="s">
        <v>829</v>
      </c>
      <c r="E233" s="10">
        <f>Source!AQ66</f>
        <v>22.89</v>
      </c>
      <c r="F233" s="40"/>
      <c r="G233" s="41" t="str">
        <f>Source!DI66</f>
        <v>)*1,15</v>
      </c>
      <c r="H233" s="42"/>
      <c r="I233" s="41"/>
      <c r="J233" s="41"/>
      <c r="K233" s="42"/>
      <c r="L233" s="53">
        <f>Source!U66</f>
        <v>12.451015499999999</v>
      </c>
    </row>
    <row r="234" spans="1:26" ht="42.75">
      <c r="A234" s="58" t="str">
        <f>Source!E67</f>
        <v>21,1</v>
      </c>
      <c r="B234" s="59" t="str">
        <f>Source!F67</f>
        <v>104-0742</v>
      </c>
      <c r="C234" s="59" t="str">
        <f>Source!G67</f>
        <v>Плиты теплоизоляционные минераловатные РОКЛАЙТ (ТУ 5762-049-17925162-2006) толщина 50мм</v>
      </c>
      <c r="D234" s="46" t="str">
        <f>Source!H67</f>
        <v>м3</v>
      </c>
      <c r="E234" s="47">
        <f>Source!I67</f>
        <v>3</v>
      </c>
      <c r="F234" s="48">
        <f>Source!AL67+Source!AM67+Source!AO67</f>
        <v>294.7</v>
      </c>
      <c r="G234" s="54" t="s">
        <v>3</v>
      </c>
      <c r="H234" s="50">
        <f>ROUND(Source!AC67*Source!I67, 2)+ROUND(Source!AD67*Source!I67, 2)+ROUND(Source!AF67*Source!I67, 2)</f>
        <v>884.1</v>
      </c>
      <c r="I234" s="49"/>
      <c r="J234" s="49">
        <f>IF(Source!BC67&lt;&gt; 0, Source!BC67, 1)</f>
        <v>5.95</v>
      </c>
      <c r="K234" s="50">
        <f>Source!O67</f>
        <v>5260.4</v>
      </c>
      <c r="L234" s="55"/>
      <c r="S234">
        <f>ROUND((Source!FX67/100)*((ROUND(Source!AF67*Source!I67, 2)+ROUND(Source!AE67*Source!I67, 2))), 2)</f>
        <v>0</v>
      </c>
      <c r="T234">
        <f>Source!X67</f>
        <v>0</v>
      </c>
      <c r="U234">
        <f>ROUND((Source!FY67/100)*((ROUND(Source!AF67*Source!I67, 2)+ROUND(Source!AE67*Source!I67, 2))), 2)</f>
        <v>0</v>
      </c>
      <c r="V234">
        <f>Source!Y67</f>
        <v>0</v>
      </c>
      <c r="W234">
        <f>IF(Source!BI67&lt;=1,H234, 0)</f>
        <v>884.1</v>
      </c>
      <c r="X234">
        <f>IF(Source!BI67=2,H234, 0)</f>
        <v>0</v>
      </c>
      <c r="Y234">
        <f>IF(Source!BI67=3,H234, 0)</f>
        <v>0</v>
      </c>
      <c r="Z234">
        <f>IF(Source!BI67=4,H234, 0)</f>
        <v>0</v>
      </c>
    </row>
    <row r="235" spans="1:26" ht="15">
      <c r="G235" s="90">
        <f>H227+H228+H230+H231+H232+SUM(H234:H234)</f>
        <v>1793.8400000000001</v>
      </c>
      <c r="H235" s="90"/>
      <c r="J235" s="90">
        <f>K227+K228+K230+K231+K232+SUM(K234:K234)</f>
        <v>16315.52</v>
      </c>
      <c r="K235" s="90"/>
      <c r="L235" s="52">
        <f>Source!U66</f>
        <v>12.451015499999999</v>
      </c>
      <c r="O235" s="32">
        <f>G235</f>
        <v>1793.8400000000001</v>
      </c>
      <c r="P235" s="32">
        <f>J235</f>
        <v>16315.52</v>
      </c>
      <c r="Q235" s="32">
        <f>L235</f>
        <v>12.451015499999999</v>
      </c>
      <c r="W235">
        <f>IF(Source!BI66&lt;=1,H227+H228+H230+H231+H232, 0)</f>
        <v>909.74000000000012</v>
      </c>
      <c r="X235">
        <f>IF(Source!BI66=2,H227+H228+H230+H231+H232, 0)</f>
        <v>0</v>
      </c>
      <c r="Y235">
        <f>IF(Source!BI66=3,H227+H228+H230+H231+H232, 0)</f>
        <v>0</v>
      </c>
      <c r="Z235">
        <f>IF(Source!BI66=4,H227+H228+H230+H231+H232, 0)</f>
        <v>0</v>
      </c>
    </row>
    <row r="236" spans="1:26" ht="79.5">
      <c r="A236" s="23" t="str">
        <f>Source!E68</f>
        <v>22</v>
      </c>
      <c r="B236" s="57" t="s">
        <v>840</v>
      </c>
      <c r="C236" s="57" t="str">
        <f>Source!G68</f>
        <v>Третья шпатлевка при высококачественной окраске по штукатурке и сборным конструкциям стен, подготовленных под окраску</v>
      </c>
      <c r="D236" s="39" t="str">
        <f>Source!H68</f>
        <v>100 м2 окрашиваемой поверхности</v>
      </c>
      <c r="E236" s="10">
        <f>Source!I68</f>
        <v>0.434</v>
      </c>
      <c r="F236" s="40">
        <f>Source!AL68+Source!AM68+Source!AO68</f>
        <v>519.44000000000005</v>
      </c>
      <c r="G236" s="41"/>
      <c r="H236" s="42"/>
      <c r="I236" s="41" t="str">
        <f>Source!BO68</f>
        <v>15-04-027-5</v>
      </c>
      <c r="J236" s="41"/>
      <c r="K236" s="42"/>
      <c r="L236" s="43"/>
      <c r="S236">
        <f>ROUND((Source!FX68/100)*((ROUND(Source!AF68*Source!I68, 2)+ROUND(Source!AE68*Source!I68, 2))), 2)</f>
        <v>53.86</v>
      </c>
      <c r="T236">
        <f>Source!X68</f>
        <v>1796.17</v>
      </c>
      <c r="U236">
        <f>ROUND((Source!FY68/100)*((ROUND(Source!AF68*Source!I68, 2)+ROUND(Source!AE68*Source!I68, 2))), 2)</f>
        <v>26.64</v>
      </c>
      <c r="V236">
        <f>Source!Y68</f>
        <v>888.63</v>
      </c>
    </row>
    <row r="237" spans="1:26">
      <c r="C237" s="31" t="str">
        <f>"Объем: "&amp;Source!I68&amp;"=43,4/"&amp;"100"</f>
        <v>Объем: 0,434=43,4/100</v>
      </c>
    </row>
    <row r="238" spans="1:26" ht="14.25">
      <c r="A238" s="23"/>
      <c r="B238" s="57"/>
      <c r="C238" s="57" t="s">
        <v>823</v>
      </c>
      <c r="D238" s="39"/>
      <c r="E238" s="10"/>
      <c r="F238" s="40">
        <f>Source!AO68</f>
        <v>114.02</v>
      </c>
      <c r="G238" s="41" t="str">
        <f>Source!DG68</f>
        <v>)*1,15</v>
      </c>
      <c r="H238" s="42">
        <f>ROUND(Source!AF68*Source!I68, 2)</f>
        <v>56.91</v>
      </c>
      <c r="I238" s="41"/>
      <c r="J238" s="41">
        <f>IF(Source!BA68&lt;&gt; 0, Source!BA68, 1)</f>
        <v>33.18</v>
      </c>
      <c r="K238" s="42">
        <f>Source!S68</f>
        <v>1888.19</v>
      </c>
      <c r="L238" s="43"/>
      <c r="R238">
        <f>H238</f>
        <v>56.91</v>
      </c>
    </row>
    <row r="239" spans="1:26" ht="14.25">
      <c r="A239" s="23"/>
      <c r="B239" s="57"/>
      <c r="C239" s="57" t="s">
        <v>273</v>
      </c>
      <c r="D239" s="39"/>
      <c r="E239" s="10"/>
      <c r="F239" s="40">
        <f>Source!AM68</f>
        <v>2.93</v>
      </c>
      <c r="G239" s="41" t="str">
        <f>Source!DE68</f>
        <v>)*1,25</v>
      </c>
      <c r="H239" s="42">
        <f>ROUND(Source!AD68*Source!I68, 2)</f>
        <v>1.59</v>
      </c>
      <c r="I239" s="41"/>
      <c r="J239" s="41">
        <f>IF(Source!BB68&lt;&gt; 0, Source!BB68, 1)</f>
        <v>11.14</v>
      </c>
      <c r="K239" s="42">
        <f>Source!Q68</f>
        <v>17.71</v>
      </c>
      <c r="L239" s="43"/>
    </row>
    <row r="240" spans="1:26" ht="14.25">
      <c r="A240" s="23"/>
      <c r="B240" s="57"/>
      <c r="C240" s="57" t="s">
        <v>824</v>
      </c>
      <c r="D240" s="39"/>
      <c r="E240" s="10"/>
      <c r="F240" s="40">
        <f>Source!AN68</f>
        <v>0.14000000000000001</v>
      </c>
      <c r="G240" s="41" t="str">
        <f>Source!DF68</f>
        <v>)*1,25</v>
      </c>
      <c r="H240" s="44">
        <f>ROUND(Source!AE68*Source!I68, 2)</f>
        <v>0.08</v>
      </c>
      <c r="I240" s="41"/>
      <c r="J240" s="41">
        <f>IF(Source!BS68&lt;&gt; 0, Source!BS68, 1)</f>
        <v>33.18</v>
      </c>
      <c r="K240" s="44">
        <f>Source!R68</f>
        <v>2.52</v>
      </c>
      <c r="L240" s="43"/>
      <c r="R240">
        <f>H240</f>
        <v>0.08</v>
      </c>
    </row>
    <row r="241" spans="1:26" ht="14.25">
      <c r="A241" s="23"/>
      <c r="B241" s="57"/>
      <c r="C241" s="57" t="s">
        <v>831</v>
      </c>
      <c r="D241" s="39"/>
      <c r="E241" s="10"/>
      <c r="F241" s="40">
        <f>Source!AL68</f>
        <v>402.49</v>
      </c>
      <c r="G241" s="41" t="str">
        <f>Source!DD68</f>
        <v/>
      </c>
      <c r="H241" s="42">
        <f>ROUND(Source!AC68*Source!I68, 2)</f>
        <v>174.68</v>
      </c>
      <c r="I241" s="41"/>
      <c r="J241" s="41">
        <f>IF(Source!BC68&lt;&gt; 0, Source!BC68, 1)</f>
        <v>3.88</v>
      </c>
      <c r="K241" s="42">
        <f>Source!P68</f>
        <v>677.76</v>
      </c>
      <c r="L241" s="43"/>
    </row>
    <row r="242" spans="1:26" ht="14.25">
      <c r="A242" s="23"/>
      <c r="B242" s="57"/>
      <c r="C242" s="57" t="s">
        <v>825</v>
      </c>
      <c r="D242" s="39" t="s">
        <v>826</v>
      </c>
      <c r="E242" s="10">
        <f>Source!BZ68</f>
        <v>105</v>
      </c>
      <c r="F242" s="73" t="str">
        <f>CONCATENATE(" )", Source!DL68, Source!FT68, "=", Source!FX68)</f>
        <v xml:space="preserve"> )*0,9=94,5</v>
      </c>
      <c r="G242" s="82"/>
      <c r="H242" s="42">
        <f>SUM(S236:S244)</f>
        <v>53.86</v>
      </c>
      <c r="I242" s="45"/>
      <c r="J242" s="38">
        <f>Source!AT68</f>
        <v>95</v>
      </c>
      <c r="K242" s="42">
        <f>SUM(T236:T244)</f>
        <v>1796.17</v>
      </c>
      <c r="L242" s="43"/>
    </row>
    <row r="243" spans="1:26" ht="14.25">
      <c r="A243" s="23"/>
      <c r="B243" s="57"/>
      <c r="C243" s="57" t="s">
        <v>827</v>
      </c>
      <c r="D243" s="39" t="s">
        <v>826</v>
      </c>
      <c r="E243" s="10">
        <f>Source!CA68</f>
        <v>55</v>
      </c>
      <c r="F243" s="73" t="str">
        <f>CONCATENATE(" )", Source!DM68, Source!FU68, "=", Source!FY68)</f>
        <v xml:space="preserve"> )*0,85=46,75</v>
      </c>
      <c r="G243" s="82"/>
      <c r="H243" s="42">
        <f>SUM(U236:U244)</f>
        <v>26.64</v>
      </c>
      <c r="I243" s="45"/>
      <c r="J243" s="38">
        <f>Source!AU68</f>
        <v>47</v>
      </c>
      <c r="K243" s="42">
        <f>SUM(V236:V244)</f>
        <v>888.63</v>
      </c>
      <c r="L243" s="43"/>
    </row>
    <row r="244" spans="1:26" ht="14.25">
      <c r="A244" s="58"/>
      <c r="B244" s="59"/>
      <c r="C244" s="59" t="s">
        <v>828</v>
      </c>
      <c r="D244" s="46" t="s">
        <v>829</v>
      </c>
      <c r="E244" s="47">
        <f>Source!AQ68</f>
        <v>11.99</v>
      </c>
      <c r="F244" s="48"/>
      <c r="G244" s="49" t="str">
        <f>Source!DI68</f>
        <v>)*1,15</v>
      </c>
      <c r="H244" s="50"/>
      <c r="I244" s="49"/>
      <c r="J244" s="49"/>
      <c r="K244" s="50"/>
      <c r="L244" s="51">
        <f>Source!U68</f>
        <v>5.9842089999999999</v>
      </c>
    </row>
    <row r="245" spans="1:26" ht="15">
      <c r="G245" s="90">
        <f>H238+H239+H241+H242+H243</f>
        <v>313.68</v>
      </c>
      <c r="H245" s="90"/>
      <c r="J245" s="90">
        <f>K238+K239+K241+K242+K243</f>
        <v>5268.46</v>
      </c>
      <c r="K245" s="90"/>
      <c r="L245" s="52">
        <f>Source!U68</f>
        <v>5.9842089999999999</v>
      </c>
      <c r="O245" s="32">
        <f>G245</f>
        <v>313.68</v>
      </c>
      <c r="P245" s="32">
        <f>J245</f>
        <v>5268.46</v>
      </c>
      <c r="Q245" s="32">
        <f>L245</f>
        <v>5.9842089999999999</v>
      </c>
      <c r="W245">
        <f>IF(Source!BI68&lt;=1,H238+H239+H241+H242+H243, 0)</f>
        <v>313.68</v>
      </c>
      <c r="X245">
        <f>IF(Source!BI68=2,H238+H239+H241+H242+H243, 0)</f>
        <v>0</v>
      </c>
      <c r="Y245">
        <f>IF(Source!BI68=3,H238+H239+H241+H242+H243, 0)</f>
        <v>0</v>
      </c>
      <c r="Z245">
        <f>IF(Source!BI68=4,H238+H239+H241+H242+H243, 0)</f>
        <v>0</v>
      </c>
    </row>
    <row r="246" spans="1:26" ht="99.75">
      <c r="A246" s="23" t="str">
        <f>Source!E69</f>
        <v>24</v>
      </c>
      <c r="B246" s="57" t="s">
        <v>841</v>
      </c>
      <c r="C246" s="57" t="str">
        <f>Source!G69</f>
        <v>Оклейка обоями стен по листовым материалам, гипсобетонным и гипсолитовым поверхностям простыми и средней плотности</v>
      </c>
      <c r="D246" s="39" t="str">
        <f>Source!H69</f>
        <v>100 м2 оклеиваемой и обиваемой поверхности</v>
      </c>
      <c r="E246" s="10">
        <f>Source!I69</f>
        <v>0.434</v>
      </c>
      <c r="F246" s="40">
        <f>Source!AL69+Source!AM69+Source!AO69</f>
        <v>807.46999999999991</v>
      </c>
      <c r="G246" s="41"/>
      <c r="H246" s="42"/>
      <c r="I246" s="41" t="str">
        <f>Source!BO69</f>
        <v>15-06-001-4</v>
      </c>
      <c r="J246" s="41"/>
      <c r="K246" s="42"/>
      <c r="L246" s="43"/>
      <c r="S246">
        <f>ROUND((Source!FX69/100)*((ROUND(Source!AF69*Source!I69, 2)+ROUND(Source!AE69*Source!I69, 2))), 2)</f>
        <v>115.57</v>
      </c>
      <c r="T246">
        <f>Source!X69</f>
        <v>3855.03</v>
      </c>
      <c r="U246">
        <f>ROUND((Source!FY69/100)*((ROUND(Source!AF69*Source!I69, 2)+ROUND(Source!AE69*Source!I69, 2))), 2)</f>
        <v>57.18</v>
      </c>
      <c r="V246">
        <f>Source!Y69</f>
        <v>1907.23</v>
      </c>
    </row>
    <row r="247" spans="1:26">
      <c r="C247" s="31" t="str">
        <f>"Объем: "&amp;Source!I69&amp;"=43,4/"&amp;"100"</f>
        <v>Объем: 0,434=43,4/100</v>
      </c>
    </row>
    <row r="248" spans="1:26" ht="14.25">
      <c r="A248" s="23"/>
      <c r="B248" s="57"/>
      <c r="C248" s="57" t="s">
        <v>823</v>
      </c>
      <c r="D248" s="39"/>
      <c r="E248" s="10"/>
      <c r="F248" s="40">
        <f>Source!AO69</f>
        <v>244.89</v>
      </c>
      <c r="G248" s="41" t="str">
        <f>Source!DG69</f>
        <v>)*1,15</v>
      </c>
      <c r="H248" s="42">
        <f>ROUND(Source!AF69*Source!I69, 2)</f>
        <v>122.22</v>
      </c>
      <c r="I248" s="41"/>
      <c r="J248" s="41">
        <f>IF(Source!BA69&lt;&gt; 0, Source!BA69, 1)</f>
        <v>33.18</v>
      </c>
      <c r="K248" s="42">
        <f>Source!S69</f>
        <v>4055.41</v>
      </c>
      <c r="L248" s="43"/>
      <c r="R248">
        <f>H248</f>
        <v>122.22</v>
      </c>
    </row>
    <row r="249" spans="1:26" ht="14.25">
      <c r="A249" s="23"/>
      <c r="B249" s="57"/>
      <c r="C249" s="57" t="s">
        <v>273</v>
      </c>
      <c r="D249" s="39"/>
      <c r="E249" s="10"/>
      <c r="F249" s="40">
        <f>Source!AM69</f>
        <v>1.18</v>
      </c>
      <c r="G249" s="41" t="str">
        <f>Source!DE69</f>
        <v>)*1,25</v>
      </c>
      <c r="H249" s="42">
        <f>ROUND(Source!AD69*Source!I69, 2)</f>
        <v>0.64</v>
      </c>
      <c r="I249" s="41"/>
      <c r="J249" s="41">
        <f>IF(Source!BB69&lt;&gt; 0, Source!BB69, 1)</f>
        <v>11.86</v>
      </c>
      <c r="K249" s="42">
        <f>Source!Q69</f>
        <v>7.59</v>
      </c>
      <c r="L249" s="43"/>
    </row>
    <row r="250" spans="1:26" ht="14.25">
      <c r="A250" s="23"/>
      <c r="B250" s="57"/>
      <c r="C250" s="57" t="s">
        <v>824</v>
      </c>
      <c r="D250" s="39"/>
      <c r="E250" s="10"/>
      <c r="F250" s="40">
        <f>Source!AN69</f>
        <v>0.14000000000000001</v>
      </c>
      <c r="G250" s="41" t="str">
        <f>Source!DF69</f>
        <v>)*1,25</v>
      </c>
      <c r="H250" s="44">
        <f>ROUND(Source!AE69*Source!I69, 2)</f>
        <v>0.08</v>
      </c>
      <c r="I250" s="41"/>
      <c r="J250" s="41">
        <f>IF(Source!BS69&lt;&gt; 0, Source!BS69, 1)</f>
        <v>33.18</v>
      </c>
      <c r="K250" s="44">
        <f>Source!R69</f>
        <v>2.52</v>
      </c>
      <c r="L250" s="43"/>
      <c r="R250">
        <f>H250</f>
        <v>0.08</v>
      </c>
    </row>
    <row r="251" spans="1:26" ht="14.25">
      <c r="A251" s="23"/>
      <c r="B251" s="57"/>
      <c r="C251" s="57" t="s">
        <v>831</v>
      </c>
      <c r="D251" s="39"/>
      <c r="E251" s="10"/>
      <c r="F251" s="40">
        <f>Source!AL69</f>
        <v>561.4</v>
      </c>
      <c r="G251" s="41" t="str">
        <f>Source!DD69</f>
        <v/>
      </c>
      <c r="H251" s="42">
        <f>ROUND(Source!AC69*Source!I69, 2)</f>
        <v>243.65</v>
      </c>
      <c r="I251" s="41"/>
      <c r="J251" s="41">
        <f>IF(Source!BC69&lt;&gt; 0, Source!BC69, 1)</f>
        <v>7.4</v>
      </c>
      <c r="K251" s="42">
        <f>Source!P69</f>
        <v>1802.99</v>
      </c>
      <c r="L251" s="43"/>
    </row>
    <row r="252" spans="1:26" ht="14.25">
      <c r="A252" s="23"/>
      <c r="B252" s="57"/>
      <c r="C252" s="57" t="s">
        <v>825</v>
      </c>
      <c r="D252" s="39" t="s">
        <v>826</v>
      </c>
      <c r="E252" s="10">
        <f>Source!BZ69</f>
        <v>105</v>
      </c>
      <c r="F252" s="73" t="str">
        <f>CONCATENATE(" )", Source!DL69, Source!FT69, "=", Source!FX69)</f>
        <v xml:space="preserve"> )*0,9=94,5</v>
      </c>
      <c r="G252" s="82"/>
      <c r="H252" s="42">
        <f>SUM(S246:S256)</f>
        <v>115.57</v>
      </c>
      <c r="I252" s="45"/>
      <c r="J252" s="38">
        <f>Source!AT69</f>
        <v>95</v>
      </c>
      <c r="K252" s="42">
        <f>SUM(T246:T256)</f>
        <v>3855.03</v>
      </c>
      <c r="L252" s="43"/>
    </row>
    <row r="253" spans="1:26" ht="14.25">
      <c r="A253" s="23"/>
      <c r="B253" s="57"/>
      <c r="C253" s="57" t="s">
        <v>827</v>
      </c>
      <c r="D253" s="39" t="s">
        <v>826</v>
      </c>
      <c r="E253" s="10">
        <f>Source!CA69</f>
        <v>55</v>
      </c>
      <c r="F253" s="73" t="str">
        <f>CONCATENATE(" )", Source!DM69, Source!FU69, "=", Source!FY69)</f>
        <v xml:space="preserve"> )*0,85=46,75</v>
      </c>
      <c r="G253" s="82"/>
      <c r="H253" s="42">
        <f>SUM(U246:U256)</f>
        <v>57.18</v>
      </c>
      <c r="I253" s="45"/>
      <c r="J253" s="38">
        <f>Source!AU69</f>
        <v>47</v>
      </c>
      <c r="K253" s="42">
        <f>SUM(V246:V256)</f>
        <v>1907.23</v>
      </c>
      <c r="L253" s="43"/>
    </row>
    <row r="254" spans="1:26" ht="14.25">
      <c r="A254" s="23"/>
      <c r="B254" s="57"/>
      <c r="C254" s="57" t="s">
        <v>828</v>
      </c>
      <c r="D254" s="39" t="s">
        <v>829</v>
      </c>
      <c r="E254" s="10">
        <f>Source!AQ69</f>
        <v>27.64</v>
      </c>
      <c r="F254" s="40"/>
      <c r="G254" s="41" t="str">
        <f>Source!DI69</f>
        <v>)*1,15</v>
      </c>
      <c r="H254" s="42"/>
      <c r="I254" s="41"/>
      <c r="J254" s="41"/>
      <c r="K254" s="42"/>
      <c r="L254" s="53">
        <f>Source!U69</f>
        <v>13.795123999999999</v>
      </c>
    </row>
    <row r="255" spans="1:26" ht="14.25">
      <c r="A255" s="23" t="str">
        <f>Source!E70</f>
        <v>24,1</v>
      </c>
      <c r="B255" s="57" t="str">
        <f>Source!F70</f>
        <v>101-1817</v>
      </c>
      <c r="C255" s="57" t="str">
        <f>Source!G70</f>
        <v>Клей для обоев КМЦ</v>
      </c>
      <c r="D255" s="39" t="str">
        <f>Source!H70</f>
        <v>т</v>
      </c>
      <c r="E255" s="10">
        <f>Source!I70</f>
        <v>-6.5099999999999999E-4</v>
      </c>
      <c r="F255" s="40">
        <f>Source!AL70+Source!AM70+Source!AO70</f>
        <v>25990</v>
      </c>
      <c r="G255" s="56" t="s">
        <v>3</v>
      </c>
      <c r="H255" s="42">
        <f>ROUND(Source!AC70*Source!I70, 2)+ROUND(Source!AD70*Source!I70, 2)+ROUND(Source!AF70*Source!I70, 2)</f>
        <v>-16.920000000000002</v>
      </c>
      <c r="I255" s="41"/>
      <c r="J255" s="41">
        <f>IF(Source!BC70&lt;&gt; 0, Source!BC70, 1)</f>
        <v>3.82</v>
      </c>
      <c r="K255" s="42">
        <f>Source!O70</f>
        <v>-64.63</v>
      </c>
      <c r="L255" s="43"/>
      <c r="S255">
        <f>ROUND((Source!FX70/100)*((ROUND(Source!AF70*Source!I70, 2)+ROUND(Source!AE70*Source!I70, 2))), 2)</f>
        <v>0</v>
      </c>
      <c r="T255">
        <f>Source!X70</f>
        <v>0</v>
      </c>
      <c r="U255">
        <f>ROUND((Source!FY70/100)*((ROUND(Source!AF70*Source!I70, 2)+ROUND(Source!AE70*Source!I70, 2))), 2)</f>
        <v>0</v>
      </c>
      <c r="V255">
        <f>Source!Y70</f>
        <v>0</v>
      </c>
      <c r="W255">
        <f>IF(Source!BI70&lt;=1,H255, 0)</f>
        <v>-16.920000000000002</v>
      </c>
      <c r="X255">
        <f>IF(Source!BI70=2,H255, 0)</f>
        <v>0</v>
      </c>
      <c r="Y255">
        <f>IF(Source!BI70=3,H255, 0)</f>
        <v>0</v>
      </c>
      <c r="Z255">
        <f>IF(Source!BI70=4,H255, 0)</f>
        <v>0</v>
      </c>
    </row>
    <row r="256" spans="1:26" ht="14.25">
      <c r="A256" s="58" t="str">
        <f>Source!E71</f>
        <v>24,2</v>
      </c>
      <c r="B256" s="59" t="str">
        <f>Source!F71</f>
        <v>101-1830</v>
      </c>
      <c r="C256" s="59" t="str">
        <f>Source!G71</f>
        <v>Обои обыкновенного качества</v>
      </c>
      <c r="D256" s="46" t="str">
        <f>Source!H71</f>
        <v>100 м2</v>
      </c>
      <c r="E256" s="47">
        <f>Source!I71</f>
        <v>-0.49042000000000002</v>
      </c>
      <c r="F256" s="48">
        <f>Source!AL71+Source!AM71+Source!AO71</f>
        <v>458</v>
      </c>
      <c r="G256" s="54" t="s">
        <v>3</v>
      </c>
      <c r="H256" s="50">
        <f>ROUND(Source!AC71*Source!I71, 2)+ROUND(Source!AD71*Source!I71, 2)+ROUND(Source!AF71*Source!I71, 2)</f>
        <v>-224.61</v>
      </c>
      <c r="I256" s="49"/>
      <c r="J256" s="49">
        <f>IF(Source!BC71&lt;&gt; 0, Source!BC71, 1)</f>
        <v>7.66</v>
      </c>
      <c r="K256" s="50">
        <f>Source!O71</f>
        <v>-1720.53</v>
      </c>
      <c r="L256" s="55"/>
      <c r="S256">
        <f>ROUND((Source!FX71/100)*((ROUND(Source!AF71*Source!I71, 2)+ROUND(Source!AE71*Source!I71, 2))), 2)</f>
        <v>0</v>
      </c>
      <c r="T256">
        <f>Source!X71</f>
        <v>0</v>
      </c>
      <c r="U256">
        <f>ROUND((Source!FY71/100)*((ROUND(Source!AF71*Source!I71, 2)+ROUND(Source!AE71*Source!I71, 2))), 2)</f>
        <v>0</v>
      </c>
      <c r="V256">
        <f>Source!Y71</f>
        <v>0</v>
      </c>
      <c r="W256">
        <f>IF(Source!BI71&lt;=1,H256, 0)</f>
        <v>-224.61</v>
      </c>
      <c r="X256">
        <f>IF(Source!BI71=2,H256, 0)</f>
        <v>0</v>
      </c>
      <c r="Y256">
        <f>IF(Source!BI71=3,H256, 0)</f>
        <v>0</v>
      </c>
      <c r="Z256">
        <f>IF(Source!BI71=4,H256, 0)</f>
        <v>0</v>
      </c>
    </row>
    <row r="257" spans="1:26" ht="15">
      <c r="G257" s="90">
        <f>H248+H249+H251+H252+H253+SUM(H255:H256)</f>
        <v>297.72999999999996</v>
      </c>
      <c r="H257" s="90"/>
      <c r="J257" s="90">
        <f>K248+K249+K251+K252+K253+SUM(K255:K256)</f>
        <v>9843.09</v>
      </c>
      <c r="K257" s="90"/>
      <c r="L257" s="52">
        <f>Source!U69</f>
        <v>13.795123999999999</v>
      </c>
      <c r="O257" s="32">
        <f>G257</f>
        <v>297.72999999999996</v>
      </c>
      <c r="P257" s="32">
        <f>J257</f>
        <v>9843.09</v>
      </c>
      <c r="Q257" s="32">
        <f>L257</f>
        <v>13.795123999999999</v>
      </c>
      <c r="W257">
        <f>IF(Source!BI69&lt;=1,H248+H249+H251+H252+H253, 0)</f>
        <v>539.26</v>
      </c>
      <c r="X257">
        <f>IF(Source!BI69=2,H248+H249+H251+H252+H253, 0)</f>
        <v>0</v>
      </c>
      <c r="Y257">
        <f>IF(Source!BI69=3,H248+H249+H251+H252+H253, 0)</f>
        <v>0</v>
      </c>
      <c r="Z257">
        <f>IF(Source!BI69=4,H248+H249+H251+H252+H253, 0)</f>
        <v>0</v>
      </c>
    </row>
    <row r="258" spans="1:26" ht="28.5">
      <c r="A258" s="58" t="str">
        <f>Source!E72</f>
        <v>25</v>
      </c>
      <c r="B258" s="59" t="str">
        <f>Source!F72</f>
        <v>101-3938</v>
      </c>
      <c r="C258" s="59" t="str">
        <f>Source!G72</f>
        <v>Стеклообои TASSOGLAS, рогожка крупная</v>
      </c>
      <c r="D258" s="46" t="str">
        <f>Source!H72</f>
        <v>м2</v>
      </c>
      <c r="E258" s="47">
        <f>Source!I72</f>
        <v>47.3</v>
      </c>
      <c r="F258" s="48">
        <f>Source!AL72</f>
        <v>44.68</v>
      </c>
      <c r="G258" s="49" t="str">
        <f>Source!DD72</f>
        <v/>
      </c>
      <c r="H258" s="50">
        <f>ROUND(Source!AC72*Source!I72, 2)</f>
        <v>2113.36</v>
      </c>
      <c r="I258" s="49" t="str">
        <f>Source!BO72</f>
        <v/>
      </c>
      <c r="J258" s="49">
        <f>IF(Source!BC72&lt;&gt; 0, Source!BC72, 1)</f>
        <v>1</v>
      </c>
      <c r="K258" s="50">
        <f>Source!P72</f>
        <v>2113.36</v>
      </c>
      <c r="L258" s="55"/>
      <c r="S258">
        <f>ROUND((Source!FX72/100)*((ROUND(Source!AF72*Source!I72, 2)+ROUND(Source!AE72*Source!I72, 2))), 2)</f>
        <v>0</v>
      </c>
      <c r="T258">
        <f>Source!X72</f>
        <v>0</v>
      </c>
      <c r="U258">
        <f>ROUND((Source!FY72/100)*((ROUND(Source!AF72*Source!I72, 2)+ROUND(Source!AE72*Source!I72, 2))), 2)</f>
        <v>0</v>
      </c>
      <c r="V258">
        <f>Source!Y72</f>
        <v>0</v>
      </c>
    </row>
    <row r="259" spans="1:26" ht="15">
      <c r="G259" s="90">
        <f>H258</f>
        <v>2113.36</v>
      </c>
      <c r="H259" s="90"/>
      <c r="J259" s="90">
        <f>K258</f>
        <v>2113.36</v>
      </c>
      <c r="K259" s="90"/>
      <c r="L259" s="52">
        <f>Source!U72</f>
        <v>0</v>
      </c>
      <c r="O259" s="32">
        <f>G259</f>
        <v>2113.36</v>
      </c>
      <c r="P259" s="32">
        <f>J259</f>
        <v>2113.36</v>
      </c>
      <c r="Q259" s="32">
        <f>L259</f>
        <v>0</v>
      </c>
      <c r="W259">
        <f>IF(Source!BI72&lt;=1,H258, 0)</f>
        <v>2113.36</v>
      </c>
      <c r="X259">
        <f>IF(Source!BI72=2,H258, 0)</f>
        <v>0</v>
      </c>
      <c r="Y259">
        <f>IF(Source!BI72=3,H258, 0)</f>
        <v>0</v>
      </c>
      <c r="Z259">
        <f>IF(Source!BI72=4,H258, 0)</f>
        <v>0</v>
      </c>
    </row>
    <row r="260" spans="1:26" ht="14.25">
      <c r="A260" s="58" t="str">
        <f>Source!E73</f>
        <v>26</v>
      </c>
      <c r="B260" s="59" t="str">
        <f>Source!F73</f>
        <v>113-8039</v>
      </c>
      <c r="C260" s="59" t="str">
        <f>Source!G73</f>
        <v>Клей акриловый ПОЛАКС</v>
      </c>
      <c r="D260" s="46" t="str">
        <f>Source!H73</f>
        <v>т</v>
      </c>
      <c r="E260" s="47">
        <f>Source!I73</f>
        <v>1E-3</v>
      </c>
      <c r="F260" s="48">
        <f>Source!AL73</f>
        <v>8301.3799999999992</v>
      </c>
      <c r="G260" s="49" t="str">
        <f>Source!DD73</f>
        <v/>
      </c>
      <c r="H260" s="50">
        <f>ROUND(Source!AC73*Source!I73, 2)</f>
        <v>8.3000000000000007</v>
      </c>
      <c r="I260" s="49" t="str">
        <f>Source!BO73</f>
        <v>113-8039</v>
      </c>
      <c r="J260" s="49">
        <f>IF(Source!BC73&lt;&gt; 0, Source!BC73, 1)</f>
        <v>14</v>
      </c>
      <c r="K260" s="50">
        <f>Source!P73</f>
        <v>116.22</v>
      </c>
      <c r="L260" s="55"/>
      <c r="S260">
        <f>ROUND((Source!FX73/100)*((ROUND(Source!AF73*Source!I73, 2)+ROUND(Source!AE73*Source!I73, 2))), 2)</f>
        <v>0</v>
      </c>
      <c r="T260">
        <f>Source!X73</f>
        <v>0</v>
      </c>
      <c r="U260">
        <f>ROUND((Source!FY73/100)*((ROUND(Source!AF73*Source!I73, 2)+ROUND(Source!AE73*Source!I73, 2))), 2)</f>
        <v>0</v>
      </c>
      <c r="V260">
        <f>Source!Y73</f>
        <v>0</v>
      </c>
    </row>
    <row r="261" spans="1:26" ht="15">
      <c r="G261" s="90">
        <f>H260</f>
        <v>8.3000000000000007</v>
      </c>
      <c r="H261" s="90"/>
      <c r="J261" s="90">
        <f>K260</f>
        <v>116.22</v>
      </c>
      <c r="K261" s="90"/>
      <c r="L261" s="52">
        <f>Source!U73</f>
        <v>0</v>
      </c>
      <c r="O261" s="32">
        <f>G261</f>
        <v>8.3000000000000007</v>
      </c>
      <c r="P261" s="32">
        <f>J261</f>
        <v>116.22</v>
      </c>
      <c r="Q261" s="32">
        <f>L261</f>
        <v>0</v>
      </c>
      <c r="W261">
        <f>IF(Source!BI73&lt;=1,H260, 0)</f>
        <v>8.3000000000000007</v>
      </c>
      <c r="X261">
        <f>IF(Source!BI73=2,H260, 0)</f>
        <v>0</v>
      </c>
      <c r="Y261">
        <f>IF(Source!BI73=3,H260, 0)</f>
        <v>0</v>
      </c>
      <c r="Z261">
        <f>IF(Source!BI73=4,H260, 0)</f>
        <v>0</v>
      </c>
    </row>
    <row r="262" spans="1:26" ht="71.25">
      <c r="A262" s="23" t="str">
        <f>Source!E74</f>
        <v>27</v>
      </c>
      <c r="B262" s="57" t="str">
        <f>Source!F74</f>
        <v>15-04-007-3</v>
      </c>
      <c r="C262" s="57" t="str">
        <f>Source!G74</f>
        <v>Окраска водно-дисперсионными акриловыми составами улучшенная по сборным конструкциям стен, подготовленным под окраску</v>
      </c>
      <c r="D262" s="39" t="str">
        <f>Source!H74</f>
        <v>100 м2 окрашиваемой поверхности</v>
      </c>
      <c r="E262" s="10">
        <f>Source!I74</f>
        <v>0.434</v>
      </c>
      <c r="F262" s="40">
        <f>Source!AL74+Source!AM74+Source!AO74</f>
        <v>863.6</v>
      </c>
      <c r="G262" s="41"/>
      <c r="H262" s="42"/>
      <c r="I262" s="41" t="str">
        <f>Source!BO74</f>
        <v>15-04-007-3</v>
      </c>
      <c r="J262" s="41"/>
      <c r="K262" s="42"/>
      <c r="L262" s="43"/>
      <c r="S262">
        <f>ROUND((Source!FX74/100)*((ROUND(Source!AF74*Source!I74, 2)+ROUND(Source!AE74*Source!I74, 2))), 2)</f>
        <v>118.98</v>
      </c>
      <c r="T262">
        <f>Source!X74</f>
        <v>3968.74</v>
      </c>
      <c r="U262">
        <f>ROUND((Source!FY74/100)*((ROUND(Source!AF74*Source!I74, 2)+ROUND(Source!AE74*Source!I74, 2))), 2)</f>
        <v>58.86</v>
      </c>
      <c r="V262">
        <f>Source!Y74</f>
        <v>1963.48</v>
      </c>
    </row>
    <row r="263" spans="1:26">
      <c r="C263" s="31" t="str">
        <f>"Объем: "&amp;Source!I74&amp;"=43,4/"&amp;"100"</f>
        <v>Объем: 0,434=43,4/100</v>
      </c>
    </row>
    <row r="264" spans="1:26" ht="14.25">
      <c r="A264" s="23"/>
      <c r="B264" s="57"/>
      <c r="C264" s="57" t="s">
        <v>823</v>
      </c>
      <c r="D264" s="39"/>
      <c r="E264" s="10"/>
      <c r="F264" s="40">
        <f>Source!AO74</f>
        <v>289.99</v>
      </c>
      <c r="G264" s="41" t="str">
        <f>Source!DG74</f>
        <v/>
      </c>
      <c r="H264" s="42">
        <f>ROUND(Source!AF74*Source!I74, 2)</f>
        <v>125.86</v>
      </c>
      <c r="I264" s="41"/>
      <c r="J264" s="41">
        <f>IF(Source!BA74&lt;&gt; 0, Source!BA74, 1)</f>
        <v>33.18</v>
      </c>
      <c r="K264" s="42">
        <f>Source!S74</f>
        <v>4175.8900000000003</v>
      </c>
      <c r="L264" s="43"/>
      <c r="R264">
        <f>H264</f>
        <v>125.86</v>
      </c>
    </row>
    <row r="265" spans="1:26" ht="14.25">
      <c r="A265" s="23"/>
      <c r="B265" s="57"/>
      <c r="C265" s="57" t="s">
        <v>273</v>
      </c>
      <c r="D265" s="39"/>
      <c r="E265" s="10"/>
      <c r="F265" s="40">
        <f>Source!AM74</f>
        <v>8.99</v>
      </c>
      <c r="G265" s="41" t="str">
        <f>Source!DE74</f>
        <v/>
      </c>
      <c r="H265" s="42">
        <f>ROUND(Source!AD74*Source!I74, 2)</f>
        <v>3.9</v>
      </c>
      <c r="I265" s="41"/>
      <c r="J265" s="41">
        <f>IF(Source!BB74&lt;&gt; 0, Source!BB74, 1)</f>
        <v>10.85</v>
      </c>
      <c r="K265" s="42">
        <f>Source!Q74</f>
        <v>42.33</v>
      </c>
      <c r="L265" s="43"/>
    </row>
    <row r="266" spans="1:26" ht="14.25">
      <c r="A266" s="23"/>
      <c r="B266" s="57"/>
      <c r="C266" s="57" t="s">
        <v>824</v>
      </c>
      <c r="D266" s="39"/>
      <c r="E266" s="10"/>
      <c r="F266" s="40">
        <f>Source!AN74</f>
        <v>0.12</v>
      </c>
      <c r="G266" s="41" t="str">
        <f>Source!DF74</f>
        <v/>
      </c>
      <c r="H266" s="44">
        <f>ROUND(Source!AE74*Source!I74, 2)</f>
        <v>0.05</v>
      </c>
      <c r="I266" s="41"/>
      <c r="J266" s="41">
        <f>IF(Source!BS74&lt;&gt; 0, Source!BS74, 1)</f>
        <v>33.18</v>
      </c>
      <c r="K266" s="44">
        <f>Source!R74</f>
        <v>1.73</v>
      </c>
      <c r="L266" s="43"/>
      <c r="R266">
        <f>H266</f>
        <v>0.05</v>
      </c>
    </row>
    <row r="267" spans="1:26" ht="14.25">
      <c r="A267" s="23"/>
      <c r="B267" s="57"/>
      <c r="C267" s="57" t="s">
        <v>831</v>
      </c>
      <c r="D267" s="39"/>
      <c r="E267" s="10"/>
      <c r="F267" s="40">
        <f>Source!AL74</f>
        <v>564.62</v>
      </c>
      <c r="G267" s="41" t="str">
        <f>Source!DD74</f>
        <v/>
      </c>
      <c r="H267" s="42">
        <f>ROUND(Source!AC74*Source!I74, 2)</f>
        <v>245.05</v>
      </c>
      <c r="I267" s="41"/>
      <c r="J267" s="41">
        <f>IF(Source!BC74&lt;&gt; 0, Source!BC74, 1)</f>
        <v>6.78</v>
      </c>
      <c r="K267" s="42">
        <f>Source!P74</f>
        <v>1661.41</v>
      </c>
      <c r="L267" s="43"/>
    </row>
    <row r="268" spans="1:26" ht="14.25">
      <c r="A268" s="23"/>
      <c r="B268" s="57"/>
      <c r="C268" s="57" t="s">
        <v>825</v>
      </c>
      <c r="D268" s="39" t="s">
        <v>826</v>
      </c>
      <c r="E268" s="10">
        <f>Source!BZ74</f>
        <v>105</v>
      </c>
      <c r="F268" s="73" t="str">
        <f>CONCATENATE(" )", Source!DL74, Source!FT74, "=", Source!FX74)</f>
        <v xml:space="preserve"> )*0,9=94,5</v>
      </c>
      <c r="G268" s="82"/>
      <c r="H268" s="42">
        <f>SUM(S262:S270)</f>
        <v>118.98</v>
      </c>
      <c r="I268" s="45"/>
      <c r="J268" s="38">
        <f>Source!AT74</f>
        <v>95</v>
      </c>
      <c r="K268" s="42">
        <f>SUM(T262:T270)</f>
        <v>3968.74</v>
      </c>
      <c r="L268" s="43"/>
    </row>
    <row r="269" spans="1:26" ht="14.25">
      <c r="A269" s="23"/>
      <c r="B269" s="57"/>
      <c r="C269" s="57" t="s">
        <v>827</v>
      </c>
      <c r="D269" s="39" t="s">
        <v>826</v>
      </c>
      <c r="E269" s="10">
        <f>Source!CA74</f>
        <v>55</v>
      </c>
      <c r="F269" s="73" t="str">
        <f>CONCATENATE(" )", Source!DM74, Source!FU74, "=", Source!FY74)</f>
        <v xml:space="preserve"> )*0,85=46,75</v>
      </c>
      <c r="G269" s="82"/>
      <c r="H269" s="42">
        <f>SUM(U262:U270)</f>
        <v>58.86</v>
      </c>
      <c r="I269" s="45"/>
      <c r="J269" s="38">
        <f>Source!AU74</f>
        <v>47</v>
      </c>
      <c r="K269" s="42">
        <f>SUM(V262:V270)</f>
        <v>1963.48</v>
      </c>
      <c r="L269" s="43"/>
    </row>
    <row r="270" spans="1:26" ht="14.25">
      <c r="A270" s="58"/>
      <c r="B270" s="59"/>
      <c r="C270" s="59" t="s">
        <v>828</v>
      </c>
      <c r="D270" s="46" t="s">
        <v>829</v>
      </c>
      <c r="E270" s="47">
        <f>Source!AQ74</f>
        <v>32.729999999999997</v>
      </c>
      <c r="F270" s="48"/>
      <c r="G270" s="49" t="str">
        <f>Source!DI74</f>
        <v/>
      </c>
      <c r="H270" s="50"/>
      <c r="I270" s="49"/>
      <c r="J270" s="49"/>
      <c r="K270" s="50"/>
      <c r="L270" s="51">
        <f>Source!U74</f>
        <v>14.204819999999998</v>
      </c>
    </row>
    <row r="271" spans="1:26" ht="15">
      <c r="G271" s="90">
        <f>H264+H265+H267+H268+H269</f>
        <v>552.65</v>
      </c>
      <c r="H271" s="90"/>
      <c r="J271" s="90">
        <f>K264+K265+K267+K268+K269</f>
        <v>11811.849999999999</v>
      </c>
      <c r="K271" s="90"/>
      <c r="L271" s="52">
        <f>Source!U74</f>
        <v>14.204819999999998</v>
      </c>
      <c r="O271" s="32">
        <f>G271</f>
        <v>552.65</v>
      </c>
      <c r="P271" s="32">
        <f>J271</f>
        <v>11811.849999999999</v>
      </c>
      <c r="Q271" s="32">
        <f>L271</f>
        <v>14.204819999999998</v>
      </c>
      <c r="W271">
        <f>IF(Source!BI74&lt;=1,H264+H265+H267+H268+H269, 0)</f>
        <v>552.65</v>
      </c>
      <c r="X271">
        <f>IF(Source!BI74=2,H264+H265+H267+H268+H269, 0)</f>
        <v>0</v>
      </c>
      <c r="Y271">
        <f>IF(Source!BI74=3,H264+H265+H267+H268+H269, 0)</f>
        <v>0</v>
      </c>
      <c r="Z271">
        <f>IF(Source!BI74=4,H264+H265+H267+H268+H269, 0)</f>
        <v>0</v>
      </c>
    </row>
    <row r="273" spans="1:26" ht="15">
      <c r="A273" s="93" t="str">
        <f>CONCATENATE("Итого по разделу: ",IF(Source!G76&lt;&gt;"Новый раздел", Source!G76, ""))</f>
        <v>Итого по разделу: стены</v>
      </c>
      <c r="B273" s="93"/>
      <c r="C273" s="93"/>
      <c r="D273" s="93"/>
      <c r="E273" s="93"/>
      <c r="F273" s="93"/>
      <c r="G273" s="92">
        <f>SUM(O44:O272)</f>
        <v>76075.179999999978</v>
      </c>
      <c r="H273" s="92"/>
      <c r="I273" s="37"/>
      <c r="J273" s="92">
        <f>SUM(P44:P272)</f>
        <v>192808.65</v>
      </c>
      <c r="K273" s="92"/>
      <c r="L273" s="52">
        <f>SUM(Q44:Q272)</f>
        <v>117.74973849999998</v>
      </c>
    </row>
    <row r="277" spans="1:26" ht="16.5">
      <c r="A277" s="91" t="str">
        <f>CONCATENATE("Раздел: ",IF(Source!G106&lt;&gt;"Новый раздел", Source!G106, ""))</f>
        <v>Раздел: Потолок</v>
      </c>
      <c r="B277" s="91"/>
      <c r="C277" s="91"/>
      <c r="D277" s="91"/>
      <c r="E277" s="91"/>
      <c r="F277" s="91"/>
      <c r="G277" s="91"/>
      <c r="H277" s="91"/>
      <c r="I277" s="91"/>
      <c r="J277" s="91"/>
      <c r="K277" s="91"/>
      <c r="L277" s="91"/>
    </row>
    <row r="278" spans="1:26" ht="79.5">
      <c r="A278" s="23" t="str">
        <f>Source!E110</f>
        <v>1</v>
      </c>
      <c r="B278" s="57" t="s">
        <v>842</v>
      </c>
      <c r="C278" s="57" t="str">
        <f>Source!G110</f>
        <v>Устройство подвесных потолков типа &lt;Армстронг&gt; по каркасу из оцинкованного профиля</v>
      </c>
      <c r="D278" s="39" t="str">
        <f>Source!H110</f>
        <v>100 м2 поверхности облицовки</v>
      </c>
      <c r="E278" s="10">
        <f>Source!I110</f>
        <v>0.14199999999999999</v>
      </c>
      <c r="F278" s="40">
        <f>Source!AL110+Source!AM110+Source!AO110</f>
        <v>6747.4000000000005</v>
      </c>
      <c r="G278" s="41"/>
      <c r="H278" s="42"/>
      <c r="I278" s="41" t="str">
        <f>Source!BO110</f>
        <v>15-01-047-15</v>
      </c>
      <c r="J278" s="41"/>
      <c r="K278" s="42"/>
      <c r="L278" s="43"/>
      <c r="S278">
        <f>ROUND((Source!FX110/100)*((ROUND(Source!AF110*Source!I110, 2)+ROUND(Source!AE110*Source!I110, 2))), 2)</f>
        <v>150.35</v>
      </c>
      <c r="T278">
        <f>Source!X110</f>
        <v>5014.96</v>
      </c>
      <c r="U278">
        <f>ROUND((Source!FY110/100)*((ROUND(Source!AF110*Source!I110, 2)+ROUND(Source!AE110*Source!I110, 2))), 2)</f>
        <v>74.38</v>
      </c>
      <c r="V278">
        <f>Source!Y110</f>
        <v>2481.08</v>
      </c>
    </row>
    <row r="279" spans="1:26">
      <c r="C279" s="31" t="str">
        <f>"Объем: "&amp;Source!I110&amp;"=14,2/"&amp;"100"</f>
        <v>Объем: 0,142=14,2/100</v>
      </c>
    </row>
    <row r="280" spans="1:26" ht="14.25">
      <c r="A280" s="23"/>
      <c r="B280" s="57"/>
      <c r="C280" s="57" t="s">
        <v>823</v>
      </c>
      <c r="D280" s="39"/>
      <c r="E280" s="10"/>
      <c r="F280" s="40">
        <f>Source!AO110</f>
        <v>963.12</v>
      </c>
      <c r="G280" s="41" t="str">
        <f>Source!DG110</f>
        <v>)*1,15</v>
      </c>
      <c r="H280" s="42">
        <f>ROUND(Source!AF110*Source!I110, 2)</f>
        <v>157.28</v>
      </c>
      <c r="I280" s="41"/>
      <c r="J280" s="41">
        <f>IF(Source!BA110&lt;&gt; 0, Source!BA110, 1)</f>
        <v>33.18</v>
      </c>
      <c r="K280" s="42">
        <f>Source!S110</f>
        <v>5218.47</v>
      </c>
      <c r="L280" s="43"/>
      <c r="R280">
        <f>H280</f>
        <v>157.28</v>
      </c>
    </row>
    <row r="281" spans="1:26" ht="14.25">
      <c r="A281" s="23"/>
      <c r="B281" s="57"/>
      <c r="C281" s="57" t="s">
        <v>273</v>
      </c>
      <c r="D281" s="39"/>
      <c r="E281" s="10"/>
      <c r="F281" s="40">
        <f>Source!AM110</f>
        <v>433.43</v>
      </c>
      <c r="G281" s="41" t="str">
        <f>Source!DE110</f>
        <v>)*1,25</v>
      </c>
      <c r="H281" s="42">
        <f>ROUND(Source!AD110*Source!I110, 2)</f>
        <v>76.930000000000007</v>
      </c>
      <c r="I281" s="41"/>
      <c r="J281" s="41">
        <f>IF(Source!BB110&lt;&gt; 0, Source!BB110, 1)</f>
        <v>10.76</v>
      </c>
      <c r="K281" s="42">
        <f>Source!Q110</f>
        <v>827.81</v>
      </c>
      <c r="L281" s="43"/>
    </row>
    <row r="282" spans="1:26" ht="14.25">
      <c r="A282" s="23"/>
      <c r="B282" s="57"/>
      <c r="C282" s="57" t="s">
        <v>824</v>
      </c>
      <c r="D282" s="39"/>
      <c r="E282" s="10"/>
      <c r="F282" s="40">
        <f>Source!AN110</f>
        <v>10.26</v>
      </c>
      <c r="G282" s="41" t="str">
        <f>Source!DF110</f>
        <v>)*1,25</v>
      </c>
      <c r="H282" s="44">
        <f>ROUND(Source!AE110*Source!I110, 2)</f>
        <v>1.82</v>
      </c>
      <c r="I282" s="41"/>
      <c r="J282" s="41">
        <f>IF(Source!BS110&lt;&gt; 0, Source!BS110, 1)</f>
        <v>33.18</v>
      </c>
      <c r="K282" s="44">
        <f>Source!R110</f>
        <v>60.43</v>
      </c>
      <c r="L282" s="43"/>
      <c r="R282">
        <f>H282</f>
        <v>1.82</v>
      </c>
    </row>
    <row r="283" spans="1:26" ht="14.25">
      <c r="A283" s="23"/>
      <c r="B283" s="57"/>
      <c r="C283" s="57" t="s">
        <v>831</v>
      </c>
      <c r="D283" s="39"/>
      <c r="E283" s="10"/>
      <c r="F283" s="40">
        <f>Source!AL110</f>
        <v>5350.85</v>
      </c>
      <c r="G283" s="41" t="str">
        <f>Source!DD110</f>
        <v/>
      </c>
      <c r="H283" s="42">
        <f>ROUND(Source!AC110*Source!I110, 2)</f>
        <v>759.82</v>
      </c>
      <c r="I283" s="41"/>
      <c r="J283" s="41">
        <f>IF(Source!BC110&lt;&gt; 0, Source!BC110, 1)</f>
        <v>4.75</v>
      </c>
      <c r="K283" s="42">
        <f>Source!P110</f>
        <v>3609.15</v>
      </c>
      <c r="L283" s="43"/>
    </row>
    <row r="284" spans="1:26" ht="14.25">
      <c r="A284" s="23"/>
      <c r="B284" s="57"/>
      <c r="C284" s="57" t="s">
        <v>825</v>
      </c>
      <c r="D284" s="39" t="s">
        <v>826</v>
      </c>
      <c r="E284" s="10">
        <f>Source!BZ110</f>
        <v>105</v>
      </c>
      <c r="F284" s="73" t="str">
        <f>CONCATENATE(" )", Source!DL110, Source!FT110, "=", Source!FX110)</f>
        <v xml:space="preserve"> )*0,9=94,5</v>
      </c>
      <c r="G284" s="82"/>
      <c r="H284" s="42">
        <f>SUM(S278:S286)</f>
        <v>150.35</v>
      </c>
      <c r="I284" s="45"/>
      <c r="J284" s="38">
        <f>Source!AT110</f>
        <v>95</v>
      </c>
      <c r="K284" s="42">
        <f>SUM(T278:T286)</f>
        <v>5014.96</v>
      </c>
      <c r="L284" s="43"/>
    </row>
    <row r="285" spans="1:26" ht="14.25">
      <c r="A285" s="23"/>
      <c r="B285" s="57"/>
      <c r="C285" s="57" t="s">
        <v>827</v>
      </c>
      <c r="D285" s="39" t="s">
        <v>826</v>
      </c>
      <c r="E285" s="10">
        <f>Source!CA110</f>
        <v>55</v>
      </c>
      <c r="F285" s="73" t="str">
        <f>CONCATENATE(" )", Source!DM110, Source!FU110, "=", Source!FY110)</f>
        <v xml:space="preserve"> )*0,85=46,75</v>
      </c>
      <c r="G285" s="82"/>
      <c r="H285" s="42">
        <f>SUM(U278:U286)</f>
        <v>74.38</v>
      </c>
      <c r="I285" s="45"/>
      <c r="J285" s="38">
        <f>Source!AU110</f>
        <v>47</v>
      </c>
      <c r="K285" s="42">
        <f>SUM(V278:V286)</f>
        <v>2481.08</v>
      </c>
      <c r="L285" s="43"/>
    </row>
    <row r="286" spans="1:26" ht="14.25">
      <c r="A286" s="58"/>
      <c r="B286" s="59"/>
      <c r="C286" s="59" t="s">
        <v>828</v>
      </c>
      <c r="D286" s="46" t="s">
        <v>829</v>
      </c>
      <c r="E286" s="47">
        <f>Source!AQ110</f>
        <v>102.46</v>
      </c>
      <c r="F286" s="48"/>
      <c r="G286" s="49" t="str">
        <f>Source!DI110</f>
        <v>)*1,15</v>
      </c>
      <c r="H286" s="50"/>
      <c r="I286" s="49"/>
      <c r="J286" s="49"/>
      <c r="K286" s="50"/>
      <c r="L286" s="51">
        <f>Source!U110</f>
        <v>16.731717999999997</v>
      </c>
    </row>
    <row r="287" spans="1:26" ht="15">
      <c r="G287" s="90">
        <f>H280+H281+H283+H284+H285</f>
        <v>1218.7600000000002</v>
      </c>
      <c r="H287" s="90"/>
      <c r="J287" s="90">
        <f>K280+K281+K283+K284+K285</f>
        <v>17151.47</v>
      </c>
      <c r="K287" s="90"/>
      <c r="L287" s="52">
        <f>Source!U110</f>
        <v>16.731717999999997</v>
      </c>
      <c r="O287" s="32">
        <f>G287</f>
        <v>1218.7600000000002</v>
      </c>
      <c r="P287" s="32">
        <f>J287</f>
        <v>17151.47</v>
      </c>
      <c r="Q287" s="32">
        <f>L287</f>
        <v>16.731717999999997</v>
      </c>
      <c r="W287">
        <f>IF(Source!BI110&lt;=1,H280+H281+H283+H284+H285, 0)</f>
        <v>1218.7600000000002</v>
      </c>
      <c r="X287">
        <f>IF(Source!BI110=2,H280+H281+H283+H284+H285, 0)</f>
        <v>0</v>
      </c>
      <c r="Y287">
        <f>IF(Source!BI110=3,H280+H281+H283+H284+H285, 0)</f>
        <v>0</v>
      </c>
      <c r="Z287">
        <f>IF(Source!BI110=4,H280+H281+H283+H284+H285, 0)</f>
        <v>0</v>
      </c>
    </row>
    <row r="288" spans="1:26" ht="28.5">
      <c r="A288" s="23" t="str">
        <f>Source!E111</f>
        <v>3</v>
      </c>
      <c r="B288" s="57" t="str">
        <f>Source!F111</f>
        <v>м08-03-593-19</v>
      </c>
      <c r="C288" s="57" t="str">
        <f>Source!G111</f>
        <v>Светильник в подвесных потолках</v>
      </c>
      <c r="D288" s="39" t="str">
        <f>Source!H111</f>
        <v>100 шт.</v>
      </c>
      <c r="E288" s="10">
        <f>Source!I111</f>
        <v>0.04</v>
      </c>
      <c r="F288" s="40">
        <f>Source!AL111+Source!AM111+Source!AO111</f>
        <v>1101.54</v>
      </c>
      <c r="G288" s="41"/>
      <c r="H288" s="42"/>
      <c r="I288" s="41" t="str">
        <f>Source!BO111</f>
        <v>м08-03-593-19</v>
      </c>
      <c r="J288" s="41"/>
      <c r="K288" s="42"/>
      <c r="L288" s="43"/>
      <c r="S288">
        <f>ROUND((Source!FX111/100)*((ROUND(Source!AF111*Source!I111, 2)+ROUND(Source!AE111*Source!I111, 2))), 2)</f>
        <v>35.69</v>
      </c>
      <c r="T288">
        <f>Source!X111</f>
        <v>1184.1199999999999</v>
      </c>
      <c r="U288">
        <f>ROUND((Source!FY111/100)*((ROUND(Source!AF111*Source!I111, 2)+ROUND(Source!AE111*Source!I111, 2))), 2)</f>
        <v>24.42</v>
      </c>
      <c r="V288">
        <f>Source!Y111</f>
        <v>810.19</v>
      </c>
    </row>
    <row r="289" spans="1:26">
      <c r="C289" s="31" t="str">
        <f>"Объем: "&amp;Source!I111&amp;"=4/"&amp;"100"</f>
        <v>Объем: 0,04=4/100</v>
      </c>
    </row>
    <row r="290" spans="1:26" ht="14.25">
      <c r="A290" s="23"/>
      <c r="B290" s="57"/>
      <c r="C290" s="57" t="s">
        <v>823</v>
      </c>
      <c r="D290" s="39"/>
      <c r="E290" s="10"/>
      <c r="F290" s="40">
        <f>Source!AO111</f>
        <v>936.45</v>
      </c>
      <c r="G290" s="41" t="str">
        <f>Source!DG111</f>
        <v/>
      </c>
      <c r="H290" s="42">
        <f>ROUND(Source!AF111*Source!I111, 2)</f>
        <v>37.46</v>
      </c>
      <c r="I290" s="41"/>
      <c r="J290" s="41">
        <f>IF(Source!BA111&lt;&gt; 0, Source!BA111, 1)</f>
        <v>33.18</v>
      </c>
      <c r="K290" s="42">
        <f>Source!S111</f>
        <v>1242.8599999999999</v>
      </c>
      <c r="L290" s="43"/>
      <c r="R290">
        <f>H290</f>
        <v>37.46</v>
      </c>
    </row>
    <row r="291" spans="1:26" ht="14.25">
      <c r="A291" s="23"/>
      <c r="B291" s="57"/>
      <c r="C291" s="57" t="s">
        <v>273</v>
      </c>
      <c r="D291" s="39"/>
      <c r="E291" s="10"/>
      <c r="F291" s="40">
        <f>Source!AM111</f>
        <v>44.36</v>
      </c>
      <c r="G291" s="41" t="str">
        <f>Source!DE111</f>
        <v/>
      </c>
      <c r="H291" s="42">
        <f>ROUND(Source!AD111*Source!I111, 2)</f>
        <v>1.77</v>
      </c>
      <c r="I291" s="41"/>
      <c r="J291" s="41">
        <f>IF(Source!BB111&lt;&gt; 0, Source!BB111, 1)</f>
        <v>9.23</v>
      </c>
      <c r="K291" s="42">
        <f>Source!Q111</f>
        <v>16.38</v>
      </c>
      <c r="L291" s="43"/>
    </row>
    <row r="292" spans="1:26" ht="14.25">
      <c r="A292" s="23"/>
      <c r="B292" s="57"/>
      <c r="C292" s="57" t="s">
        <v>824</v>
      </c>
      <c r="D292" s="39"/>
      <c r="E292" s="10"/>
      <c r="F292" s="40">
        <f>Source!AN111</f>
        <v>2.7</v>
      </c>
      <c r="G292" s="41" t="str">
        <f>Source!DF111</f>
        <v/>
      </c>
      <c r="H292" s="44">
        <f>ROUND(Source!AE111*Source!I111, 2)</f>
        <v>0.11</v>
      </c>
      <c r="I292" s="41"/>
      <c r="J292" s="41">
        <f>IF(Source!BS111&lt;&gt; 0, Source!BS111, 1)</f>
        <v>33.18</v>
      </c>
      <c r="K292" s="44">
        <f>Source!R111</f>
        <v>3.58</v>
      </c>
      <c r="L292" s="43"/>
      <c r="R292">
        <f>H292</f>
        <v>0.11</v>
      </c>
    </row>
    <row r="293" spans="1:26" ht="14.25">
      <c r="A293" s="23"/>
      <c r="B293" s="57"/>
      <c r="C293" s="57" t="s">
        <v>831</v>
      </c>
      <c r="D293" s="39"/>
      <c r="E293" s="10"/>
      <c r="F293" s="40">
        <f>Source!AL111</f>
        <v>120.73</v>
      </c>
      <c r="G293" s="41" t="str">
        <f>Source!DD111</f>
        <v/>
      </c>
      <c r="H293" s="42">
        <f>ROUND(Source!AC111*Source!I111, 2)</f>
        <v>4.83</v>
      </c>
      <c r="I293" s="41"/>
      <c r="J293" s="41">
        <f>IF(Source!BC111&lt;&gt; 0, Source!BC111, 1)</f>
        <v>11.76</v>
      </c>
      <c r="K293" s="42">
        <f>Source!P111</f>
        <v>56.79</v>
      </c>
      <c r="L293" s="43"/>
    </row>
    <row r="294" spans="1:26" ht="14.25">
      <c r="A294" s="23"/>
      <c r="B294" s="57"/>
      <c r="C294" s="57" t="s">
        <v>825</v>
      </c>
      <c r="D294" s="39" t="s">
        <v>826</v>
      </c>
      <c r="E294" s="10">
        <f>Source!BZ111</f>
        <v>95</v>
      </c>
      <c r="F294" s="60"/>
      <c r="G294" s="41"/>
      <c r="H294" s="42">
        <f>SUM(S288:S297)</f>
        <v>35.69</v>
      </c>
      <c r="I294" s="45"/>
      <c r="J294" s="38">
        <f>Source!AT111</f>
        <v>95</v>
      </c>
      <c r="K294" s="42">
        <f>SUM(T288:T297)</f>
        <v>1184.1199999999999</v>
      </c>
      <c r="L294" s="43"/>
    </row>
    <row r="295" spans="1:26" ht="14.25">
      <c r="A295" s="23"/>
      <c r="B295" s="57"/>
      <c r="C295" s="57" t="s">
        <v>827</v>
      </c>
      <c r="D295" s="39" t="s">
        <v>826</v>
      </c>
      <c r="E295" s="10">
        <f>Source!CA111</f>
        <v>65</v>
      </c>
      <c r="F295" s="60"/>
      <c r="G295" s="41"/>
      <c r="H295" s="42">
        <f>SUM(U288:U297)</f>
        <v>24.42</v>
      </c>
      <c r="I295" s="45"/>
      <c r="J295" s="38">
        <f>Source!AU111</f>
        <v>65</v>
      </c>
      <c r="K295" s="42">
        <f>SUM(V288:V297)</f>
        <v>810.19</v>
      </c>
      <c r="L295" s="43"/>
    </row>
    <row r="296" spans="1:26" ht="14.25">
      <c r="A296" s="23"/>
      <c r="B296" s="57"/>
      <c r="C296" s="57" t="s">
        <v>828</v>
      </c>
      <c r="D296" s="39" t="s">
        <v>829</v>
      </c>
      <c r="E296" s="10">
        <f>Source!AQ111</f>
        <v>94.4</v>
      </c>
      <c r="F296" s="40"/>
      <c r="G296" s="41" t="str">
        <f>Source!DI111</f>
        <v/>
      </c>
      <c r="H296" s="42"/>
      <c r="I296" s="41"/>
      <c r="J296" s="41"/>
      <c r="K296" s="42"/>
      <c r="L296" s="53">
        <f>Source!U111</f>
        <v>3.7760000000000002</v>
      </c>
    </row>
    <row r="297" spans="1:26" ht="42.75">
      <c r="A297" s="58" t="str">
        <f>Source!E112</f>
        <v>3,1</v>
      </c>
      <c r="B297" s="59" t="str">
        <f>Source!F112</f>
        <v>509-5121</v>
      </c>
      <c r="C297" s="59" t="str">
        <f>Source!G112</f>
        <v>Светильник встраиваемый растровый с белым параболическим отражателем (5 перемычек) ЛВО 13-4х18-731/5</v>
      </c>
      <c r="D297" s="46" t="str">
        <f>Source!H112</f>
        <v>шт.</v>
      </c>
      <c r="E297" s="47">
        <f>Source!I112</f>
        <v>4</v>
      </c>
      <c r="F297" s="48">
        <f>Source!AL112+Source!AM112+Source!AO112</f>
        <v>162.18</v>
      </c>
      <c r="G297" s="54" t="s">
        <v>3</v>
      </c>
      <c r="H297" s="50">
        <f>ROUND(Source!AC112*Source!I112, 2)+ROUND(Source!AD112*Source!I112, 2)+ROUND(Source!AF112*Source!I112, 2)</f>
        <v>648.72</v>
      </c>
      <c r="I297" s="49"/>
      <c r="J297" s="49">
        <f>IF(Source!BC112&lt;&gt; 0, Source!BC112, 1)</f>
        <v>2.42</v>
      </c>
      <c r="K297" s="50">
        <f>Source!O112</f>
        <v>1569.9</v>
      </c>
      <c r="L297" s="55"/>
      <c r="S297">
        <f>ROUND((Source!FX112/100)*((ROUND(Source!AF112*Source!I112, 2)+ROUND(Source!AE112*Source!I112, 2))), 2)</f>
        <v>0</v>
      </c>
      <c r="T297">
        <f>Source!X112</f>
        <v>0</v>
      </c>
      <c r="U297">
        <f>ROUND((Source!FY112/100)*((ROUND(Source!AF112*Source!I112, 2)+ROUND(Source!AE112*Source!I112, 2))), 2)</f>
        <v>0</v>
      </c>
      <c r="V297">
        <f>Source!Y112</f>
        <v>0</v>
      </c>
      <c r="W297">
        <f>IF(Source!BI112&lt;=1,H297, 0)</f>
        <v>0</v>
      </c>
      <c r="X297">
        <f>IF(Source!BI112=2,H297, 0)</f>
        <v>648.72</v>
      </c>
      <c r="Y297">
        <f>IF(Source!BI112=3,H297, 0)</f>
        <v>0</v>
      </c>
      <c r="Z297">
        <f>IF(Source!BI112=4,H297, 0)</f>
        <v>0</v>
      </c>
    </row>
    <row r="298" spans="1:26" ht="15">
      <c r="G298" s="90">
        <f>H290+H291+H293+H294+H295+SUM(H297:H297)</f>
        <v>752.89</v>
      </c>
      <c r="H298" s="90"/>
      <c r="J298" s="90">
        <f>K290+K291+K293+K294+K295+SUM(K297:K297)</f>
        <v>4880.24</v>
      </c>
      <c r="K298" s="90"/>
      <c r="L298" s="52">
        <f>Source!U111</f>
        <v>3.7760000000000002</v>
      </c>
      <c r="O298" s="32">
        <f>G298</f>
        <v>752.89</v>
      </c>
      <c r="P298" s="32">
        <f>J298</f>
        <v>4880.24</v>
      </c>
      <c r="Q298" s="32">
        <f>L298</f>
        <v>3.7760000000000002</v>
      </c>
      <c r="W298">
        <f>IF(Source!BI111&lt;=1,H290+H291+H293+H294+H295, 0)</f>
        <v>0</v>
      </c>
      <c r="X298">
        <f>IF(Source!BI111=2,H290+H291+H293+H294+H295, 0)</f>
        <v>104.17</v>
      </c>
      <c r="Y298">
        <f>IF(Source!BI111=3,H290+H291+H293+H294+H295, 0)</f>
        <v>0</v>
      </c>
      <c r="Z298">
        <f>IF(Source!BI111=4,H290+H291+H293+H294+H295, 0)</f>
        <v>0</v>
      </c>
    </row>
    <row r="299" spans="1:26" ht="42.75">
      <c r="A299" s="23" t="str">
        <f>Source!E113</f>
        <v>4</v>
      </c>
      <c r="B299" s="57" t="str">
        <f>Source!F113</f>
        <v>м08-02-413-2</v>
      </c>
      <c r="C299" s="57" t="str">
        <f>Source!G113</f>
        <v>Провод, количество проводов в резинобитумной трубке до 2, сечение провода до 16 мм2</v>
      </c>
      <c r="D299" s="39" t="str">
        <f>Source!H113</f>
        <v>100 М ТРУБОК</v>
      </c>
      <c r="E299" s="10">
        <f>Source!I113</f>
        <v>0.5</v>
      </c>
      <c r="F299" s="40">
        <f>Source!AL113+Source!AM113+Source!AO113</f>
        <v>335.15</v>
      </c>
      <c r="G299" s="41"/>
      <c r="H299" s="42"/>
      <c r="I299" s="41" t="str">
        <f>Source!BO113</f>
        <v>м08-02-413-2</v>
      </c>
      <c r="J299" s="41"/>
      <c r="K299" s="42"/>
      <c r="L299" s="43"/>
      <c r="S299">
        <f>ROUND((Source!FX113/100)*((ROUND(Source!AF113*Source!I113, 2)+ROUND(Source!AE113*Source!I113, 2))), 2)</f>
        <v>102.05</v>
      </c>
      <c r="T299">
        <f>Source!X113</f>
        <v>3385.67</v>
      </c>
      <c r="U299">
        <f>ROUND((Source!FY113/100)*((ROUND(Source!AF113*Source!I113, 2)+ROUND(Source!AE113*Source!I113, 2))), 2)</f>
        <v>69.819999999999993</v>
      </c>
      <c r="V299">
        <f>Source!Y113</f>
        <v>2316.5100000000002</v>
      </c>
    </row>
    <row r="300" spans="1:26">
      <c r="C300" s="31" t="str">
        <f>"Объем: "&amp;Source!I113&amp;"=50/"&amp;"100"</f>
        <v>Объем: 0,5=50/100</v>
      </c>
    </row>
    <row r="301" spans="1:26" ht="14.25">
      <c r="A301" s="23"/>
      <c r="B301" s="57"/>
      <c r="C301" s="57" t="s">
        <v>823</v>
      </c>
      <c r="D301" s="39"/>
      <c r="E301" s="10"/>
      <c r="F301" s="40">
        <f>Source!AO113</f>
        <v>211.31</v>
      </c>
      <c r="G301" s="41" t="str">
        <f>Source!DG113</f>
        <v/>
      </c>
      <c r="H301" s="42">
        <f>ROUND(Source!AF113*Source!I113, 2)</f>
        <v>105.66</v>
      </c>
      <c r="I301" s="41"/>
      <c r="J301" s="41">
        <f>IF(Source!BA113&lt;&gt; 0, Source!BA113, 1)</f>
        <v>33.18</v>
      </c>
      <c r="K301" s="42">
        <f>Source!S113</f>
        <v>3505.63</v>
      </c>
      <c r="L301" s="43"/>
      <c r="R301">
        <f>H301</f>
        <v>105.66</v>
      </c>
    </row>
    <row r="302" spans="1:26" ht="14.25">
      <c r="A302" s="23"/>
      <c r="B302" s="57"/>
      <c r="C302" s="57" t="s">
        <v>273</v>
      </c>
      <c r="D302" s="39"/>
      <c r="E302" s="10"/>
      <c r="F302" s="40">
        <f>Source!AM113</f>
        <v>57.67</v>
      </c>
      <c r="G302" s="41" t="str">
        <f>Source!DE113</f>
        <v/>
      </c>
      <c r="H302" s="42">
        <f>ROUND(Source!AD113*Source!I113, 2)</f>
        <v>28.84</v>
      </c>
      <c r="I302" s="41"/>
      <c r="J302" s="41">
        <f>IF(Source!BB113&lt;&gt; 0, Source!BB113, 1)</f>
        <v>9.23</v>
      </c>
      <c r="K302" s="42">
        <f>Source!Q113</f>
        <v>266.14999999999998</v>
      </c>
      <c r="L302" s="43"/>
    </row>
    <row r="303" spans="1:26" ht="14.25">
      <c r="A303" s="23"/>
      <c r="B303" s="57"/>
      <c r="C303" s="57" t="s">
        <v>824</v>
      </c>
      <c r="D303" s="39"/>
      <c r="E303" s="10"/>
      <c r="F303" s="40">
        <f>Source!AN113</f>
        <v>3.51</v>
      </c>
      <c r="G303" s="41" t="str">
        <f>Source!DF113</f>
        <v/>
      </c>
      <c r="H303" s="44">
        <f>ROUND(Source!AE113*Source!I113, 2)</f>
        <v>1.76</v>
      </c>
      <c r="I303" s="41"/>
      <c r="J303" s="41">
        <f>IF(Source!BS113&lt;&gt; 0, Source!BS113, 1)</f>
        <v>33.18</v>
      </c>
      <c r="K303" s="44">
        <f>Source!R113</f>
        <v>58.23</v>
      </c>
      <c r="L303" s="43"/>
      <c r="R303">
        <f>H303</f>
        <v>1.76</v>
      </c>
    </row>
    <row r="304" spans="1:26" ht="14.25">
      <c r="A304" s="23"/>
      <c r="B304" s="57"/>
      <c r="C304" s="57" t="s">
        <v>831</v>
      </c>
      <c r="D304" s="39"/>
      <c r="E304" s="10"/>
      <c r="F304" s="40">
        <f>Source!AL113</f>
        <v>66.17</v>
      </c>
      <c r="G304" s="41" t="str">
        <f>Source!DD113</f>
        <v/>
      </c>
      <c r="H304" s="42">
        <f>ROUND(Source!AC113*Source!I113, 2)</f>
        <v>33.090000000000003</v>
      </c>
      <c r="I304" s="41"/>
      <c r="J304" s="41">
        <f>IF(Source!BC113&lt;&gt; 0, Source!BC113, 1)</f>
        <v>5.87</v>
      </c>
      <c r="K304" s="42">
        <f>Source!P113</f>
        <v>194.21</v>
      </c>
      <c r="L304" s="43"/>
    </row>
    <row r="305" spans="1:26" ht="14.25">
      <c r="A305" s="23"/>
      <c r="B305" s="57"/>
      <c r="C305" s="57" t="s">
        <v>825</v>
      </c>
      <c r="D305" s="39" t="s">
        <v>826</v>
      </c>
      <c r="E305" s="10">
        <f>Source!BZ113</f>
        <v>95</v>
      </c>
      <c r="F305" s="60"/>
      <c r="G305" s="41"/>
      <c r="H305" s="42">
        <f>SUM(S299:S307)</f>
        <v>102.05</v>
      </c>
      <c r="I305" s="45"/>
      <c r="J305" s="38">
        <f>Source!AT113</f>
        <v>95</v>
      </c>
      <c r="K305" s="42">
        <f>SUM(T299:T307)</f>
        <v>3385.67</v>
      </c>
      <c r="L305" s="43"/>
    </row>
    <row r="306" spans="1:26" ht="14.25">
      <c r="A306" s="23"/>
      <c r="B306" s="57"/>
      <c r="C306" s="57" t="s">
        <v>827</v>
      </c>
      <c r="D306" s="39" t="s">
        <v>826</v>
      </c>
      <c r="E306" s="10">
        <f>Source!CA113</f>
        <v>65</v>
      </c>
      <c r="F306" s="60"/>
      <c r="G306" s="41"/>
      <c r="H306" s="42">
        <f>SUM(U299:U307)</f>
        <v>69.819999999999993</v>
      </c>
      <c r="I306" s="45"/>
      <c r="J306" s="38">
        <f>Source!AU113</f>
        <v>65</v>
      </c>
      <c r="K306" s="42">
        <f>SUM(V299:V307)</f>
        <v>2316.5100000000002</v>
      </c>
      <c r="L306" s="43"/>
    </row>
    <row r="307" spans="1:26" ht="14.25">
      <c r="A307" s="58"/>
      <c r="B307" s="59"/>
      <c r="C307" s="59" t="s">
        <v>828</v>
      </c>
      <c r="D307" s="46" t="s">
        <v>829</v>
      </c>
      <c r="E307" s="47">
        <f>Source!AQ113</f>
        <v>22.48</v>
      </c>
      <c r="F307" s="48"/>
      <c r="G307" s="49" t="str">
        <f>Source!DI113</f>
        <v/>
      </c>
      <c r="H307" s="50"/>
      <c r="I307" s="49"/>
      <c r="J307" s="49"/>
      <c r="K307" s="50"/>
      <c r="L307" s="51">
        <f>Source!U113</f>
        <v>11.24</v>
      </c>
    </row>
    <row r="308" spans="1:26" ht="15">
      <c r="G308" s="90">
        <f>H301+H302+H304+H305+H306</f>
        <v>339.46</v>
      </c>
      <c r="H308" s="90"/>
      <c r="J308" s="90">
        <f>K301+K302+K304+K305+K306</f>
        <v>9668.17</v>
      </c>
      <c r="K308" s="90"/>
      <c r="L308" s="52">
        <f>Source!U113</f>
        <v>11.24</v>
      </c>
      <c r="O308" s="32">
        <f>G308</f>
        <v>339.46</v>
      </c>
      <c r="P308" s="32">
        <f>J308</f>
        <v>9668.17</v>
      </c>
      <c r="Q308" s="32">
        <f>L308</f>
        <v>11.24</v>
      </c>
      <c r="W308">
        <f>IF(Source!BI113&lt;=1,H301+H302+H304+H305+H306, 0)</f>
        <v>0</v>
      </c>
      <c r="X308">
        <f>IF(Source!BI113=2,H301+H302+H304+H305+H306, 0)</f>
        <v>339.46</v>
      </c>
      <c r="Y308">
        <f>IF(Source!BI113=3,H301+H302+H304+H305+H306, 0)</f>
        <v>0</v>
      </c>
      <c r="Z308">
        <f>IF(Source!BI113=4,H301+H302+H304+H305+H306, 0)</f>
        <v>0</v>
      </c>
    </row>
    <row r="309" spans="1:26" ht="85.5">
      <c r="A309" s="23" t="str">
        <f>Source!E114</f>
        <v>5</v>
      </c>
      <c r="B309" s="57" t="str">
        <f>Source!F114</f>
        <v>501-8483</v>
      </c>
      <c r="C309" s="57" t="str">
        <f>Source!G114</f>
        <v>Кабель силовой с медными жилами с поливинилхлоридной изоляцией и оболочкой, не распространяющий горение, с низким дымо- и газовыделением марки ВВГнг-LS, с числом жил - 3 и сечением 2,5 мм2</v>
      </c>
      <c r="D309" s="39" t="str">
        <f>Source!H114</f>
        <v>1000 м</v>
      </c>
      <c r="E309" s="10">
        <f>Source!I114</f>
        <v>0.05</v>
      </c>
      <c r="F309" s="40">
        <f>Source!AL114</f>
        <v>7044.03</v>
      </c>
      <c r="G309" s="41" t="str">
        <f>Source!DD114</f>
        <v/>
      </c>
      <c r="H309" s="42">
        <f>ROUND(Source!AC114*Source!I114, 2)</f>
        <v>352.2</v>
      </c>
      <c r="I309" s="41" t="str">
        <f>Source!BO114</f>
        <v>501-8483</v>
      </c>
      <c r="J309" s="41">
        <f>IF(Source!BC114&lt;&gt; 0, Source!BC114, 1)</f>
        <v>8.02</v>
      </c>
      <c r="K309" s="42">
        <f>Source!P114</f>
        <v>2824.66</v>
      </c>
      <c r="L309" s="43"/>
      <c r="S309">
        <f>ROUND((Source!FX114/100)*((ROUND(Source!AF114*Source!I114, 2)+ROUND(Source!AE114*Source!I114, 2))), 2)</f>
        <v>0</v>
      </c>
      <c r="T309">
        <f>Source!X114</f>
        <v>0</v>
      </c>
      <c r="U309">
        <f>ROUND((Source!FY114/100)*((ROUND(Source!AF114*Source!I114, 2)+ROUND(Source!AE114*Source!I114, 2))), 2)</f>
        <v>0</v>
      </c>
      <c r="V309">
        <f>Source!Y114</f>
        <v>0</v>
      </c>
    </row>
    <row r="310" spans="1:26">
      <c r="A310" s="34"/>
      <c r="B310" s="34"/>
      <c r="C310" s="35" t="str">
        <f>"Объем: "&amp;Source!I114&amp;"=50/"&amp;"1000"</f>
        <v>Объем: 0,05=50/1000</v>
      </c>
      <c r="D310" s="34"/>
      <c r="E310" s="34"/>
      <c r="F310" s="34"/>
      <c r="G310" s="34"/>
      <c r="H310" s="34"/>
      <c r="I310" s="34"/>
      <c r="J310" s="34"/>
      <c r="K310" s="34"/>
      <c r="L310" s="34"/>
    </row>
    <row r="311" spans="1:26" ht="15">
      <c r="G311" s="90">
        <f>H309</f>
        <v>352.2</v>
      </c>
      <c r="H311" s="90"/>
      <c r="J311" s="90">
        <f>K309</f>
        <v>2824.66</v>
      </c>
      <c r="K311" s="90"/>
      <c r="L311" s="52">
        <f>Source!U114</f>
        <v>0</v>
      </c>
      <c r="O311" s="32">
        <f>G311</f>
        <v>352.2</v>
      </c>
      <c r="P311" s="32">
        <f>J311</f>
        <v>2824.66</v>
      </c>
      <c r="Q311" s="32">
        <f>L311</f>
        <v>0</v>
      </c>
      <c r="W311">
        <f>IF(Source!BI114&lt;=1,H309, 0)</f>
        <v>0</v>
      </c>
      <c r="X311">
        <f>IF(Source!BI114=2,H309, 0)</f>
        <v>352.2</v>
      </c>
      <c r="Y311">
        <f>IF(Source!BI114=3,H309, 0)</f>
        <v>0</v>
      </c>
      <c r="Z311">
        <f>IF(Source!BI114=4,H309, 0)</f>
        <v>0</v>
      </c>
    </row>
    <row r="312" spans="1:26" ht="42.75">
      <c r="A312" s="23" t="str">
        <f>Source!E115</f>
        <v>6</v>
      </c>
      <c r="B312" s="57" t="str">
        <f>Source!F115</f>
        <v>103-2412</v>
      </c>
      <c r="C312" s="57" t="str">
        <f>Source!G115</f>
        <v>Трубы гибкие гофрированные легкие из самозатухающего ПВХ (IP55) серии FL, с зондом, диаметром 16 мм</v>
      </c>
      <c r="D312" s="39" t="str">
        <f>Source!H115</f>
        <v>10 м</v>
      </c>
      <c r="E312" s="10">
        <f>Source!I115</f>
        <v>5</v>
      </c>
      <c r="F312" s="40">
        <f>Source!AL115</f>
        <v>16.82</v>
      </c>
      <c r="G312" s="41" t="str">
        <f>Source!DD115</f>
        <v/>
      </c>
      <c r="H312" s="42">
        <f>ROUND(Source!AC115*Source!I115, 2)</f>
        <v>84.1</v>
      </c>
      <c r="I312" s="41" t="str">
        <f>Source!BO115</f>
        <v>103-2412</v>
      </c>
      <c r="J312" s="41">
        <f>IF(Source!BC115&lt;&gt; 0, Source!BC115, 1)</f>
        <v>3.73</v>
      </c>
      <c r="K312" s="42">
        <f>Source!P115</f>
        <v>313.69</v>
      </c>
      <c r="L312" s="43"/>
      <c r="S312">
        <f>ROUND((Source!FX115/100)*((ROUND(Source!AF115*Source!I115, 2)+ROUND(Source!AE115*Source!I115, 2))), 2)</f>
        <v>0</v>
      </c>
      <c r="T312">
        <f>Source!X115</f>
        <v>0</v>
      </c>
      <c r="U312">
        <f>ROUND((Source!FY115/100)*((ROUND(Source!AF115*Source!I115, 2)+ROUND(Source!AE115*Source!I115, 2))), 2)</f>
        <v>0</v>
      </c>
      <c r="V312">
        <f>Source!Y115</f>
        <v>0</v>
      </c>
    </row>
    <row r="313" spans="1:26">
      <c r="A313" s="34"/>
      <c r="B313" s="34"/>
      <c r="C313" s="35" t="str">
        <f>"Объем: "&amp;Source!I115&amp;"=50/"&amp;"10"</f>
        <v>Объем: 5=50/10</v>
      </c>
      <c r="D313" s="34"/>
      <c r="E313" s="34"/>
      <c r="F313" s="34"/>
      <c r="G313" s="34"/>
      <c r="H313" s="34"/>
      <c r="I313" s="34"/>
      <c r="J313" s="34"/>
      <c r="K313" s="34"/>
      <c r="L313" s="34"/>
    </row>
    <row r="314" spans="1:26" ht="15">
      <c r="G314" s="90">
        <f>H312</f>
        <v>84.1</v>
      </c>
      <c r="H314" s="90"/>
      <c r="J314" s="90">
        <f>K312</f>
        <v>313.69</v>
      </c>
      <c r="K314" s="90"/>
      <c r="L314" s="52">
        <f>Source!U115</f>
        <v>0</v>
      </c>
      <c r="O314" s="32">
        <f>G314</f>
        <v>84.1</v>
      </c>
      <c r="P314" s="32">
        <f>J314</f>
        <v>313.69</v>
      </c>
      <c r="Q314" s="32">
        <f>L314</f>
        <v>0</v>
      </c>
      <c r="W314">
        <f>IF(Source!BI115&lt;=1,H312, 0)</f>
        <v>84.1</v>
      </c>
      <c r="X314">
        <f>IF(Source!BI115=2,H312, 0)</f>
        <v>0</v>
      </c>
      <c r="Y314">
        <f>IF(Source!BI115=3,H312, 0)</f>
        <v>0</v>
      </c>
      <c r="Z314">
        <f>IF(Source!BI115=4,H312, 0)</f>
        <v>0</v>
      </c>
    </row>
    <row r="316" spans="1:26" ht="15">
      <c r="A316" s="93" t="str">
        <f>CONCATENATE("Итого по разделу: ",IF(Source!G117&lt;&gt;"Новый раздел", Source!G117, ""))</f>
        <v>Итого по разделу: Потолок</v>
      </c>
      <c r="B316" s="93"/>
      <c r="C316" s="93"/>
      <c r="D316" s="93"/>
      <c r="E316" s="93"/>
      <c r="F316" s="93"/>
      <c r="G316" s="92">
        <f>SUM(O277:O315)</f>
        <v>2747.41</v>
      </c>
      <c r="H316" s="92"/>
      <c r="I316" s="37"/>
      <c r="J316" s="92">
        <f>SUM(P277:P315)</f>
        <v>34838.229999999996</v>
      </c>
      <c r="K316" s="92"/>
      <c r="L316" s="52">
        <f>SUM(Q277:Q315)</f>
        <v>31.747717999999999</v>
      </c>
    </row>
    <row r="320" spans="1:26" ht="16.5">
      <c r="A320" s="91" t="str">
        <f>CONCATENATE("Раздел: ",IF(Source!G147&lt;&gt;"Новый раздел", Source!G147, ""))</f>
        <v>Раздел: Пол</v>
      </c>
      <c r="B320" s="91"/>
      <c r="C320" s="91"/>
      <c r="D320" s="91"/>
      <c r="E320" s="91"/>
      <c r="F320" s="91"/>
      <c r="G320" s="91"/>
      <c r="H320" s="91"/>
      <c r="I320" s="91"/>
      <c r="J320" s="91"/>
      <c r="K320" s="91"/>
      <c r="L320" s="91"/>
    </row>
    <row r="321" spans="1:26" ht="79.5">
      <c r="A321" s="23" t="str">
        <f>Source!E151</f>
        <v>1</v>
      </c>
      <c r="B321" s="57" t="s">
        <v>843</v>
      </c>
      <c r="C321" s="57" t="str">
        <f>Source!G151</f>
        <v>Антисептическая обработка каменных, бетонных, кирпичных и деревянных поверхностей биопиреном "Нортекс-Дезинфектор"</v>
      </c>
      <c r="D321" s="39" t="str">
        <f>Source!H151</f>
        <v>100 м2 обрабатываемой поверхности</v>
      </c>
      <c r="E321" s="10">
        <f>Source!I151</f>
        <v>0.14199999999999999</v>
      </c>
      <c r="F321" s="40">
        <f>Source!AL151+Source!AM151+Source!AO151</f>
        <v>249.45000000000002</v>
      </c>
      <c r="G321" s="41"/>
      <c r="H321" s="42"/>
      <c r="I321" s="41" t="str">
        <f>Source!BO151</f>
        <v>10-01-092-1</v>
      </c>
      <c r="J321" s="41"/>
      <c r="K321" s="42"/>
      <c r="L321" s="43"/>
      <c r="S321">
        <f>ROUND((Source!FX151/100)*((ROUND(Source!AF151*Source!I151, 2)+ROUND(Source!AE151*Source!I151, 2))), 2)</f>
        <v>8.7899999999999991</v>
      </c>
      <c r="T321">
        <f>Source!X151</f>
        <v>290.91000000000003</v>
      </c>
      <c r="U321">
        <f>ROUND((Source!FY151/100)*((ROUND(Source!AF151*Source!I151, 2)+ROUND(Source!AE151*Source!I151, 2))), 2)</f>
        <v>4.43</v>
      </c>
      <c r="V321">
        <f>Source!Y151</f>
        <v>148.19999999999999</v>
      </c>
    </row>
    <row r="322" spans="1:26">
      <c r="C322" s="31" t="str">
        <f>"Объем: "&amp;Source!I151&amp;"=14,2/"&amp;"100"</f>
        <v>Объем: 0,142=14,2/100</v>
      </c>
    </row>
    <row r="323" spans="1:26" ht="14.25">
      <c r="A323" s="23"/>
      <c r="B323" s="57"/>
      <c r="C323" s="57" t="s">
        <v>823</v>
      </c>
      <c r="D323" s="39"/>
      <c r="E323" s="10"/>
      <c r="F323" s="40">
        <f>Source!AO151</f>
        <v>50.25</v>
      </c>
      <c r="G323" s="41" t="str">
        <f>Source!DG151</f>
        <v>)*1,15</v>
      </c>
      <c r="H323" s="42">
        <f>ROUND(Source!AF151*Source!I151, 2)</f>
        <v>8.2100000000000009</v>
      </c>
      <c r="I323" s="41"/>
      <c r="J323" s="41">
        <f>IF(Source!BA151&lt;&gt; 0, Source!BA151, 1)</f>
        <v>33.18</v>
      </c>
      <c r="K323" s="42">
        <f>Source!S151</f>
        <v>272.27</v>
      </c>
      <c r="L323" s="43"/>
      <c r="R323">
        <f>H323</f>
        <v>8.2100000000000009</v>
      </c>
    </row>
    <row r="324" spans="1:26" ht="14.25">
      <c r="A324" s="23"/>
      <c r="B324" s="57"/>
      <c r="C324" s="57" t="s">
        <v>273</v>
      </c>
      <c r="D324" s="39"/>
      <c r="E324" s="10"/>
      <c r="F324" s="40">
        <f>Source!AM151</f>
        <v>44.74</v>
      </c>
      <c r="G324" s="41" t="str">
        <f>Source!DE151</f>
        <v/>
      </c>
      <c r="H324" s="42">
        <f>ROUND(Source!AD151*Source!I151, 2)</f>
        <v>6.35</v>
      </c>
      <c r="I324" s="41"/>
      <c r="J324" s="41">
        <f>IF(Source!BB151&lt;&gt; 0, Source!BB151, 1)</f>
        <v>6.08</v>
      </c>
      <c r="K324" s="42">
        <f>Source!Q151</f>
        <v>38.630000000000003</v>
      </c>
      <c r="L324" s="43"/>
    </row>
    <row r="325" spans="1:26" ht="14.25">
      <c r="A325" s="23"/>
      <c r="B325" s="57"/>
      <c r="C325" s="57" t="s">
        <v>824</v>
      </c>
      <c r="D325" s="39"/>
      <c r="E325" s="10"/>
      <c r="F325" s="40">
        <f>Source!AN151</f>
        <v>0.46</v>
      </c>
      <c r="G325" s="41" t="str">
        <f>Source!DF151</f>
        <v/>
      </c>
      <c r="H325" s="44">
        <f>ROUND(Source!AE151*Source!I151, 2)</f>
        <v>7.0000000000000007E-2</v>
      </c>
      <c r="I325" s="41"/>
      <c r="J325" s="41">
        <f>IF(Source!BS151&lt;&gt; 0, Source!BS151, 1)</f>
        <v>33.18</v>
      </c>
      <c r="K325" s="44">
        <f>Source!R151</f>
        <v>2.17</v>
      </c>
      <c r="L325" s="43"/>
      <c r="R325">
        <f>H325</f>
        <v>7.0000000000000007E-2</v>
      </c>
    </row>
    <row r="326" spans="1:26" ht="14.25">
      <c r="A326" s="23"/>
      <c r="B326" s="57"/>
      <c r="C326" s="57" t="s">
        <v>831</v>
      </c>
      <c r="D326" s="39"/>
      <c r="E326" s="10"/>
      <c r="F326" s="40">
        <f>Source!AL151</f>
        <v>154.46</v>
      </c>
      <c r="G326" s="41" t="str">
        <f>Source!DD151</f>
        <v/>
      </c>
      <c r="H326" s="42">
        <f>ROUND(Source!AC151*Source!I151, 2)</f>
        <v>21.93</v>
      </c>
      <c r="I326" s="41"/>
      <c r="J326" s="41">
        <f>IF(Source!BC151&lt;&gt; 0, Source!BC151, 1)</f>
        <v>9.57</v>
      </c>
      <c r="K326" s="42">
        <f>Source!P151</f>
        <v>209.9</v>
      </c>
      <c r="L326" s="43"/>
    </row>
    <row r="327" spans="1:26" ht="14.25">
      <c r="A327" s="23"/>
      <c r="B327" s="57"/>
      <c r="C327" s="57" t="s">
        <v>825</v>
      </c>
      <c r="D327" s="39" t="s">
        <v>826</v>
      </c>
      <c r="E327" s="10">
        <f>Source!BZ151</f>
        <v>118</v>
      </c>
      <c r="F327" s="73" t="str">
        <f>CONCATENATE(" )", Source!DL151, Source!FT151, "=", Source!FX151)</f>
        <v xml:space="preserve"> )*0,9=106,2</v>
      </c>
      <c r="G327" s="82"/>
      <c r="H327" s="42">
        <f>SUM(S321:S329)</f>
        <v>8.7899999999999991</v>
      </c>
      <c r="I327" s="45"/>
      <c r="J327" s="38">
        <f>Source!AT151</f>
        <v>106</v>
      </c>
      <c r="K327" s="42">
        <f>SUM(T321:T329)</f>
        <v>290.91000000000003</v>
      </c>
      <c r="L327" s="43"/>
    </row>
    <row r="328" spans="1:26" ht="14.25">
      <c r="A328" s="23"/>
      <c r="B328" s="57"/>
      <c r="C328" s="57" t="s">
        <v>827</v>
      </c>
      <c r="D328" s="39" t="s">
        <v>826</v>
      </c>
      <c r="E328" s="10">
        <f>Source!CA151</f>
        <v>63</v>
      </c>
      <c r="F328" s="73" t="str">
        <f>CONCATENATE(" )", Source!DM151, Source!FU151, "=", Source!FY151)</f>
        <v xml:space="preserve"> )*0,85=53,55</v>
      </c>
      <c r="G328" s="82"/>
      <c r="H328" s="42">
        <f>SUM(U321:U329)</f>
        <v>4.43</v>
      </c>
      <c r="I328" s="45"/>
      <c r="J328" s="38">
        <f>Source!AU151</f>
        <v>54</v>
      </c>
      <c r="K328" s="42">
        <f>SUM(V321:V329)</f>
        <v>148.19999999999999</v>
      </c>
      <c r="L328" s="43"/>
    </row>
    <row r="329" spans="1:26" ht="14.25">
      <c r="A329" s="58"/>
      <c r="B329" s="59"/>
      <c r="C329" s="59" t="s">
        <v>828</v>
      </c>
      <c r="D329" s="46" t="s">
        <v>829</v>
      </c>
      <c r="E329" s="47">
        <f>Source!AQ151</f>
        <v>5.94</v>
      </c>
      <c r="F329" s="48"/>
      <c r="G329" s="49" t="str">
        <f>Source!DI151</f>
        <v>)*1,15</v>
      </c>
      <c r="H329" s="50"/>
      <c r="I329" s="49"/>
      <c r="J329" s="49"/>
      <c r="K329" s="50"/>
      <c r="L329" s="51">
        <f>Source!U151</f>
        <v>0.97000199999999981</v>
      </c>
    </row>
    <row r="330" spans="1:26" ht="15">
      <c r="G330" s="90">
        <f>H323+H324+H326+H327+H328</f>
        <v>49.71</v>
      </c>
      <c r="H330" s="90"/>
      <c r="J330" s="90">
        <f>K323+K324+K326+K327+K328</f>
        <v>959.91000000000008</v>
      </c>
      <c r="K330" s="90"/>
      <c r="L330" s="52">
        <f>Source!U151</f>
        <v>0.97000199999999981</v>
      </c>
      <c r="O330" s="32">
        <f>G330</f>
        <v>49.71</v>
      </c>
      <c r="P330" s="32">
        <f>J330</f>
        <v>959.91000000000008</v>
      </c>
      <c r="Q330" s="32">
        <f>L330</f>
        <v>0.97000199999999981</v>
      </c>
      <c r="W330">
        <f>IF(Source!BI151&lt;=1,H323+H324+H326+H327+H328, 0)</f>
        <v>49.71</v>
      </c>
      <c r="X330">
        <f>IF(Source!BI151=2,H323+H324+H326+H327+H328, 0)</f>
        <v>0</v>
      </c>
      <c r="Y330">
        <f>IF(Source!BI151=3,H323+H324+H326+H327+H328, 0)</f>
        <v>0</v>
      </c>
      <c r="Z330">
        <f>IF(Source!BI151=4,H323+H324+H326+H327+H328, 0)</f>
        <v>0</v>
      </c>
    </row>
    <row r="331" spans="1:26" ht="130.5">
      <c r="A331" s="23" t="str">
        <f>Source!E152</f>
        <v>2</v>
      </c>
      <c r="B331" s="57" t="s">
        <v>844</v>
      </c>
      <c r="C331" s="57" t="str">
        <f>Source!G152</f>
        <v>Укладка лаг по плитам перекрытий</v>
      </c>
      <c r="D331" s="39" t="str">
        <f>Source!H152</f>
        <v>100 м2 пола</v>
      </c>
      <c r="E331" s="10">
        <f>Source!I152</f>
        <v>0.14199999999999999</v>
      </c>
      <c r="F331" s="40">
        <f>Source!AL152+Source!AM152+Source!AO152</f>
        <v>2068.7799999999997</v>
      </c>
      <c r="G331" s="41"/>
      <c r="H331" s="42"/>
      <c r="I331" s="41" t="str">
        <f>Source!BO152</f>
        <v>11-01-012-3</v>
      </c>
      <c r="J331" s="41"/>
      <c r="K331" s="42"/>
      <c r="L331" s="43"/>
      <c r="S331">
        <f>ROUND((Source!FX152/100)*((ROUND(Source!AF152*Source!I152, 2)+ROUND(Source!AE152*Source!I152, 2))), 2)</f>
        <v>63.76</v>
      </c>
      <c r="T331">
        <f>Source!X152</f>
        <v>2121.25</v>
      </c>
      <c r="U331">
        <f>ROUND((Source!FY152/100)*((ROUND(Source!AF152*Source!I152, 2)+ROUND(Source!AE152*Source!I152, 2))), 2)</f>
        <v>36.72</v>
      </c>
      <c r="V331">
        <f>Source!Y152</f>
        <v>1223.07</v>
      </c>
    </row>
    <row r="332" spans="1:26">
      <c r="C332" s="31" t="str">
        <f>"Объем: "&amp;Source!I152&amp;"=14,2/"&amp;"100"</f>
        <v>Объем: 0,142=14,2/100</v>
      </c>
    </row>
    <row r="333" spans="1:26" ht="14.25">
      <c r="A333" s="23"/>
      <c r="B333" s="57"/>
      <c r="C333" s="57" t="s">
        <v>823</v>
      </c>
      <c r="D333" s="39"/>
      <c r="E333" s="10"/>
      <c r="F333" s="40">
        <f>Source!AO152</f>
        <v>304.86</v>
      </c>
      <c r="G333" s="41" t="str">
        <f>Source!DG152</f>
        <v>)*1,15)*1,15</v>
      </c>
      <c r="H333" s="42">
        <f>ROUND(Source!AF152*Source!I152, 2)</f>
        <v>57.25</v>
      </c>
      <c r="I333" s="41"/>
      <c r="J333" s="41">
        <f>IF(Source!BA152&lt;&gt; 0, Source!BA152, 1)</f>
        <v>33.18</v>
      </c>
      <c r="K333" s="42">
        <f>Source!S152</f>
        <v>1899.59</v>
      </c>
      <c r="L333" s="43"/>
      <c r="R333">
        <f>H333</f>
        <v>57.25</v>
      </c>
    </row>
    <row r="334" spans="1:26" ht="14.25">
      <c r="A334" s="23"/>
      <c r="B334" s="57"/>
      <c r="C334" s="57" t="s">
        <v>273</v>
      </c>
      <c r="D334" s="39"/>
      <c r="E334" s="10"/>
      <c r="F334" s="40">
        <f>Source!AM152</f>
        <v>28.6</v>
      </c>
      <c r="G334" s="41" t="str">
        <f>Source!DE152</f>
        <v/>
      </c>
      <c r="H334" s="42">
        <f>ROUND(Source!AD152*Source!I152, 2)</f>
        <v>4.0599999999999996</v>
      </c>
      <c r="I334" s="41"/>
      <c r="J334" s="41">
        <f>IF(Source!BB152&lt;&gt; 0, Source!BB152, 1)</f>
        <v>11.52</v>
      </c>
      <c r="K334" s="42">
        <f>Source!Q152</f>
        <v>46.79</v>
      </c>
      <c r="L334" s="43"/>
    </row>
    <row r="335" spans="1:26" ht="14.25">
      <c r="A335" s="23"/>
      <c r="B335" s="57"/>
      <c r="C335" s="57" t="s">
        <v>824</v>
      </c>
      <c r="D335" s="39"/>
      <c r="E335" s="10"/>
      <c r="F335" s="40">
        <f>Source!AN152</f>
        <v>2.4300000000000002</v>
      </c>
      <c r="G335" s="41" t="str">
        <f>Source!DF152</f>
        <v/>
      </c>
      <c r="H335" s="44">
        <f>ROUND(Source!AE152*Source!I152, 2)</f>
        <v>0.35</v>
      </c>
      <c r="I335" s="41"/>
      <c r="J335" s="41">
        <f>IF(Source!BS152&lt;&gt; 0, Source!BS152, 1)</f>
        <v>33.18</v>
      </c>
      <c r="K335" s="44">
        <f>Source!R152</f>
        <v>11.45</v>
      </c>
      <c r="L335" s="43"/>
      <c r="R335">
        <f>H335</f>
        <v>0.35</v>
      </c>
    </row>
    <row r="336" spans="1:26" ht="14.25">
      <c r="A336" s="23"/>
      <c r="B336" s="57"/>
      <c r="C336" s="57" t="s">
        <v>831</v>
      </c>
      <c r="D336" s="39"/>
      <c r="E336" s="10"/>
      <c r="F336" s="40">
        <f>Source!AL152</f>
        <v>1735.32</v>
      </c>
      <c r="G336" s="41" t="str">
        <f>Source!DD152</f>
        <v/>
      </c>
      <c r="H336" s="42">
        <f>ROUND(Source!AC152*Source!I152, 2)</f>
        <v>246.42</v>
      </c>
      <c r="I336" s="41"/>
      <c r="J336" s="41">
        <f>IF(Source!BC152&lt;&gt; 0, Source!BC152, 1)</f>
        <v>3.5</v>
      </c>
      <c r="K336" s="42">
        <f>Source!P152</f>
        <v>862.45</v>
      </c>
      <c r="L336" s="43"/>
    </row>
    <row r="337" spans="1:26" ht="14.25">
      <c r="A337" s="23"/>
      <c r="B337" s="57"/>
      <c r="C337" s="57" t="s">
        <v>825</v>
      </c>
      <c r="D337" s="39" t="s">
        <v>826</v>
      </c>
      <c r="E337" s="10">
        <f>Source!BZ152</f>
        <v>123</v>
      </c>
      <c r="F337" s="73" t="str">
        <f>CONCATENATE(" )", Source!DL152, Source!FT152, "=", Source!FX152)</f>
        <v xml:space="preserve"> )*0,9=110,7</v>
      </c>
      <c r="G337" s="82"/>
      <c r="H337" s="42">
        <f>SUM(S331:S339)</f>
        <v>63.76</v>
      </c>
      <c r="I337" s="45"/>
      <c r="J337" s="38">
        <f>Source!AT152</f>
        <v>111</v>
      </c>
      <c r="K337" s="42">
        <f>SUM(T331:T339)</f>
        <v>2121.25</v>
      </c>
      <c r="L337" s="43"/>
    </row>
    <row r="338" spans="1:26" ht="14.25">
      <c r="A338" s="23"/>
      <c r="B338" s="57"/>
      <c r="C338" s="57" t="s">
        <v>827</v>
      </c>
      <c r="D338" s="39" t="s">
        <v>826</v>
      </c>
      <c r="E338" s="10">
        <f>Source!CA152</f>
        <v>75</v>
      </c>
      <c r="F338" s="73" t="str">
        <f>CONCATENATE(" )", Source!DM152, Source!FU152, "=", Source!FY152)</f>
        <v xml:space="preserve"> )*0,85=63,75</v>
      </c>
      <c r="G338" s="82"/>
      <c r="H338" s="42">
        <f>SUM(U331:U339)</f>
        <v>36.72</v>
      </c>
      <c r="I338" s="45"/>
      <c r="J338" s="38">
        <f>Source!AU152</f>
        <v>64</v>
      </c>
      <c r="K338" s="42">
        <f>SUM(V331:V339)</f>
        <v>1223.07</v>
      </c>
      <c r="L338" s="43"/>
    </row>
    <row r="339" spans="1:26" ht="14.25">
      <c r="A339" s="58"/>
      <c r="B339" s="59"/>
      <c r="C339" s="59" t="s">
        <v>828</v>
      </c>
      <c r="D339" s="46" t="s">
        <v>829</v>
      </c>
      <c r="E339" s="47">
        <f>Source!AQ152</f>
        <v>35.74</v>
      </c>
      <c r="F339" s="48"/>
      <c r="G339" s="49" t="str">
        <f>Source!DI152</f>
        <v>)*1,15)*1,15</v>
      </c>
      <c r="H339" s="50"/>
      <c r="I339" s="49"/>
      <c r="J339" s="49"/>
      <c r="K339" s="50"/>
      <c r="L339" s="51">
        <f>Source!U152</f>
        <v>6.7117932999999992</v>
      </c>
    </row>
    <row r="340" spans="1:26" ht="15">
      <c r="G340" s="90">
        <f>H333+H334+H336+H337+H338</f>
        <v>408.21000000000004</v>
      </c>
      <c r="H340" s="90"/>
      <c r="J340" s="90">
        <f>K333+K334+K336+K337+K338</f>
        <v>6153.15</v>
      </c>
      <c r="K340" s="90"/>
      <c r="L340" s="52">
        <f>Source!U152</f>
        <v>6.7117932999999992</v>
      </c>
      <c r="O340" s="32">
        <f>G340</f>
        <v>408.21000000000004</v>
      </c>
      <c r="P340" s="32">
        <f>J340</f>
        <v>6153.15</v>
      </c>
      <c r="Q340" s="32">
        <f>L340</f>
        <v>6.7117932999999992</v>
      </c>
      <c r="W340">
        <f>IF(Source!BI152&lt;=1,H333+H334+H336+H337+H338, 0)</f>
        <v>408.21000000000004</v>
      </c>
      <c r="X340">
        <f>IF(Source!BI152=2,H333+H334+H336+H337+H338, 0)</f>
        <v>0</v>
      </c>
      <c r="Y340">
        <f>IF(Source!BI152=3,H333+H334+H336+H337+H338, 0)</f>
        <v>0</v>
      </c>
      <c r="Z340">
        <f>IF(Source!BI152=4,H333+H334+H336+H337+H338, 0)</f>
        <v>0</v>
      </c>
    </row>
    <row r="341" spans="1:26" ht="79.5">
      <c r="A341" s="23" t="str">
        <f>Source!E153</f>
        <v>3</v>
      </c>
      <c r="B341" s="57" t="s">
        <v>845</v>
      </c>
      <c r="C341" s="57" t="str">
        <f>Source!G153</f>
        <v>Заполнение каркаса перегородок утеплителем</v>
      </c>
      <c r="D341" s="39" t="str">
        <f>Source!H153</f>
        <v>100 м2 перегородок</v>
      </c>
      <c r="E341" s="10">
        <f>Source!I153</f>
        <v>0.14199999999999999</v>
      </c>
      <c r="F341" s="40">
        <f>Source!AL153+Source!AM153+Source!AO153</f>
        <v>1509.57</v>
      </c>
      <c r="G341" s="41"/>
      <c r="H341" s="42"/>
      <c r="I341" s="41" t="str">
        <f>Source!BO153</f>
        <v>10-01-301-1</v>
      </c>
      <c r="J341" s="41"/>
      <c r="K341" s="42"/>
      <c r="L341" s="43"/>
      <c r="S341">
        <f>ROUND((Source!FX153/100)*((ROUND(Source!AF153*Source!I153, 2)+ROUND(Source!AE153*Source!I153, 2))), 2)</f>
        <v>35.42</v>
      </c>
      <c r="T341">
        <f>Source!X153</f>
        <v>1172.9000000000001</v>
      </c>
      <c r="U341">
        <f>ROUND((Source!FY153/100)*((ROUND(Source!AF153*Source!I153, 2)+ROUND(Source!AE153*Source!I153, 2))), 2)</f>
        <v>17.86</v>
      </c>
      <c r="V341">
        <f>Source!Y153</f>
        <v>597.52</v>
      </c>
    </row>
    <row r="342" spans="1:26">
      <c r="C342" s="31" t="str">
        <f>"Объем: "&amp;Source!I153&amp;"=14,2/"&amp;"100"</f>
        <v>Объем: 0,142=14,2/100</v>
      </c>
    </row>
    <row r="343" spans="1:26" ht="14.25">
      <c r="A343" s="23"/>
      <c r="B343" s="57"/>
      <c r="C343" s="57" t="s">
        <v>823</v>
      </c>
      <c r="D343" s="39"/>
      <c r="E343" s="10"/>
      <c r="F343" s="40">
        <f>Source!AO153</f>
        <v>202.81</v>
      </c>
      <c r="G343" s="41" t="str">
        <f>Source!DG153</f>
        <v>)*1,15</v>
      </c>
      <c r="H343" s="42">
        <f>ROUND(Source!AF153*Source!I153, 2)</f>
        <v>33.119999999999997</v>
      </c>
      <c r="I343" s="41"/>
      <c r="J343" s="41">
        <f>IF(Source!BA153&lt;&gt; 0, Source!BA153, 1)</f>
        <v>33.18</v>
      </c>
      <c r="K343" s="42">
        <f>Source!S153</f>
        <v>1098.8800000000001</v>
      </c>
      <c r="L343" s="43"/>
      <c r="R343">
        <f>H343</f>
        <v>33.119999999999997</v>
      </c>
    </row>
    <row r="344" spans="1:26" ht="14.25">
      <c r="A344" s="23"/>
      <c r="B344" s="57"/>
      <c r="C344" s="57" t="s">
        <v>273</v>
      </c>
      <c r="D344" s="39"/>
      <c r="E344" s="10"/>
      <c r="F344" s="40">
        <f>Source!AM153</f>
        <v>30</v>
      </c>
      <c r="G344" s="41" t="str">
        <f>Source!DE153</f>
        <v/>
      </c>
      <c r="H344" s="42">
        <f>ROUND(Source!AD153*Source!I153, 2)</f>
        <v>4.26</v>
      </c>
      <c r="I344" s="41"/>
      <c r="J344" s="41">
        <f>IF(Source!BB153&lt;&gt; 0, Source!BB153, 1)</f>
        <v>10.31</v>
      </c>
      <c r="K344" s="42">
        <f>Source!Q153</f>
        <v>43.92</v>
      </c>
      <c r="L344" s="43"/>
    </row>
    <row r="345" spans="1:26" ht="14.25">
      <c r="A345" s="23"/>
      <c r="B345" s="57"/>
      <c r="C345" s="57" t="s">
        <v>824</v>
      </c>
      <c r="D345" s="39"/>
      <c r="E345" s="10"/>
      <c r="F345" s="40">
        <f>Source!AN153</f>
        <v>1.62</v>
      </c>
      <c r="G345" s="41" t="str">
        <f>Source!DF153</f>
        <v/>
      </c>
      <c r="H345" s="44">
        <f>ROUND(Source!AE153*Source!I153, 2)</f>
        <v>0.23</v>
      </c>
      <c r="I345" s="41"/>
      <c r="J345" s="41">
        <f>IF(Source!BS153&lt;&gt; 0, Source!BS153, 1)</f>
        <v>33.18</v>
      </c>
      <c r="K345" s="44">
        <f>Source!R153</f>
        <v>7.63</v>
      </c>
      <c r="L345" s="43"/>
      <c r="R345">
        <f>H345</f>
        <v>0.23</v>
      </c>
    </row>
    <row r="346" spans="1:26" ht="14.25">
      <c r="A346" s="23"/>
      <c r="B346" s="57"/>
      <c r="C346" s="57" t="s">
        <v>831</v>
      </c>
      <c r="D346" s="39"/>
      <c r="E346" s="10"/>
      <c r="F346" s="40">
        <f>Source!AL153</f>
        <v>1276.76</v>
      </c>
      <c r="G346" s="41" t="str">
        <f>Source!DD153</f>
        <v/>
      </c>
      <c r="H346" s="42">
        <f>ROUND(Source!AC153*Source!I153, 2)</f>
        <v>181.3</v>
      </c>
      <c r="I346" s="41"/>
      <c r="J346" s="41">
        <f>IF(Source!BC153&lt;&gt; 0, Source!BC153, 1)</f>
        <v>2.16</v>
      </c>
      <c r="K346" s="42">
        <f>Source!P153</f>
        <v>391.61</v>
      </c>
      <c r="L346" s="43"/>
    </row>
    <row r="347" spans="1:26" ht="14.25">
      <c r="A347" s="23"/>
      <c r="B347" s="57"/>
      <c r="C347" s="57" t="s">
        <v>825</v>
      </c>
      <c r="D347" s="39" t="s">
        <v>826</v>
      </c>
      <c r="E347" s="10">
        <f>Source!BZ153</f>
        <v>118</v>
      </c>
      <c r="F347" s="73" t="str">
        <f>CONCATENATE(" )", Source!DL153, Source!FT153, "=", Source!FX153)</f>
        <v xml:space="preserve"> )*0,9=106,2</v>
      </c>
      <c r="G347" s="82"/>
      <c r="H347" s="42">
        <f>SUM(S341:S350)</f>
        <v>35.42</v>
      </c>
      <c r="I347" s="45"/>
      <c r="J347" s="38">
        <f>Source!AT153</f>
        <v>106</v>
      </c>
      <c r="K347" s="42">
        <f>SUM(T341:T350)</f>
        <v>1172.9000000000001</v>
      </c>
      <c r="L347" s="43"/>
    </row>
    <row r="348" spans="1:26" ht="14.25">
      <c r="A348" s="23"/>
      <c r="B348" s="57"/>
      <c r="C348" s="57" t="s">
        <v>827</v>
      </c>
      <c r="D348" s="39" t="s">
        <v>826</v>
      </c>
      <c r="E348" s="10">
        <f>Source!CA153</f>
        <v>63</v>
      </c>
      <c r="F348" s="73" t="str">
        <f>CONCATENATE(" )", Source!DM153, Source!FU153, "=", Source!FY153)</f>
        <v xml:space="preserve"> )*0,85=53,55</v>
      </c>
      <c r="G348" s="82"/>
      <c r="H348" s="42">
        <f>SUM(U341:U350)</f>
        <v>17.86</v>
      </c>
      <c r="I348" s="45"/>
      <c r="J348" s="38">
        <f>Source!AU153</f>
        <v>54</v>
      </c>
      <c r="K348" s="42">
        <f>SUM(V341:V350)</f>
        <v>597.52</v>
      </c>
      <c r="L348" s="43"/>
    </row>
    <row r="349" spans="1:26" ht="14.25">
      <c r="A349" s="23"/>
      <c r="B349" s="57"/>
      <c r="C349" s="57" t="s">
        <v>828</v>
      </c>
      <c r="D349" s="39" t="s">
        <v>829</v>
      </c>
      <c r="E349" s="10">
        <f>Source!AQ153</f>
        <v>22.89</v>
      </c>
      <c r="F349" s="40"/>
      <c r="G349" s="41" t="str">
        <f>Source!DI153</f>
        <v>)*1,15</v>
      </c>
      <c r="H349" s="42"/>
      <c r="I349" s="41"/>
      <c r="J349" s="41"/>
      <c r="K349" s="42"/>
      <c r="L349" s="53">
        <f>Source!U153</f>
        <v>3.7379369999999996</v>
      </c>
    </row>
    <row r="350" spans="1:26" ht="42.75">
      <c r="A350" s="58" t="str">
        <f>Source!E154</f>
        <v>3,1</v>
      </c>
      <c r="B350" s="59" t="str">
        <f>Source!F154</f>
        <v>104-0742</v>
      </c>
      <c r="C350" s="59" t="str">
        <f>Source!G154</f>
        <v>Плиты теплоизоляционные минераловатные РОКЛАЙТ (ТУ 5762-049-17925162-2006)</v>
      </c>
      <c r="D350" s="46" t="str">
        <f>Source!H154</f>
        <v>м3</v>
      </c>
      <c r="E350" s="47">
        <f>Source!I154</f>
        <v>14.2</v>
      </c>
      <c r="F350" s="48">
        <f>Source!AL154+Source!AM154+Source!AO154</f>
        <v>294.7</v>
      </c>
      <c r="G350" s="54" t="s">
        <v>3</v>
      </c>
      <c r="H350" s="50">
        <f>ROUND(Source!AC154*Source!I154, 2)+ROUND(Source!AD154*Source!I154, 2)+ROUND(Source!AF154*Source!I154, 2)</f>
        <v>4184.74</v>
      </c>
      <c r="I350" s="49"/>
      <c r="J350" s="49">
        <f>IF(Source!BC154&lt;&gt; 0, Source!BC154, 1)</f>
        <v>5.95</v>
      </c>
      <c r="K350" s="50">
        <f>Source!O154</f>
        <v>24899.200000000001</v>
      </c>
      <c r="L350" s="55"/>
      <c r="S350">
        <f>ROUND((Source!FX154/100)*((ROUND(Source!AF154*Source!I154, 2)+ROUND(Source!AE154*Source!I154, 2))), 2)</f>
        <v>0</v>
      </c>
      <c r="T350">
        <f>Source!X154</f>
        <v>0</v>
      </c>
      <c r="U350">
        <f>ROUND((Source!FY154/100)*((ROUND(Source!AF154*Source!I154, 2)+ROUND(Source!AE154*Source!I154, 2))), 2)</f>
        <v>0</v>
      </c>
      <c r="V350">
        <f>Source!Y154</f>
        <v>0</v>
      </c>
      <c r="W350">
        <f>IF(Source!BI154&lt;=1,H350, 0)</f>
        <v>4184.74</v>
      </c>
      <c r="X350">
        <f>IF(Source!BI154=2,H350, 0)</f>
        <v>0</v>
      </c>
      <c r="Y350">
        <f>IF(Source!BI154=3,H350, 0)</f>
        <v>0</v>
      </c>
      <c r="Z350">
        <f>IF(Source!BI154=4,H350, 0)</f>
        <v>0</v>
      </c>
    </row>
    <row r="351" spans="1:26" ht="15">
      <c r="G351" s="90">
        <f>H343+H344+H346+H347+H348+SUM(H350:H350)</f>
        <v>4456.7</v>
      </c>
      <c r="H351" s="90"/>
      <c r="J351" s="90">
        <f>K343+K344+K346+K347+K348+SUM(K350:K350)</f>
        <v>28204.030000000002</v>
      </c>
      <c r="K351" s="90"/>
      <c r="L351" s="52">
        <f>Source!U153</f>
        <v>3.7379369999999996</v>
      </c>
      <c r="O351" s="32">
        <f>G351</f>
        <v>4456.7</v>
      </c>
      <c r="P351" s="32">
        <f>J351</f>
        <v>28204.030000000002</v>
      </c>
      <c r="Q351" s="32">
        <f>L351</f>
        <v>3.7379369999999996</v>
      </c>
      <c r="W351">
        <f>IF(Source!BI153&lt;=1,H343+H344+H346+H347+H348, 0)</f>
        <v>271.96000000000004</v>
      </c>
      <c r="X351">
        <f>IF(Source!BI153=2,H343+H344+H346+H347+H348, 0)</f>
        <v>0</v>
      </c>
      <c r="Y351">
        <f>IF(Source!BI153=3,H343+H344+H346+H347+H348, 0)</f>
        <v>0</v>
      </c>
      <c r="Z351">
        <f>IF(Source!BI153=4,H343+H344+H346+H347+H348, 0)</f>
        <v>0</v>
      </c>
    </row>
    <row r="352" spans="1:26" ht="79.5">
      <c r="A352" s="23" t="str">
        <f>Source!E155</f>
        <v>5</v>
      </c>
      <c r="B352" s="57" t="s">
        <v>846</v>
      </c>
      <c r="C352" s="57" t="str">
        <f>Source!G155</f>
        <v>Устройство покрытий дощатых толщиной 28 мм</v>
      </c>
      <c r="D352" s="39" t="str">
        <f>Source!H155</f>
        <v>100 м2 покрытия</v>
      </c>
      <c r="E352" s="10">
        <f>Source!I155</f>
        <v>0.14199999999999999</v>
      </c>
      <c r="F352" s="40">
        <f>Source!AL155+Source!AM155+Source!AO155</f>
        <v>6972.3600000000006</v>
      </c>
      <c r="G352" s="41"/>
      <c r="H352" s="42"/>
      <c r="I352" s="41" t="str">
        <f>Source!BO155</f>
        <v>11-01-033-1</v>
      </c>
      <c r="J352" s="41"/>
      <c r="K352" s="42"/>
      <c r="L352" s="43"/>
      <c r="S352">
        <f>ROUND((Source!FX155/100)*((ROUND(Source!AF155*Source!I155, 2)+ROUND(Source!AE155*Source!I155, 2))), 2)</f>
        <v>94.86</v>
      </c>
      <c r="T352">
        <f>Source!X155</f>
        <v>3156</v>
      </c>
      <c r="U352">
        <f>ROUND((Source!FY155/100)*((ROUND(Source!AF155*Source!I155, 2)+ROUND(Source!AE155*Source!I155, 2))), 2)</f>
        <v>54.63</v>
      </c>
      <c r="V352">
        <f>Source!Y155</f>
        <v>1819.67</v>
      </c>
    </row>
    <row r="353" spans="1:26">
      <c r="C353" s="31" t="str">
        <f>"Объем: "&amp;Source!I155&amp;"=14,2/"&amp;"100"</f>
        <v>Объем: 0,142=14,2/100</v>
      </c>
    </row>
    <row r="354" spans="1:26" ht="14.25">
      <c r="A354" s="23"/>
      <c r="B354" s="57"/>
      <c r="C354" s="57" t="s">
        <v>823</v>
      </c>
      <c r="D354" s="39"/>
      <c r="E354" s="10"/>
      <c r="F354" s="40">
        <f>Source!AO155</f>
        <v>517.94000000000005</v>
      </c>
      <c r="G354" s="41" t="str">
        <f>Source!DG155</f>
        <v>)*1,15</v>
      </c>
      <c r="H354" s="42">
        <f>ROUND(Source!AF155*Source!I155, 2)</f>
        <v>84.58</v>
      </c>
      <c r="I354" s="41"/>
      <c r="J354" s="41">
        <f>IF(Source!BA155&lt;&gt; 0, Source!BA155, 1)</f>
        <v>33.18</v>
      </c>
      <c r="K354" s="42">
        <f>Source!S155</f>
        <v>2806.35</v>
      </c>
      <c r="L354" s="43"/>
      <c r="R354">
        <f>H354</f>
        <v>84.58</v>
      </c>
    </row>
    <row r="355" spans="1:26" ht="14.25">
      <c r="A355" s="23"/>
      <c r="B355" s="57"/>
      <c r="C355" s="57" t="s">
        <v>273</v>
      </c>
      <c r="D355" s="39"/>
      <c r="E355" s="10"/>
      <c r="F355" s="40">
        <f>Source!AM155</f>
        <v>97.78</v>
      </c>
      <c r="G355" s="41" t="str">
        <f>Source!DE155</f>
        <v/>
      </c>
      <c r="H355" s="42">
        <f>ROUND(Source!AD155*Source!I155, 2)</f>
        <v>13.88</v>
      </c>
      <c r="I355" s="41"/>
      <c r="J355" s="41">
        <f>IF(Source!BB155&lt;&gt; 0, Source!BB155, 1)</f>
        <v>11.56</v>
      </c>
      <c r="K355" s="42">
        <f>Source!Q155</f>
        <v>160.51</v>
      </c>
      <c r="L355" s="43"/>
    </row>
    <row r="356" spans="1:26" ht="14.25">
      <c r="A356" s="23"/>
      <c r="B356" s="57"/>
      <c r="C356" s="57" t="s">
        <v>824</v>
      </c>
      <c r="D356" s="39"/>
      <c r="E356" s="10"/>
      <c r="F356" s="40">
        <f>Source!AN155</f>
        <v>7.83</v>
      </c>
      <c r="G356" s="41" t="str">
        <f>Source!DF155</f>
        <v/>
      </c>
      <c r="H356" s="44">
        <f>ROUND(Source!AE155*Source!I155, 2)</f>
        <v>1.1100000000000001</v>
      </c>
      <c r="I356" s="41"/>
      <c r="J356" s="41">
        <f>IF(Source!BS155&lt;&gt; 0, Source!BS155, 1)</f>
        <v>33.18</v>
      </c>
      <c r="K356" s="44">
        <f>Source!R155</f>
        <v>36.89</v>
      </c>
      <c r="L356" s="43"/>
      <c r="R356">
        <f>H356</f>
        <v>1.1100000000000001</v>
      </c>
    </row>
    <row r="357" spans="1:26" ht="14.25">
      <c r="A357" s="23"/>
      <c r="B357" s="57"/>
      <c r="C357" s="57" t="s">
        <v>831</v>
      </c>
      <c r="D357" s="39"/>
      <c r="E357" s="10"/>
      <c r="F357" s="40">
        <f>Source!AL155</f>
        <v>6356.64</v>
      </c>
      <c r="G357" s="41" t="str">
        <f>Source!DD155</f>
        <v/>
      </c>
      <c r="H357" s="42">
        <f>ROUND(Source!AC155*Source!I155, 2)</f>
        <v>902.64</v>
      </c>
      <c r="I357" s="41"/>
      <c r="J357" s="41">
        <f>IF(Source!BC155&lt;&gt; 0, Source!BC155, 1)</f>
        <v>6.54</v>
      </c>
      <c r="K357" s="42">
        <f>Source!P155</f>
        <v>5903.28</v>
      </c>
      <c r="L357" s="43"/>
    </row>
    <row r="358" spans="1:26" ht="14.25">
      <c r="A358" s="23"/>
      <c r="B358" s="57"/>
      <c r="C358" s="57" t="s">
        <v>825</v>
      </c>
      <c r="D358" s="39" t="s">
        <v>826</v>
      </c>
      <c r="E358" s="10">
        <f>Source!BZ155</f>
        <v>123</v>
      </c>
      <c r="F358" s="73" t="str">
        <f>CONCATENATE(" )", Source!DL155, Source!FT155, "=", Source!FX155)</f>
        <v xml:space="preserve"> )*0,9=110,7</v>
      </c>
      <c r="G358" s="82"/>
      <c r="H358" s="42">
        <f>SUM(S352:S360)</f>
        <v>94.86</v>
      </c>
      <c r="I358" s="45"/>
      <c r="J358" s="38">
        <f>Source!AT155</f>
        <v>111</v>
      </c>
      <c r="K358" s="42">
        <f>SUM(T352:T360)</f>
        <v>3156</v>
      </c>
      <c r="L358" s="43"/>
    </row>
    <row r="359" spans="1:26" ht="14.25">
      <c r="A359" s="23"/>
      <c r="B359" s="57"/>
      <c r="C359" s="57" t="s">
        <v>827</v>
      </c>
      <c r="D359" s="39" t="s">
        <v>826</v>
      </c>
      <c r="E359" s="10">
        <f>Source!CA155</f>
        <v>75</v>
      </c>
      <c r="F359" s="73" t="str">
        <f>CONCATENATE(" )", Source!DM155, Source!FU155, "=", Source!FY155)</f>
        <v xml:space="preserve"> )*0,85=63,75</v>
      </c>
      <c r="G359" s="82"/>
      <c r="H359" s="42">
        <f>SUM(U352:U360)</f>
        <v>54.63</v>
      </c>
      <c r="I359" s="45"/>
      <c r="J359" s="38">
        <f>Source!AU155</f>
        <v>64</v>
      </c>
      <c r="K359" s="42">
        <f>SUM(V352:V360)</f>
        <v>1819.67</v>
      </c>
      <c r="L359" s="43"/>
    </row>
    <row r="360" spans="1:26" ht="14.25">
      <c r="A360" s="58"/>
      <c r="B360" s="59"/>
      <c r="C360" s="59" t="s">
        <v>828</v>
      </c>
      <c r="D360" s="46" t="s">
        <v>829</v>
      </c>
      <c r="E360" s="47">
        <f>Source!AQ155</f>
        <v>60.72</v>
      </c>
      <c r="F360" s="48"/>
      <c r="G360" s="49" t="str">
        <f>Source!DI155</f>
        <v>)*1,15</v>
      </c>
      <c r="H360" s="50"/>
      <c r="I360" s="49"/>
      <c r="J360" s="49"/>
      <c r="K360" s="50"/>
      <c r="L360" s="51">
        <f>Source!U155</f>
        <v>9.9155759999999979</v>
      </c>
    </row>
    <row r="361" spans="1:26" ht="15">
      <c r="G361" s="90">
        <f>H354+H355+H357+H358+H359</f>
        <v>1150.5900000000001</v>
      </c>
      <c r="H361" s="90"/>
      <c r="J361" s="90">
        <f>K354+K355+K357+K358+K359</f>
        <v>13845.81</v>
      </c>
      <c r="K361" s="90"/>
      <c r="L361" s="52">
        <f>Source!U155</f>
        <v>9.9155759999999979</v>
      </c>
      <c r="O361" s="32">
        <f>G361</f>
        <v>1150.5900000000001</v>
      </c>
      <c r="P361" s="32">
        <f>J361</f>
        <v>13845.81</v>
      </c>
      <c r="Q361" s="32">
        <f>L361</f>
        <v>9.9155759999999979</v>
      </c>
      <c r="W361">
        <f>IF(Source!BI155&lt;=1,H354+H355+H357+H358+H359, 0)</f>
        <v>1150.5900000000001</v>
      </c>
      <c r="X361">
        <f>IF(Source!BI155=2,H354+H355+H357+H358+H359, 0)</f>
        <v>0</v>
      </c>
      <c r="Y361">
        <f>IF(Source!BI155=3,H354+H355+H357+H358+H359, 0)</f>
        <v>0</v>
      </c>
      <c r="Z361">
        <f>IF(Source!BI155=4,H354+H355+H357+H358+H359, 0)</f>
        <v>0</v>
      </c>
    </row>
    <row r="362" spans="1:26" ht="79.5">
      <c r="A362" s="23" t="str">
        <f>Source!E156</f>
        <v>6</v>
      </c>
      <c r="B362" s="57" t="s">
        <v>847</v>
      </c>
      <c r="C362" s="57" t="str">
        <f>Source!G156</f>
        <v>Устройство оснований полов из фанеры в один слой площадью свыше 20 м2</v>
      </c>
      <c r="D362" s="39" t="str">
        <f>Source!H156</f>
        <v>100 м2 пола</v>
      </c>
      <c r="E362" s="10">
        <f>Source!I156</f>
        <v>0.14199999999999999</v>
      </c>
      <c r="F362" s="40">
        <f>Source!AL156+Source!AM156+Source!AO156</f>
        <v>6214.5300000000007</v>
      </c>
      <c r="G362" s="41"/>
      <c r="H362" s="42"/>
      <c r="I362" s="41" t="str">
        <f>Source!BO156</f>
        <v>11-01-053-2</v>
      </c>
      <c r="J362" s="41"/>
      <c r="K362" s="42"/>
      <c r="L362" s="43"/>
      <c r="S362">
        <f>ROUND((Source!FX156/100)*((ROUND(Source!AF156*Source!I156, 2)+ROUND(Source!AE156*Source!I156, 2))), 2)</f>
        <v>59.41</v>
      </c>
      <c r="T362">
        <f>Source!X156</f>
        <v>1976.61</v>
      </c>
      <c r="U362">
        <f>ROUND((Source!FY156/100)*((ROUND(Source!AF156*Source!I156, 2)+ROUND(Source!AE156*Source!I156, 2))), 2)</f>
        <v>34.21</v>
      </c>
      <c r="V362">
        <f>Source!Y156</f>
        <v>1139.67</v>
      </c>
    </row>
    <row r="363" spans="1:26">
      <c r="C363" s="31" t="str">
        <f>"Объем: "&amp;Source!I156&amp;"=14,2/"&amp;"100"</f>
        <v>Объем: 0,142=14,2/100</v>
      </c>
    </row>
    <row r="364" spans="1:26" ht="14.25">
      <c r="A364" s="23"/>
      <c r="B364" s="57"/>
      <c r="C364" s="57" t="s">
        <v>823</v>
      </c>
      <c r="D364" s="39"/>
      <c r="E364" s="10"/>
      <c r="F364" s="40">
        <f>Source!AO156</f>
        <v>255.39</v>
      </c>
      <c r="G364" s="41" t="str">
        <f>Source!DG156</f>
        <v>)*1,15</v>
      </c>
      <c r="H364" s="42">
        <f>ROUND(Source!AF156*Source!I156, 2)</f>
        <v>41.71</v>
      </c>
      <c r="I364" s="41"/>
      <c r="J364" s="41">
        <f>IF(Source!BA156&lt;&gt; 0, Source!BA156, 1)</f>
        <v>33.18</v>
      </c>
      <c r="K364" s="42">
        <f>Source!S156</f>
        <v>1383.78</v>
      </c>
      <c r="L364" s="43"/>
      <c r="R364">
        <f>H364</f>
        <v>41.71</v>
      </c>
    </row>
    <row r="365" spans="1:26" ht="14.25">
      <c r="A365" s="23"/>
      <c r="B365" s="57"/>
      <c r="C365" s="57" t="s">
        <v>273</v>
      </c>
      <c r="D365" s="39"/>
      <c r="E365" s="10"/>
      <c r="F365" s="40">
        <f>Source!AM156</f>
        <v>375.46</v>
      </c>
      <c r="G365" s="41" t="str">
        <f>Source!DE156</f>
        <v>)*1,25</v>
      </c>
      <c r="H365" s="42">
        <f>ROUND(Source!AD156*Source!I156, 2)</f>
        <v>66.64</v>
      </c>
      <c r="I365" s="41"/>
      <c r="J365" s="41">
        <f>IF(Source!BB156&lt;&gt; 0, Source!BB156, 1)</f>
        <v>10.86</v>
      </c>
      <c r="K365" s="42">
        <f>Source!Q156</f>
        <v>723.76</v>
      </c>
      <c r="L365" s="43"/>
    </row>
    <row r="366" spans="1:26" ht="14.25">
      <c r="A366" s="23"/>
      <c r="B366" s="57"/>
      <c r="C366" s="57" t="s">
        <v>824</v>
      </c>
      <c r="D366" s="39"/>
      <c r="E366" s="10"/>
      <c r="F366" s="40">
        <f>Source!AN156</f>
        <v>67.400000000000006</v>
      </c>
      <c r="G366" s="41" t="str">
        <f>Source!DF156</f>
        <v>)*1,25</v>
      </c>
      <c r="H366" s="44">
        <f>ROUND(Source!AE156*Source!I156, 2)</f>
        <v>11.96</v>
      </c>
      <c r="I366" s="41"/>
      <c r="J366" s="41">
        <f>IF(Source!BS156&lt;&gt; 0, Source!BS156, 1)</f>
        <v>33.18</v>
      </c>
      <c r="K366" s="44">
        <f>Source!R156</f>
        <v>396.95</v>
      </c>
      <c r="L366" s="43"/>
      <c r="R366">
        <f>H366</f>
        <v>11.96</v>
      </c>
    </row>
    <row r="367" spans="1:26" ht="14.25">
      <c r="A367" s="23"/>
      <c r="B367" s="57"/>
      <c r="C367" s="57" t="s">
        <v>831</v>
      </c>
      <c r="D367" s="39"/>
      <c r="E367" s="10"/>
      <c r="F367" s="40">
        <f>Source!AL156</f>
        <v>5583.68</v>
      </c>
      <c r="G367" s="41" t="str">
        <f>Source!DD156</f>
        <v/>
      </c>
      <c r="H367" s="42">
        <f>ROUND(Source!AC156*Source!I156, 2)</f>
        <v>792.88</v>
      </c>
      <c r="I367" s="41"/>
      <c r="J367" s="41">
        <f>IF(Source!BC156&lt;&gt; 0, Source!BC156, 1)</f>
        <v>6.62</v>
      </c>
      <c r="K367" s="42">
        <f>Source!P156</f>
        <v>5248.88</v>
      </c>
      <c r="L367" s="43"/>
    </row>
    <row r="368" spans="1:26" ht="14.25">
      <c r="A368" s="23"/>
      <c r="B368" s="57"/>
      <c r="C368" s="57" t="s">
        <v>825</v>
      </c>
      <c r="D368" s="39" t="s">
        <v>826</v>
      </c>
      <c r="E368" s="10">
        <f>Source!BZ156</f>
        <v>123</v>
      </c>
      <c r="F368" s="73" t="str">
        <f>CONCATENATE(" )", Source!DL156, Source!FT156, "=", Source!FX156)</f>
        <v xml:space="preserve"> )*0,9=110,7</v>
      </c>
      <c r="G368" s="82"/>
      <c r="H368" s="42">
        <f>SUM(S362:S370)</f>
        <v>59.41</v>
      </c>
      <c r="I368" s="45"/>
      <c r="J368" s="38">
        <f>Source!AT156</f>
        <v>111</v>
      </c>
      <c r="K368" s="42">
        <f>SUM(T362:T370)</f>
        <v>1976.61</v>
      </c>
      <c r="L368" s="43"/>
    </row>
    <row r="369" spans="1:26" ht="14.25">
      <c r="A369" s="23"/>
      <c r="B369" s="57"/>
      <c r="C369" s="57" t="s">
        <v>827</v>
      </c>
      <c r="D369" s="39" t="s">
        <v>826</v>
      </c>
      <c r="E369" s="10">
        <f>Source!CA156</f>
        <v>75</v>
      </c>
      <c r="F369" s="73" t="str">
        <f>CONCATENATE(" )", Source!DM156, Source!FU156, "=", Source!FY156)</f>
        <v xml:space="preserve"> )*0,85=63,75</v>
      </c>
      <c r="G369" s="82"/>
      <c r="H369" s="42">
        <f>SUM(U362:U370)</f>
        <v>34.21</v>
      </c>
      <c r="I369" s="45"/>
      <c r="J369" s="38">
        <f>Source!AU156</f>
        <v>64</v>
      </c>
      <c r="K369" s="42">
        <f>SUM(V362:V370)</f>
        <v>1139.67</v>
      </c>
      <c r="L369" s="43"/>
    </row>
    <row r="370" spans="1:26" ht="14.25">
      <c r="A370" s="58"/>
      <c r="B370" s="59"/>
      <c r="C370" s="59" t="s">
        <v>828</v>
      </c>
      <c r="D370" s="46" t="s">
        <v>829</v>
      </c>
      <c r="E370" s="47">
        <f>Source!AQ156</f>
        <v>31.26</v>
      </c>
      <c r="F370" s="48"/>
      <c r="G370" s="49" t="str">
        <f>Source!DI156</f>
        <v>)*1,15</v>
      </c>
      <c r="H370" s="50"/>
      <c r="I370" s="49"/>
      <c r="J370" s="49"/>
      <c r="K370" s="50"/>
      <c r="L370" s="51">
        <f>Source!U156</f>
        <v>5.1047579999999995</v>
      </c>
    </row>
    <row r="371" spans="1:26" ht="15">
      <c r="G371" s="90">
        <f>H364+H365+H367+H368+H369</f>
        <v>994.85</v>
      </c>
      <c r="H371" s="90"/>
      <c r="J371" s="90">
        <f>K364+K365+K367+K368+K369</f>
        <v>10472.700000000001</v>
      </c>
      <c r="K371" s="90"/>
      <c r="L371" s="52">
        <f>Source!U156</f>
        <v>5.1047579999999995</v>
      </c>
      <c r="O371" s="32">
        <f>G371</f>
        <v>994.85</v>
      </c>
      <c r="P371" s="32">
        <f>J371</f>
        <v>10472.700000000001</v>
      </c>
      <c r="Q371" s="32">
        <f>L371</f>
        <v>5.1047579999999995</v>
      </c>
      <c r="W371">
        <f>IF(Source!BI156&lt;=1,H364+H365+H367+H368+H369, 0)</f>
        <v>994.85</v>
      </c>
      <c r="X371">
        <f>IF(Source!BI156=2,H364+H365+H367+H368+H369, 0)</f>
        <v>0</v>
      </c>
      <c r="Y371">
        <f>IF(Source!BI156=3,H364+H365+H367+H368+H369, 0)</f>
        <v>0</v>
      </c>
      <c r="Z371">
        <f>IF(Source!BI156=4,H364+H365+H367+H368+H369, 0)</f>
        <v>0</v>
      </c>
    </row>
    <row r="372" spans="1:26" ht="79.5">
      <c r="A372" s="23" t="str">
        <f>Source!E157</f>
        <v>7</v>
      </c>
      <c r="B372" s="57" t="s">
        <v>848</v>
      </c>
      <c r="C372" s="57" t="str">
        <f>Source!G157</f>
        <v>Устройство гетерогенного и гомогенного покрытия на клее со свариванием полотнищ в стыках</v>
      </c>
      <c r="D372" s="39" t="str">
        <f>Source!H157</f>
        <v>100 м2</v>
      </c>
      <c r="E372" s="10">
        <f>Source!I157</f>
        <v>0.14199999999999999</v>
      </c>
      <c r="F372" s="40">
        <f>Source!AL157+Source!AM157+Source!AO157</f>
        <v>1180.5999999999999</v>
      </c>
      <c r="G372" s="41"/>
      <c r="H372" s="42"/>
      <c r="I372" s="41" t="str">
        <f>Source!BO157</f>
        <v>11-01-057-1</v>
      </c>
      <c r="J372" s="41"/>
      <c r="K372" s="42"/>
      <c r="L372" s="43"/>
      <c r="S372">
        <f>ROUND((Source!FX157/100)*((ROUND(Source!AF157*Source!I157, 2)+ROUND(Source!AE157*Source!I157, 2))), 2)</f>
        <v>69.91</v>
      </c>
      <c r="T372">
        <f>Source!X157</f>
        <v>2325.4699999999998</v>
      </c>
      <c r="U372">
        <f>ROUND((Source!FY157/100)*((ROUND(Source!AF157*Source!I157, 2)+ROUND(Source!AE157*Source!I157, 2))), 2)</f>
        <v>40.26</v>
      </c>
      <c r="V372">
        <f>Source!Y157</f>
        <v>1340.81</v>
      </c>
    </row>
    <row r="373" spans="1:26">
      <c r="C373" s="31" t="str">
        <f>"Объем: "&amp;Source!I157&amp;"=14,2/"&amp;"100"</f>
        <v>Объем: 0,142=14,2/100</v>
      </c>
    </row>
    <row r="374" spans="1:26" ht="14.25">
      <c r="A374" s="23"/>
      <c r="B374" s="57"/>
      <c r="C374" s="57" t="s">
        <v>823</v>
      </c>
      <c r="D374" s="39"/>
      <c r="E374" s="10"/>
      <c r="F374" s="40">
        <f>Source!AO157</f>
        <v>386.07</v>
      </c>
      <c r="G374" s="41" t="str">
        <f>Source!DG157</f>
        <v>)*1,15</v>
      </c>
      <c r="H374" s="42">
        <f>ROUND(Source!AF157*Source!I157, 2)</f>
        <v>63.05</v>
      </c>
      <c r="I374" s="41"/>
      <c r="J374" s="41">
        <f>IF(Source!BA157&lt;&gt; 0, Source!BA157, 1)</f>
        <v>33.18</v>
      </c>
      <c r="K374" s="42">
        <f>Source!S157</f>
        <v>2091.84</v>
      </c>
      <c r="L374" s="43"/>
      <c r="R374">
        <f>H374</f>
        <v>63.05</v>
      </c>
    </row>
    <row r="375" spans="1:26" ht="14.25">
      <c r="A375" s="23"/>
      <c r="B375" s="57"/>
      <c r="C375" s="57" t="s">
        <v>273</v>
      </c>
      <c r="D375" s="39"/>
      <c r="E375" s="10"/>
      <c r="F375" s="40">
        <f>Source!AM157</f>
        <v>5.77</v>
      </c>
      <c r="G375" s="41" t="str">
        <f>Source!DE157</f>
        <v>)*1,25</v>
      </c>
      <c r="H375" s="42">
        <f>ROUND(Source!AD157*Source!I157, 2)</f>
        <v>1.02</v>
      </c>
      <c r="I375" s="41"/>
      <c r="J375" s="41">
        <f>IF(Source!BB157&lt;&gt; 0, Source!BB157, 1)</f>
        <v>9.84</v>
      </c>
      <c r="K375" s="42">
        <f>Source!Q157</f>
        <v>10.08</v>
      </c>
      <c r="L375" s="43"/>
    </row>
    <row r="376" spans="1:26" ht="14.25">
      <c r="A376" s="23"/>
      <c r="B376" s="57"/>
      <c r="C376" s="57" t="s">
        <v>824</v>
      </c>
      <c r="D376" s="39"/>
      <c r="E376" s="10"/>
      <c r="F376" s="40">
        <f>Source!AN157</f>
        <v>0.54</v>
      </c>
      <c r="G376" s="41" t="str">
        <f>Source!DF157</f>
        <v>)*1,25</v>
      </c>
      <c r="H376" s="44">
        <f>ROUND(Source!AE157*Source!I157, 2)</f>
        <v>0.1</v>
      </c>
      <c r="I376" s="41"/>
      <c r="J376" s="41">
        <f>IF(Source!BS157&lt;&gt; 0, Source!BS157, 1)</f>
        <v>33.18</v>
      </c>
      <c r="K376" s="44">
        <f>Source!R157</f>
        <v>3.18</v>
      </c>
      <c r="L376" s="43"/>
      <c r="R376">
        <f>H376</f>
        <v>0.1</v>
      </c>
    </row>
    <row r="377" spans="1:26" ht="14.25">
      <c r="A377" s="23"/>
      <c r="B377" s="57"/>
      <c r="C377" s="57" t="s">
        <v>831</v>
      </c>
      <c r="D377" s="39"/>
      <c r="E377" s="10"/>
      <c r="F377" s="40">
        <f>Source!AL157</f>
        <v>788.76</v>
      </c>
      <c r="G377" s="41" t="str">
        <f>Source!DD157</f>
        <v/>
      </c>
      <c r="H377" s="42">
        <f>ROUND(Source!AC157*Source!I157, 2)</f>
        <v>112</v>
      </c>
      <c r="I377" s="41"/>
      <c r="J377" s="41">
        <f>IF(Source!BC157&lt;&gt; 0, Source!BC157, 1)</f>
        <v>7.57</v>
      </c>
      <c r="K377" s="42">
        <f>Source!P157</f>
        <v>847.87</v>
      </c>
      <c r="L377" s="43"/>
    </row>
    <row r="378" spans="1:26" ht="14.25">
      <c r="A378" s="23"/>
      <c r="B378" s="57"/>
      <c r="C378" s="57" t="s">
        <v>825</v>
      </c>
      <c r="D378" s="39" t="s">
        <v>826</v>
      </c>
      <c r="E378" s="10">
        <f>Source!BZ157</f>
        <v>123</v>
      </c>
      <c r="F378" s="73" t="str">
        <f>CONCATENATE(" )", Source!DL157, Source!FT157, "=", Source!FX157)</f>
        <v xml:space="preserve"> )*0,9=110,7</v>
      </c>
      <c r="G378" s="82"/>
      <c r="H378" s="42">
        <f>SUM(S372:S381)</f>
        <v>69.91</v>
      </c>
      <c r="I378" s="45"/>
      <c r="J378" s="38">
        <f>Source!AT157</f>
        <v>111</v>
      </c>
      <c r="K378" s="42">
        <f>SUM(T372:T381)</f>
        <v>2325.4699999999998</v>
      </c>
      <c r="L378" s="43"/>
    </row>
    <row r="379" spans="1:26" ht="14.25">
      <c r="A379" s="23"/>
      <c r="B379" s="57"/>
      <c r="C379" s="57" t="s">
        <v>827</v>
      </c>
      <c r="D379" s="39" t="s">
        <v>826</v>
      </c>
      <c r="E379" s="10">
        <f>Source!CA157</f>
        <v>75</v>
      </c>
      <c r="F379" s="73" t="str">
        <f>CONCATENATE(" )", Source!DM157, Source!FU157, "=", Source!FY157)</f>
        <v xml:space="preserve"> )*0,85=63,75</v>
      </c>
      <c r="G379" s="82"/>
      <c r="H379" s="42">
        <f>SUM(U372:U381)</f>
        <v>40.26</v>
      </c>
      <c r="I379" s="45"/>
      <c r="J379" s="38">
        <f>Source!AU157</f>
        <v>64</v>
      </c>
      <c r="K379" s="42">
        <f>SUM(V372:V381)</f>
        <v>1340.81</v>
      </c>
      <c r="L379" s="43"/>
    </row>
    <row r="380" spans="1:26" ht="14.25">
      <c r="A380" s="23"/>
      <c r="B380" s="57"/>
      <c r="C380" s="57" t="s">
        <v>828</v>
      </c>
      <c r="D380" s="39" t="s">
        <v>829</v>
      </c>
      <c r="E380" s="10">
        <f>Source!AQ157</f>
        <v>45.26</v>
      </c>
      <c r="F380" s="40"/>
      <c r="G380" s="41" t="str">
        <f>Source!DI157</f>
        <v>)*1,15</v>
      </c>
      <c r="H380" s="42"/>
      <c r="I380" s="41"/>
      <c r="J380" s="41"/>
      <c r="K380" s="42"/>
      <c r="L380" s="53">
        <f>Source!U157</f>
        <v>7.3909579999999986</v>
      </c>
    </row>
    <row r="381" spans="1:26" ht="57">
      <c r="A381" s="58" t="str">
        <f>Source!E158</f>
        <v>7,1</v>
      </c>
      <c r="B381" s="59" t="str">
        <f>Source!F158</f>
        <v>101-4216</v>
      </c>
      <c r="C381" s="59" t="str">
        <f>Source!G158</f>
        <v>Линолеум полукоммерческий гетерогенный "TARKETT ИДИЛЛИЯ" (толщина 3,2 мм, толщина защитного слоя 0,5 мм, класс 23/32)</v>
      </c>
      <c r="D381" s="46" t="str">
        <f>Source!H158</f>
        <v>м2</v>
      </c>
      <c r="E381" s="47">
        <f>Source!I158</f>
        <v>14.484</v>
      </c>
      <c r="F381" s="48">
        <f>Source!AL158+Source!AM158+Source!AO158</f>
        <v>82.19</v>
      </c>
      <c r="G381" s="54" t="s">
        <v>3</v>
      </c>
      <c r="H381" s="50">
        <f>ROUND(Source!AC158*Source!I158, 2)+ROUND(Source!AD158*Source!I158, 2)+ROUND(Source!AF158*Source!I158, 2)</f>
        <v>1190.44</v>
      </c>
      <c r="I381" s="49"/>
      <c r="J381" s="49">
        <f>IF(Source!BC158&lt;&gt; 0, Source!BC158, 1)</f>
        <v>6.28</v>
      </c>
      <c r="K381" s="50">
        <f>Source!O158</f>
        <v>7475.96</v>
      </c>
      <c r="L381" s="55"/>
      <c r="S381">
        <f>ROUND((Source!FX158/100)*((ROUND(Source!AF158*Source!I158, 2)+ROUND(Source!AE158*Source!I158, 2))), 2)</f>
        <v>0</v>
      </c>
      <c r="T381">
        <f>Source!X158</f>
        <v>0</v>
      </c>
      <c r="U381">
        <f>ROUND((Source!FY158/100)*((ROUND(Source!AF158*Source!I158, 2)+ROUND(Source!AE158*Source!I158, 2))), 2)</f>
        <v>0</v>
      </c>
      <c r="V381">
        <f>Source!Y158</f>
        <v>0</v>
      </c>
      <c r="W381">
        <f>IF(Source!BI158&lt;=1,H381, 0)</f>
        <v>1190.44</v>
      </c>
      <c r="X381">
        <f>IF(Source!BI158=2,H381, 0)</f>
        <v>0</v>
      </c>
      <c r="Y381">
        <f>IF(Source!BI158=3,H381, 0)</f>
        <v>0</v>
      </c>
      <c r="Z381">
        <f>IF(Source!BI158=4,H381, 0)</f>
        <v>0</v>
      </c>
    </row>
    <row r="382" spans="1:26" ht="15">
      <c r="G382" s="90">
        <f>H374+H375+H377+H378+H379+SUM(H381:H381)</f>
        <v>1476.68</v>
      </c>
      <c r="H382" s="90"/>
      <c r="J382" s="90">
        <f>K374+K375+K377+K378+K379+SUM(K381:K381)</f>
        <v>14092.029999999999</v>
      </c>
      <c r="K382" s="90"/>
      <c r="L382" s="52">
        <f>Source!U157</f>
        <v>7.3909579999999986</v>
      </c>
      <c r="O382" s="32">
        <f>G382</f>
        <v>1476.68</v>
      </c>
      <c r="P382" s="32">
        <f>J382</f>
        <v>14092.029999999999</v>
      </c>
      <c r="Q382" s="32">
        <f>L382</f>
        <v>7.3909579999999986</v>
      </c>
      <c r="W382">
        <f>IF(Source!BI157&lt;=1,H374+H375+H377+H378+H379, 0)</f>
        <v>286.24</v>
      </c>
      <c r="X382">
        <f>IF(Source!BI157=2,H374+H375+H377+H378+H379, 0)</f>
        <v>0</v>
      </c>
      <c r="Y382">
        <f>IF(Source!BI157=3,H374+H375+H377+H378+H379, 0)</f>
        <v>0</v>
      </c>
      <c r="Z382">
        <f>IF(Source!BI157=4,H374+H375+H377+H378+H379, 0)</f>
        <v>0</v>
      </c>
    </row>
    <row r="383" spans="1:26" ht="79.5">
      <c r="A383" s="23" t="str">
        <f>Source!E159</f>
        <v>11</v>
      </c>
      <c r="B383" s="57" t="s">
        <v>849</v>
      </c>
      <c r="C383" s="57" t="str">
        <f>Source!G159</f>
        <v>Устройство плинтусов поливинилхлоридных на винтах самонарезающих</v>
      </c>
      <c r="D383" s="39" t="str">
        <f>Source!H159</f>
        <v>100 М ПЛИНТУСА</v>
      </c>
      <c r="E383" s="10">
        <f>Source!I159</f>
        <v>0.16</v>
      </c>
      <c r="F383" s="40">
        <f>Source!AL159+Source!AM159+Source!AO159</f>
        <v>1468.0600000000002</v>
      </c>
      <c r="G383" s="41"/>
      <c r="H383" s="42"/>
      <c r="I383" s="41" t="str">
        <f>Source!BO159</f>
        <v>11-01-040-3</v>
      </c>
      <c r="J383" s="41"/>
      <c r="K383" s="42"/>
      <c r="L383" s="43"/>
      <c r="S383">
        <f>ROUND((Source!FX159/100)*((ROUND(Source!AF159*Source!I159, 2)+ROUND(Source!AE159*Source!I159, 2))), 2)</f>
        <v>12.45</v>
      </c>
      <c r="T383">
        <f>Source!X159</f>
        <v>414.33</v>
      </c>
      <c r="U383">
        <f>ROUND((Source!FY159/100)*((ROUND(Source!AF159*Source!I159, 2)+ROUND(Source!AE159*Source!I159, 2))), 2)</f>
        <v>7.17</v>
      </c>
      <c r="V383">
        <f>Source!Y159</f>
        <v>238.89</v>
      </c>
    </row>
    <row r="384" spans="1:26">
      <c r="C384" s="31" t="str">
        <f>"Объем: "&amp;Source!I159&amp;"=16/"&amp;"100"</f>
        <v>Объем: 0,16=16/100</v>
      </c>
    </row>
    <row r="385" spans="1:26" ht="14.25">
      <c r="A385" s="23"/>
      <c r="B385" s="57"/>
      <c r="C385" s="57" t="s">
        <v>823</v>
      </c>
      <c r="D385" s="39"/>
      <c r="E385" s="10"/>
      <c r="F385" s="40">
        <f>Source!AO159</f>
        <v>61.14</v>
      </c>
      <c r="G385" s="41" t="str">
        <f>Source!DG159</f>
        <v>)*1,15</v>
      </c>
      <c r="H385" s="42">
        <f>ROUND(Source!AF159*Source!I159, 2)</f>
        <v>11.25</v>
      </c>
      <c r="I385" s="41"/>
      <c r="J385" s="41">
        <f>IF(Source!BA159&lt;&gt; 0, Source!BA159, 1)</f>
        <v>33.18</v>
      </c>
      <c r="K385" s="42">
        <f>Source!S159</f>
        <v>373.27</v>
      </c>
      <c r="L385" s="43"/>
      <c r="R385">
        <f>H385</f>
        <v>11.25</v>
      </c>
    </row>
    <row r="386" spans="1:26" ht="14.25">
      <c r="A386" s="23"/>
      <c r="B386" s="57"/>
      <c r="C386" s="57" t="s">
        <v>273</v>
      </c>
      <c r="D386" s="39"/>
      <c r="E386" s="10"/>
      <c r="F386" s="40">
        <f>Source!AM159</f>
        <v>11.24</v>
      </c>
      <c r="G386" s="41" t="str">
        <f>Source!DE159</f>
        <v>)*1,25</v>
      </c>
      <c r="H386" s="42">
        <f>ROUND(Source!AD159*Source!I159, 2)</f>
        <v>2.25</v>
      </c>
      <c r="I386" s="41"/>
      <c r="J386" s="41">
        <f>IF(Source!BB159&lt;&gt; 0, Source!BB159, 1)</f>
        <v>5.63</v>
      </c>
      <c r="K386" s="42">
        <f>Source!Q159</f>
        <v>12.66</v>
      </c>
      <c r="L386" s="43"/>
    </row>
    <row r="387" spans="1:26" ht="14.25">
      <c r="A387" s="23"/>
      <c r="B387" s="57"/>
      <c r="C387" s="57" t="s">
        <v>831</v>
      </c>
      <c r="D387" s="39"/>
      <c r="E387" s="10"/>
      <c r="F387" s="40">
        <f>Source!AL159</f>
        <v>1395.68</v>
      </c>
      <c r="G387" s="41" t="str">
        <f>Source!DD159</f>
        <v/>
      </c>
      <c r="H387" s="42">
        <f>ROUND(Source!AC159*Source!I159, 2)</f>
        <v>223.31</v>
      </c>
      <c r="I387" s="41"/>
      <c r="J387" s="41">
        <f>IF(Source!BC159&lt;&gt; 0, Source!BC159, 1)</f>
        <v>2.68</v>
      </c>
      <c r="K387" s="42">
        <f>Source!P159</f>
        <v>598.47</v>
      </c>
      <c r="L387" s="43"/>
    </row>
    <row r="388" spans="1:26" ht="14.25">
      <c r="A388" s="23"/>
      <c r="B388" s="57"/>
      <c r="C388" s="57" t="s">
        <v>825</v>
      </c>
      <c r="D388" s="39" t="s">
        <v>826</v>
      </c>
      <c r="E388" s="10">
        <f>Source!BZ159</f>
        <v>123</v>
      </c>
      <c r="F388" s="73" t="str">
        <f>CONCATENATE(" )", Source!DL159, Source!FT159, "=", Source!FX159)</f>
        <v xml:space="preserve"> )*0,9=110,7</v>
      </c>
      <c r="G388" s="82"/>
      <c r="H388" s="42">
        <f>SUM(S383:S390)</f>
        <v>12.45</v>
      </c>
      <c r="I388" s="45"/>
      <c r="J388" s="38">
        <f>Source!AT159</f>
        <v>111</v>
      </c>
      <c r="K388" s="42">
        <f>SUM(T383:T390)</f>
        <v>414.33</v>
      </c>
      <c r="L388" s="43"/>
    </row>
    <row r="389" spans="1:26" ht="14.25">
      <c r="A389" s="23"/>
      <c r="B389" s="57"/>
      <c r="C389" s="57" t="s">
        <v>827</v>
      </c>
      <c r="D389" s="39" t="s">
        <v>826</v>
      </c>
      <c r="E389" s="10">
        <f>Source!CA159</f>
        <v>75</v>
      </c>
      <c r="F389" s="73" t="str">
        <f>CONCATENATE(" )", Source!DM159, Source!FU159, "=", Source!FY159)</f>
        <v xml:space="preserve"> )*0,85=63,75</v>
      </c>
      <c r="G389" s="82"/>
      <c r="H389" s="42">
        <f>SUM(U383:U390)</f>
        <v>7.17</v>
      </c>
      <c r="I389" s="45"/>
      <c r="J389" s="38">
        <f>Source!AU159</f>
        <v>64</v>
      </c>
      <c r="K389" s="42">
        <f>SUM(V383:V390)</f>
        <v>238.89</v>
      </c>
      <c r="L389" s="43"/>
    </row>
    <row r="390" spans="1:26" ht="14.25">
      <c r="A390" s="58"/>
      <c r="B390" s="59"/>
      <c r="C390" s="59" t="s">
        <v>828</v>
      </c>
      <c r="D390" s="46" t="s">
        <v>829</v>
      </c>
      <c r="E390" s="47">
        <f>Source!AQ159</f>
        <v>6.66</v>
      </c>
      <c r="F390" s="48"/>
      <c r="G390" s="49" t="str">
        <f>Source!DI159</f>
        <v>)*1,15</v>
      </c>
      <c r="H390" s="50"/>
      <c r="I390" s="49"/>
      <c r="J390" s="49"/>
      <c r="K390" s="50"/>
      <c r="L390" s="51">
        <f>Source!U159</f>
        <v>1.2254400000000001</v>
      </c>
    </row>
    <row r="391" spans="1:26" ht="15">
      <c r="G391" s="90">
        <f>H385+H386+H387+H388+H389</f>
        <v>256.43</v>
      </c>
      <c r="H391" s="90"/>
      <c r="J391" s="90">
        <f>K385+K386+K387+K388+K389</f>
        <v>1637.62</v>
      </c>
      <c r="K391" s="90"/>
      <c r="L391" s="52">
        <f>Source!U159</f>
        <v>1.2254400000000001</v>
      </c>
      <c r="O391" s="32">
        <f>G391</f>
        <v>256.43</v>
      </c>
      <c r="P391" s="32">
        <f>J391</f>
        <v>1637.62</v>
      </c>
      <c r="Q391" s="32">
        <f>L391</f>
        <v>1.2254400000000001</v>
      </c>
      <c r="W391">
        <f>IF(Source!BI159&lt;=1,H385+H386+H387+H388+H389, 0)</f>
        <v>256.43</v>
      </c>
      <c r="X391">
        <f>IF(Source!BI159=2,H385+H386+H387+H388+H389, 0)</f>
        <v>0</v>
      </c>
      <c r="Y391">
        <f>IF(Source!BI159=3,H385+H386+H387+H388+H389, 0)</f>
        <v>0</v>
      </c>
      <c r="Z391">
        <f>IF(Source!BI159=4,H385+H386+H387+H388+H389, 0)</f>
        <v>0</v>
      </c>
    </row>
    <row r="393" spans="1:26" ht="15">
      <c r="A393" s="93" t="str">
        <f>CONCATENATE("Итого по разделу: ",IF(Source!G161&lt;&gt;"Новый раздел", Source!G161, ""))</f>
        <v>Итого по разделу: Пол</v>
      </c>
      <c r="B393" s="93"/>
      <c r="C393" s="93"/>
      <c r="D393" s="93"/>
      <c r="E393" s="93"/>
      <c r="F393" s="93"/>
      <c r="G393" s="92">
        <f>SUM(O320:O392)</f>
        <v>8793.17</v>
      </c>
      <c r="H393" s="92"/>
      <c r="I393" s="37"/>
      <c r="J393" s="92">
        <f>SUM(P320:P392)</f>
        <v>75365.25</v>
      </c>
      <c r="K393" s="92"/>
      <c r="L393" s="52">
        <f>SUM(Q320:Q392)</f>
        <v>35.056464299999995</v>
      </c>
    </row>
    <row r="397" spans="1:26" ht="15">
      <c r="A397" s="93" t="str">
        <f>CONCATENATE("Итого по локальной смете: ",IF(Source!G191&lt;&gt;"Новая локальная смета", Source!G191, ""))</f>
        <v xml:space="preserve">Итого по локальной смете: </v>
      </c>
      <c r="B397" s="93"/>
      <c r="C397" s="93"/>
      <c r="D397" s="93"/>
      <c r="E397" s="93"/>
      <c r="F397" s="93"/>
      <c r="G397" s="92">
        <f>SUM(O42:O396)</f>
        <v>87615.75999999998</v>
      </c>
      <c r="H397" s="92"/>
      <c r="I397" s="37"/>
      <c r="J397" s="92">
        <f>SUM(P42:P396)</f>
        <v>303012.13</v>
      </c>
      <c r="K397" s="92"/>
      <c r="L397" s="52">
        <f>SUM(Q42:Q396)</f>
        <v>184.55392079999999</v>
      </c>
    </row>
    <row r="401" spans="1:32" ht="15">
      <c r="A401" s="93" t="str">
        <f>CONCATENATE("Итого по смете: ",IF(Source!G221&lt;&gt;"Новый объект", Source!G221, ""))</f>
        <v>Итого по смете: Мисцево ремонт помещения 2021г</v>
      </c>
      <c r="B401" s="93"/>
      <c r="C401" s="93"/>
      <c r="D401" s="93"/>
      <c r="E401" s="93"/>
      <c r="F401" s="93"/>
      <c r="G401" s="92">
        <f>SUM(O1:O400)</f>
        <v>87615.75999999998</v>
      </c>
      <c r="H401" s="92"/>
      <c r="I401" s="37"/>
      <c r="J401" s="92">
        <f>SUM(P1:P400)</f>
        <v>303012.13</v>
      </c>
      <c r="K401" s="92"/>
      <c r="L401" s="52">
        <f>SUM(Q1:Q400)</f>
        <v>184.55392079999999</v>
      </c>
      <c r="AF401" s="61" t="str">
        <f>CONCATENATE("Итого по смете: ",IF(Source!G221&lt;&gt;"Новый объект", Source!G221, ""))</f>
        <v>Итого по смете: Мисцево ремонт помещения 2021г</v>
      </c>
    </row>
    <row r="403" spans="1:32" ht="14.25">
      <c r="C403" s="78" t="str">
        <f>Source!H250</f>
        <v>НДС 20%</v>
      </c>
      <c r="D403" s="78"/>
      <c r="E403" s="78"/>
      <c r="F403" s="78"/>
      <c r="G403" s="78"/>
      <c r="H403" s="78"/>
      <c r="I403" s="78"/>
      <c r="J403" s="88">
        <f>IF(Source!F250=0, "", Source!F250)</f>
        <v>60602.400000000001</v>
      </c>
      <c r="K403" s="88"/>
    </row>
    <row r="404" spans="1:32" ht="14.25">
      <c r="C404" s="78" t="str">
        <f>Source!H251</f>
        <v>всего с НДС</v>
      </c>
      <c r="D404" s="78"/>
      <c r="E404" s="78"/>
      <c r="F404" s="78"/>
      <c r="G404" s="78"/>
      <c r="H404" s="78"/>
      <c r="I404" s="78"/>
      <c r="J404" s="88">
        <f>IF(Source!F251=0, "", Source!F251)</f>
        <v>363614.6</v>
      </c>
      <c r="K404" s="88"/>
    </row>
    <row r="407" spans="1:32" ht="14.25">
      <c r="A407" s="36" t="s">
        <v>850</v>
      </c>
      <c r="B407" s="36"/>
      <c r="C407" s="10" t="s">
        <v>851</v>
      </c>
      <c r="D407" s="33" t="str">
        <f>IF(Source!CP12&lt;&gt;"", Source!CP12," ")</f>
        <v xml:space="preserve"> </v>
      </c>
      <c r="E407" s="33"/>
      <c r="F407" s="33"/>
      <c r="G407" s="33"/>
      <c r="H407" s="33"/>
      <c r="I407" s="11" t="str">
        <f>IF(Source!CO12&lt;&gt;"", Source!CO12," ")</f>
        <v xml:space="preserve"> </v>
      </c>
      <c r="J407" s="10"/>
      <c r="K407" s="11"/>
      <c r="L407" s="11"/>
    </row>
    <row r="408" spans="1:32" ht="14.25">
      <c r="A408" s="11"/>
      <c r="B408" s="11"/>
      <c r="C408" s="10"/>
      <c r="D408" s="89" t="s">
        <v>852</v>
      </c>
      <c r="E408" s="89"/>
      <c r="F408" s="89"/>
      <c r="G408" s="89"/>
      <c r="H408" s="89"/>
      <c r="I408" s="11"/>
      <c r="J408" s="10"/>
      <c r="K408" s="11"/>
      <c r="L408" s="11"/>
    </row>
    <row r="409" spans="1:32" ht="14.25">
      <c r="A409" s="11"/>
      <c r="B409" s="11"/>
      <c r="C409" s="10"/>
      <c r="D409" s="11"/>
      <c r="E409" s="11"/>
      <c r="F409" s="11"/>
      <c r="G409" s="11"/>
      <c r="H409" s="11"/>
      <c r="I409" s="11"/>
      <c r="J409" s="10"/>
      <c r="K409" s="11"/>
      <c r="L409" s="11"/>
    </row>
    <row r="410" spans="1:32" ht="14.25">
      <c r="A410" s="36" t="s">
        <v>850</v>
      </c>
      <c r="B410" s="36"/>
      <c r="C410" s="10" t="s">
        <v>853</v>
      </c>
      <c r="D410" s="33" t="str">
        <f>IF(Source!AC12&lt;&gt;"", Source!AC12," ")</f>
        <v xml:space="preserve"> </v>
      </c>
      <c r="E410" s="33"/>
      <c r="F410" s="33"/>
      <c r="G410" s="33"/>
      <c r="H410" s="33"/>
      <c r="I410" s="11" t="str">
        <f>IF(Source!AB12&lt;&gt;"", Source!AB12," ")</f>
        <v xml:space="preserve"> </v>
      </c>
      <c r="J410" s="10"/>
      <c r="K410" s="11"/>
      <c r="L410" s="11"/>
    </row>
    <row r="411" spans="1:32" ht="14.25">
      <c r="A411" s="11"/>
      <c r="B411" s="11"/>
      <c r="C411" s="11"/>
      <c r="D411" s="89" t="s">
        <v>852</v>
      </c>
      <c r="E411" s="89"/>
      <c r="F411" s="89"/>
      <c r="G411" s="89"/>
      <c r="H411" s="89"/>
      <c r="I411" s="11"/>
      <c r="J411" s="11"/>
      <c r="K411" s="11"/>
      <c r="L411" s="11"/>
    </row>
    <row r="412" spans="1:32" ht="14.25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</row>
    <row r="413" spans="1:32" ht="14.25">
      <c r="A413" s="11"/>
      <c r="B413" s="11"/>
      <c r="C413" s="10" t="s">
        <v>854</v>
      </c>
      <c r="D413" s="33" t="str">
        <f>IF(Source!AE12&lt;&gt;"", Source!AE12," ")</f>
        <v xml:space="preserve"> </v>
      </c>
      <c r="E413" s="33"/>
      <c r="F413" s="33"/>
      <c r="G413" s="33"/>
      <c r="H413" s="33"/>
      <c r="I413" s="11" t="str">
        <f>IF(Source!AD12&lt;&gt;"", Source!AD12," ")</f>
        <v xml:space="preserve"> </v>
      </c>
      <c r="J413" s="10"/>
      <c r="K413" s="11"/>
      <c r="L413" s="11"/>
    </row>
    <row r="414" spans="1:32" ht="14.25">
      <c r="A414" s="11"/>
      <c r="B414" s="11"/>
      <c r="C414" s="11"/>
      <c r="D414" s="89" t="s">
        <v>852</v>
      </c>
      <c r="E414" s="89"/>
      <c r="F414" s="89"/>
      <c r="G414" s="89"/>
      <c r="H414" s="89"/>
      <c r="I414" s="11"/>
      <c r="J414" s="11"/>
      <c r="K414" s="11"/>
      <c r="L414" s="11"/>
    </row>
  </sheetData>
  <mergeCells count="193">
    <mergeCell ref="J393:K393"/>
    <mergeCell ref="A393:F393"/>
    <mergeCell ref="F348:G348"/>
    <mergeCell ref="F347:G347"/>
    <mergeCell ref="J340:K340"/>
    <mergeCell ref="G401:H401"/>
    <mergeCell ref="J401:K401"/>
    <mergeCell ref="A401:F401"/>
    <mergeCell ref="G397:H397"/>
    <mergeCell ref="J397:K397"/>
    <mergeCell ref="A397:F397"/>
    <mergeCell ref="G393:H393"/>
    <mergeCell ref="J361:K361"/>
    <mergeCell ref="G361:H361"/>
    <mergeCell ref="F359:G359"/>
    <mergeCell ref="F358:G358"/>
    <mergeCell ref="J351:K351"/>
    <mergeCell ref="G351:H351"/>
    <mergeCell ref="F379:G379"/>
    <mergeCell ref="F378:G378"/>
    <mergeCell ref="J371:K371"/>
    <mergeCell ref="G371:H371"/>
    <mergeCell ref="F369:G369"/>
    <mergeCell ref="F368:G368"/>
    <mergeCell ref="J391:K391"/>
    <mergeCell ref="G391:H391"/>
    <mergeCell ref="F389:G389"/>
    <mergeCell ref="F388:G388"/>
    <mergeCell ref="J382:K382"/>
    <mergeCell ref="G382:H382"/>
    <mergeCell ref="J314:K314"/>
    <mergeCell ref="G314:H314"/>
    <mergeCell ref="J311:K311"/>
    <mergeCell ref="G311:H311"/>
    <mergeCell ref="F328:G328"/>
    <mergeCell ref="F327:G327"/>
    <mergeCell ref="A320:L320"/>
    <mergeCell ref="G316:H316"/>
    <mergeCell ref="J316:K316"/>
    <mergeCell ref="A316:F316"/>
    <mergeCell ref="F253:G253"/>
    <mergeCell ref="F252:G252"/>
    <mergeCell ref="J245:K245"/>
    <mergeCell ref="G245:H245"/>
    <mergeCell ref="F243:G243"/>
    <mergeCell ref="G340:H340"/>
    <mergeCell ref="F338:G338"/>
    <mergeCell ref="F337:G337"/>
    <mergeCell ref="J330:K330"/>
    <mergeCell ref="G330:H330"/>
    <mergeCell ref="F268:G268"/>
    <mergeCell ref="J261:K261"/>
    <mergeCell ref="G261:H261"/>
    <mergeCell ref="J259:K259"/>
    <mergeCell ref="G259:H259"/>
    <mergeCell ref="J257:K257"/>
    <mergeCell ref="G257:H257"/>
    <mergeCell ref="J298:K298"/>
    <mergeCell ref="G298:H298"/>
    <mergeCell ref="J287:K287"/>
    <mergeCell ref="G287:H287"/>
    <mergeCell ref="J308:K308"/>
    <mergeCell ref="G308:H308"/>
    <mergeCell ref="F285:G285"/>
    <mergeCell ref="F284:G284"/>
    <mergeCell ref="A277:L277"/>
    <mergeCell ref="G273:H273"/>
    <mergeCell ref="J273:K273"/>
    <mergeCell ref="A273:F273"/>
    <mergeCell ref="J271:K271"/>
    <mergeCell ref="G271:H271"/>
    <mergeCell ref="F269:G269"/>
    <mergeCell ref="F232:G232"/>
    <mergeCell ref="F231:G231"/>
    <mergeCell ref="J224:K224"/>
    <mergeCell ref="G224:H224"/>
    <mergeCell ref="J151:K151"/>
    <mergeCell ref="G151:H151"/>
    <mergeCell ref="F149:G149"/>
    <mergeCell ref="F148:G148"/>
    <mergeCell ref="J141:K141"/>
    <mergeCell ref="G141:H141"/>
    <mergeCell ref="J189:K189"/>
    <mergeCell ref="J205:K205"/>
    <mergeCell ref="G205:H205"/>
    <mergeCell ref="J202:K202"/>
    <mergeCell ref="G202:H202"/>
    <mergeCell ref="J199:K199"/>
    <mergeCell ref="G199:H199"/>
    <mergeCell ref="F222:G222"/>
    <mergeCell ref="F221:G221"/>
    <mergeCell ref="J215:K215"/>
    <mergeCell ref="G215:H215"/>
    <mergeCell ref="F213:G213"/>
    <mergeCell ref="F212:G212"/>
    <mergeCell ref="D411:H411"/>
    <mergeCell ref="D414:H414"/>
    <mergeCell ref="G129:H129"/>
    <mergeCell ref="F125:G125"/>
    <mergeCell ref="F124:G124"/>
    <mergeCell ref="J117:K117"/>
    <mergeCell ref="G117:H117"/>
    <mergeCell ref="F160:G160"/>
    <mergeCell ref="J153:K153"/>
    <mergeCell ref="G153:H153"/>
    <mergeCell ref="G189:H189"/>
    <mergeCell ref="J177:K177"/>
    <mergeCell ref="G177:H177"/>
    <mergeCell ref="J165:K165"/>
    <mergeCell ref="G165:H165"/>
    <mergeCell ref="J163:K163"/>
    <mergeCell ref="G163:H163"/>
    <mergeCell ref="F161:G161"/>
    <mergeCell ref="F137:G137"/>
    <mergeCell ref="F136:G136"/>
    <mergeCell ref="J129:K129"/>
    <mergeCell ref="F242:G242"/>
    <mergeCell ref="J235:K235"/>
    <mergeCell ref="G235:H235"/>
    <mergeCell ref="A38:L38"/>
    <mergeCell ref="C403:I403"/>
    <mergeCell ref="J403:K403"/>
    <mergeCell ref="C404:I404"/>
    <mergeCell ref="J404:K404"/>
    <mergeCell ref="D408:H408"/>
    <mergeCell ref="F111:G111"/>
    <mergeCell ref="F110:G110"/>
    <mergeCell ref="J103:K103"/>
    <mergeCell ref="G103:H103"/>
    <mergeCell ref="A44:L44"/>
    <mergeCell ref="A42:L42"/>
    <mergeCell ref="J69:K69"/>
    <mergeCell ref="G69:H69"/>
    <mergeCell ref="J62:K62"/>
    <mergeCell ref="G62:H62"/>
    <mergeCell ref="J53:K53"/>
    <mergeCell ref="G53:H53"/>
    <mergeCell ref="F97:G97"/>
    <mergeCell ref="F96:G96"/>
    <mergeCell ref="J89:K89"/>
    <mergeCell ref="G89:H89"/>
    <mergeCell ref="J79:K79"/>
    <mergeCell ref="G79:H79"/>
    <mergeCell ref="C32:F32"/>
    <mergeCell ref="G32:H32"/>
    <mergeCell ref="I32:J32"/>
    <mergeCell ref="K32:L32"/>
    <mergeCell ref="C33:F33"/>
    <mergeCell ref="G33:H33"/>
    <mergeCell ref="I33:J33"/>
    <mergeCell ref="C30:F30"/>
    <mergeCell ref="G30:H30"/>
    <mergeCell ref="I30:J30"/>
    <mergeCell ref="K30:L30"/>
    <mergeCell ref="C31:F31"/>
    <mergeCell ref="G31:H31"/>
    <mergeCell ref="I31:J31"/>
    <mergeCell ref="K31:L31"/>
    <mergeCell ref="C28:F28"/>
    <mergeCell ref="G28:H28"/>
    <mergeCell ref="I28:J28"/>
    <mergeCell ref="K28:L28"/>
    <mergeCell ref="C29:F29"/>
    <mergeCell ref="G29:H29"/>
    <mergeCell ref="I29:J29"/>
    <mergeCell ref="K29:L29"/>
    <mergeCell ref="C26:F26"/>
    <mergeCell ref="G26:H26"/>
    <mergeCell ref="I26:J26"/>
    <mergeCell ref="K26:L26"/>
    <mergeCell ref="C27:F27"/>
    <mergeCell ref="G27:H27"/>
    <mergeCell ref="I27:J27"/>
    <mergeCell ref="K27:L27"/>
    <mergeCell ref="B20:K20"/>
    <mergeCell ref="A22:L22"/>
    <mergeCell ref="G25:H25"/>
    <mergeCell ref="I25:J25"/>
    <mergeCell ref="B7:E7"/>
    <mergeCell ref="H7:L7"/>
    <mergeCell ref="B10:K10"/>
    <mergeCell ref="B11:K11"/>
    <mergeCell ref="F13:G13"/>
    <mergeCell ref="H13:K13"/>
    <mergeCell ref="B3:E3"/>
    <mergeCell ref="H3:L3"/>
    <mergeCell ref="B4:E4"/>
    <mergeCell ref="H4:L4"/>
    <mergeCell ref="B6:E6"/>
    <mergeCell ref="H6:L6"/>
    <mergeCell ref="B15:K15"/>
    <mergeCell ref="B17:K17"/>
    <mergeCell ref="B19:K19"/>
  </mergeCells>
  <pageMargins left="0.4" right="0.2" top="0.2" bottom="0.4" header="0.2" footer="0.2"/>
  <pageSetup paperSize="9" scale="58" fitToHeight="0" orientation="portrait" horizontalDpi="360" verticalDpi="360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84"/>
  <sheetViews>
    <sheetView tabSelected="1" topLeftCell="A61" zoomScaleNormal="100" workbookViewId="0">
      <selection activeCell="B73" sqref="B73:D81"/>
    </sheetView>
  </sheetViews>
  <sheetFormatPr defaultRowHeight="12.75"/>
  <cols>
    <col min="1" max="1" width="6.7109375" customWidth="1"/>
    <col min="2" max="2" width="75.7109375" customWidth="1"/>
    <col min="3" max="4" width="15.7109375" customWidth="1"/>
    <col min="29" max="30" width="0" hidden="1" customWidth="1"/>
  </cols>
  <sheetData>
    <row r="1" spans="1:4">
      <c r="A1" s="9" t="str">
        <f>Source!B1</f>
        <v>Smeta.RU  (495) 974-1589</v>
      </c>
    </row>
    <row r="2" spans="1:4" ht="14.25">
      <c r="C2" s="11"/>
      <c r="D2" s="11"/>
    </row>
    <row r="3" spans="1:4" ht="15">
      <c r="C3" s="11"/>
      <c r="D3" s="24" t="s">
        <v>792</v>
      </c>
    </row>
    <row r="4" spans="1:4" ht="15">
      <c r="C4" s="24"/>
      <c r="D4" s="24"/>
    </row>
    <row r="5" spans="1:4" ht="15">
      <c r="C5" s="95" t="s">
        <v>855</v>
      </c>
      <c r="D5" s="95"/>
    </row>
    <row r="6" spans="1:4" ht="15">
      <c r="C6" s="62"/>
      <c r="D6" s="62"/>
    </row>
    <row r="7" spans="1:4" ht="15">
      <c r="C7" s="95" t="s">
        <v>855</v>
      </c>
      <c r="D7" s="95"/>
    </row>
    <row r="8" spans="1:4" ht="15">
      <c r="C8" s="62"/>
      <c r="D8" s="62"/>
    </row>
    <row r="9" spans="1:4" ht="15">
      <c r="C9" s="24" t="s">
        <v>856</v>
      </c>
      <c r="D9" s="11"/>
    </row>
    <row r="10" spans="1:4" ht="14.25">
      <c r="A10" s="11"/>
      <c r="B10" s="11"/>
      <c r="C10" s="11"/>
      <c r="D10" s="11"/>
    </row>
    <row r="11" spans="1:4" ht="15.75">
      <c r="A11" s="96" t="str">
        <f>CONCATENATE("Ведомость объемов работ ", IF(Source!AN15&lt;&gt;"", Source!AN15," "))</f>
        <v xml:space="preserve">Ведомость объемов работ  </v>
      </c>
      <c r="B11" s="96"/>
      <c r="C11" s="96"/>
      <c r="D11" s="96"/>
    </row>
    <row r="12" spans="1:4" ht="15">
      <c r="A12" s="97" t="str">
        <f>CONCATENATE("На капитальный ремонт ", Source!G12)</f>
        <v>На капитальный ремонт Мисцево ремонт помещения 2021г</v>
      </c>
      <c r="B12" s="97"/>
      <c r="C12" s="97"/>
      <c r="D12" s="97"/>
    </row>
    <row r="13" spans="1:4" ht="14.25">
      <c r="A13" s="11"/>
      <c r="B13" s="11"/>
      <c r="C13" s="11"/>
      <c r="D13" s="11"/>
    </row>
    <row r="14" spans="1:4" ht="28.5">
      <c r="A14" s="28" t="s">
        <v>810</v>
      </c>
      <c r="B14" s="28" t="s">
        <v>812</v>
      </c>
      <c r="C14" s="28" t="s">
        <v>857</v>
      </c>
      <c r="D14" s="28" t="s">
        <v>858</v>
      </c>
    </row>
    <row r="15" spans="1:4" ht="14.25">
      <c r="A15" s="63">
        <v>1</v>
      </c>
      <c r="B15" s="63">
        <v>2</v>
      </c>
      <c r="C15" s="63">
        <v>3</v>
      </c>
      <c r="D15" s="63">
        <v>4</v>
      </c>
    </row>
    <row r="16" spans="1:4" ht="16.5">
      <c r="A16" s="94" t="str">
        <f>CONCATENATE("Локальная смета: ", Source!G20)</f>
        <v>Локальная смета: Новая локальная смета</v>
      </c>
      <c r="B16" s="94"/>
      <c r="C16" s="94"/>
      <c r="D16" s="94"/>
    </row>
    <row r="17" spans="1:4" ht="16.5">
      <c r="A17" s="94" t="str">
        <f>CONCATENATE("Раздел: ", Source!G24)</f>
        <v>Раздел: стены</v>
      </c>
      <c r="B17" s="94"/>
      <c r="C17" s="94"/>
      <c r="D17" s="94"/>
    </row>
    <row r="18" spans="1:4" ht="14.25">
      <c r="A18" s="68" t="str">
        <f>Source!E28</f>
        <v>1</v>
      </c>
      <c r="B18" s="69" t="str">
        <f>Source!G28</f>
        <v>Демонтаж радиаторов весом до 80 кг</v>
      </c>
      <c r="C18" s="70" t="str">
        <f>Source!H28</f>
        <v>100 шт.</v>
      </c>
      <c r="D18" s="71">
        <f>Source!I28</f>
        <v>0.01</v>
      </c>
    </row>
    <row r="19" spans="1:4" ht="14.25">
      <c r="A19" s="68" t="str">
        <f>Source!E29</f>
        <v>2</v>
      </c>
      <c r="B19" s="69" t="str">
        <f>Source!G29</f>
        <v>Демонтаж кабеля</v>
      </c>
      <c r="C19" s="70" t="str">
        <f>Source!H29</f>
        <v>100 м</v>
      </c>
      <c r="D19" s="71">
        <f>Source!I29</f>
        <v>0.1</v>
      </c>
    </row>
    <row r="20" spans="1:4" ht="14.25">
      <c r="A20" s="68" t="str">
        <f>Source!E30</f>
        <v>3</v>
      </c>
      <c r="B20" s="69" t="str">
        <f>Source!G30</f>
        <v>Демонтаж выключателей, розеток</v>
      </c>
      <c r="C20" s="70" t="str">
        <f>Source!H30</f>
        <v>100 шт.</v>
      </c>
      <c r="D20" s="71">
        <f>Source!I30</f>
        <v>0.03</v>
      </c>
    </row>
    <row r="21" spans="1:4" ht="28.5">
      <c r="A21" s="68" t="str">
        <f>Source!E31</f>
        <v>4</v>
      </c>
      <c r="B21" s="69" t="str">
        <f>Source!G31</f>
        <v>Демонтаж дверных коробок в каменных стенах с отбивкой штукатурки в откосах</v>
      </c>
      <c r="C21" s="70" t="str">
        <f>Source!H31</f>
        <v>100 коробок</v>
      </c>
      <c r="D21" s="71">
        <f>Source!I31</f>
        <v>0.01</v>
      </c>
    </row>
    <row r="22" spans="1:4" ht="14.25">
      <c r="A22" s="68" t="str">
        <f>Source!E32</f>
        <v>4,1</v>
      </c>
      <c r="B22" s="69" t="str">
        <f>Source!G32</f>
        <v>Строительный мусор</v>
      </c>
      <c r="C22" s="70" t="str">
        <f>Source!H32</f>
        <v>т</v>
      </c>
      <c r="D22" s="71">
        <f>Source!I32</f>
        <v>0.105</v>
      </c>
    </row>
    <row r="23" spans="1:4" ht="28.5">
      <c r="A23" s="68" t="str">
        <f>Source!E33</f>
        <v>5</v>
      </c>
      <c r="B23" s="69" t="str">
        <f>Source!G33</f>
        <v>Демонтаж оконных коробок в каменных стенах с отбивкой штукатурки в откосах</v>
      </c>
      <c r="C23" s="70" t="str">
        <f>Source!H33</f>
        <v>100 коробок</v>
      </c>
      <c r="D23" s="71">
        <f>Source!I33</f>
        <v>0.01</v>
      </c>
    </row>
    <row r="24" spans="1:4" ht="14.25">
      <c r="A24" s="68" t="str">
        <f>Source!E34</f>
        <v>5,1</v>
      </c>
      <c r="B24" s="69" t="str">
        <f>Source!G34</f>
        <v>Строительный мусор</v>
      </c>
      <c r="C24" s="70" t="str">
        <f>Source!H34</f>
        <v>т</v>
      </c>
      <c r="D24" s="71">
        <f>Source!I34</f>
        <v>0.1066</v>
      </c>
    </row>
    <row r="25" spans="1:4" ht="28.5">
      <c r="A25" s="68" t="str">
        <f>Source!E35</f>
        <v>6</v>
      </c>
      <c r="B25" s="69" t="str">
        <f>Source!G35</f>
        <v>Установка блоков в наружных и внутренних дверных проемах в каменных стенах, площадь проема до 3 м2</v>
      </c>
      <c r="C25" s="70" t="str">
        <f>Source!H35</f>
        <v>100 м2 проемов</v>
      </c>
      <c r="D25" s="71">
        <f>Source!I35</f>
        <v>1.7999999999999999E-2</v>
      </c>
    </row>
    <row r="26" spans="1:4" ht="28.5">
      <c r="A26" s="68" t="str">
        <f>Source!E36</f>
        <v>6,1</v>
      </c>
      <c r="B26" s="69" t="str">
        <f>Source!G36</f>
        <v>Скобяные изделия для дверных балконных блоков со спаренными полотнами жилых и общественных зданий однопольных с фрамугой</v>
      </c>
      <c r="C26" s="70" t="str">
        <f>Source!H36</f>
        <v>компл.</v>
      </c>
      <c r="D26" s="71">
        <f>Source!I36</f>
        <v>1.1249999999999998</v>
      </c>
    </row>
    <row r="27" spans="1:4" ht="14.25">
      <c r="A27" s="68" t="str">
        <f>Source!E37</f>
        <v>6,2</v>
      </c>
      <c r="B27" s="69" t="str">
        <f>Source!G37</f>
        <v>Скобяные изделия</v>
      </c>
      <c r="C27" s="70" t="str">
        <f>Source!H37</f>
        <v>компл.</v>
      </c>
      <c r="D27" s="71">
        <f>Source!I37</f>
        <v>1.1249999999999998</v>
      </c>
    </row>
    <row r="28" spans="1:4" ht="28.5">
      <c r="A28" s="68" t="str">
        <f>Source!E38</f>
        <v>6,3</v>
      </c>
      <c r="B28" s="69" t="str">
        <f>Source!G38</f>
        <v>Блоки дверные с рамочными полотнами однопольные ДН 21-10, площадь 2,05 м2; ДН 24-10, площадь 2,35 м2</v>
      </c>
      <c r="C28" s="70" t="str">
        <f>Source!H38</f>
        <v>м2</v>
      </c>
      <c r="D28" s="71">
        <f>Source!I38</f>
        <v>-1.7999999999999996</v>
      </c>
    </row>
    <row r="29" spans="1:4" ht="14.25">
      <c r="A29" s="68" t="str">
        <f>Source!E39</f>
        <v>6,4</v>
      </c>
      <c r="B29" s="69" t="str">
        <f>Source!G39</f>
        <v>дверь металл с терморазрывом</v>
      </c>
      <c r="C29" s="70" t="str">
        <f>Source!H39</f>
        <v/>
      </c>
      <c r="D29" s="71">
        <f>Source!I39</f>
        <v>0.99999999999999978</v>
      </c>
    </row>
    <row r="30" spans="1:4" ht="42.75">
      <c r="A30" s="68" t="str">
        <f>Source!E40</f>
        <v>7</v>
      </c>
      <c r="B30" s="69" t="str">
        <f>Source!G40</f>
        <v>Прокладка внутренних трубопроводов водоснабжения и отопления из многослойных полипропиленовых труб, из заранее собранных узлов, наружным диаметром: 25 мм</v>
      </c>
      <c r="C30" s="70" t="str">
        <f>Source!H40</f>
        <v>100 м</v>
      </c>
      <c r="D30" s="71">
        <f>Source!I40</f>
        <v>0.05</v>
      </c>
    </row>
    <row r="31" spans="1:4" ht="28.5">
      <c r="A31" s="68" t="str">
        <f>Source!E41</f>
        <v>7,1</v>
      </c>
      <c r="B31" s="69" t="str">
        <f>Source!G41</f>
        <v>Трубы ХПВХ, марка "FlowGuardGold type ll Adelant PVC-C" диаметром 16 мм, толщина стенки 1,8 мм, рабочим давлением 25 атм.</v>
      </c>
      <c r="C31" s="70" t="str">
        <f>Source!H41</f>
        <v>м</v>
      </c>
      <c r="D31" s="71">
        <f>Source!I41</f>
        <v>5</v>
      </c>
    </row>
    <row r="32" spans="1:4" ht="28.5">
      <c r="A32" s="68" t="str">
        <f>Source!E42</f>
        <v>7,2</v>
      </c>
      <c r="B32" s="69" t="str">
        <f>Source!G42</f>
        <v>Отвод направляющий для трубы из пластмассы диаметром 14 и 16 мм (набор 10 шт.)</v>
      </c>
      <c r="C32" s="70" t="str">
        <f>Source!H42</f>
        <v>компл.</v>
      </c>
      <c r="D32" s="71">
        <f>Source!I42</f>
        <v>1</v>
      </c>
    </row>
    <row r="33" spans="1:4" ht="14.25">
      <c r="A33" s="68" t="str">
        <f>Source!E43</f>
        <v>7,3</v>
      </c>
      <c r="B33" s="69" t="str">
        <f>Source!G43</f>
        <v>Крепления для трубопроводов: кронштейны, планки, хомуты</v>
      </c>
      <c r="C33" s="70" t="str">
        <f>Source!H43</f>
        <v>кг</v>
      </c>
      <c r="D33" s="71">
        <f>Source!I43</f>
        <v>1</v>
      </c>
    </row>
    <row r="34" spans="1:4" ht="14.25">
      <c r="A34" s="68" t="str">
        <f>Source!E44</f>
        <v>7,4</v>
      </c>
      <c r="B34" s="69" t="str">
        <f>Source!G44</f>
        <v>Кран шаровый муфтовый Valtec для воды диаметром 15 мм, тип в/в</v>
      </c>
      <c r="C34" s="70" t="str">
        <f>Source!H44</f>
        <v>шт.</v>
      </c>
      <c r="D34" s="71">
        <f>Source!I44</f>
        <v>2</v>
      </c>
    </row>
    <row r="35" spans="1:4" ht="42.75">
      <c r="A35" s="68" t="str">
        <f>Source!E45</f>
        <v>8</v>
      </c>
      <c r="B35" s="69" t="str">
        <f>Source!G45</f>
        <v>Установка радиаторов стальных</v>
      </c>
      <c r="C35" s="70" t="str">
        <f>Source!H45</f>
        <v>100 кВт радиаторов и конвекторов</v>
      </c>
      <c r="D35" s="71">
        <f>Source!I45</f>
        <v>3.3000000000000002E-2</v>
      </c>
    </row>
    <row r="36" spans="1:4" ht="14.25">
      <c r="A36" s="68" t="str">
        <f>Source!E46</f>
        <v>8,1</v>
      </c>
      <c r="B36" s="69" t="str">
        <f>Source!G46</f>
        <v>Радиаторы стальные панельные РСВ2-1, РСВ2-6 однорядные</v>
      </c>
      <c r="C36" s="70" t="str">
        <f>Source!H46</f>
        <v>квт</v>
      </c>
      <c r="D36" s="71">
        <f>Source!I46</f>
        <v>-3.3</v>
      </c>
    </row>
    <row r="37" spans="1:4" ht="14.25">
      <c r="A37" s="68" t="str">
        <f>Source!E47</f>
        <v>8,2</v>
      </c>
      <c r="B37" s="69" t="str">
        <f>Source!G47</f>
        <v>радиаторы биметалические Rifar A-500/ 10 секций 1650 кВт</v>
      </c>
      <c r="C37" s="70" t="str">
        <f>Source!H47</f>
        <v>шт.</v>
      </c>
      <c r="D37" s="71">
        <f>Source!I47</f>
        <v>2</v>
      </c>
    </row>
    <row r="38" spans="1:4" ht="28.5">
      <c r="A38" s="68" t="str">
        <f>Source!E48</f>
        <v>9</v>
      </c>
      <c r="B38" s="69" t="str">
        <f>Source!G48</f>
        <v>Установка в жилых и общественных зданиях оконных блоков из ПВХ профилей глухих с площадью проема до 2 м2</v>
      </c>
      <c r="C38" s="70" t="str">
        <f>Source!H48</f>
        <v>100 м2 проемов</v>
      </c>
      <c r="D38" s="71">
        <f>Source!I48</f>
        <v>1.7999999999999999E-2</v>
      </c>
    </row>
    <row r="39" spans="1:4" ht="28.5">
      <c r="A39" s="68" t="str">
        <f>Source!E49</f>
        <v>9,1</v>
      </c>
      <c r="B39" s="69" t="str">
        <f>Source!G49</f>
        <v>Блок оконный пластиковый глухой, одностворчатый с однокамерным стеклопакетом (24 мм), площадью до 2 м2</v>
      </c>
      <c r="C39" s="70" t="str">
        <f>Source!H49</f>
        <v>м2</v>
      </c>
      <c r="D39" s="71">
        <f>Source!I49</f>
        <v>-1.8</v>
      </c>
    </row>
    <row r="40" spans="1:4" ht="28.5">
      <c r="A40" s="68" t="str">
        <f>Source!E50</f>
        <v>9,2</v>
      </c>
      <c r="B40" s="69" t="str">
        <f>Source!G50</f>
        <v>Блок оконный пластиковый двухстворчатый с двухкамерным  стеклопакетам</v>
      </c>
      <c r="C40" s="70" t="str">
        <f>Source!H50</f>
        <v/>
      </c>
      <c r="D40" s="71">
        <f>Source!I50</f>
        <v>1</v>
      </c>
    </row>
    <row r="41" spans="1:4" ht="28.5">
      <c r="A41" s="68" t="str">
        <f>Source!E51</f>
        <v>10</v>
      </c>
      <c r="B41" s="69" t="str">
        <f>Source!G51</f>
        <v>Облицовка оконных и дверных откосов декоративным бумажно-слоистым пластиком или листами из синтетических материалов на клее</v>
      </c>
      <c r="C41" s="70" t="str">
        <f>Source!H51</f>
        <v>100 м2 облицовки</v>
      </c>
      <c r="D41" s="71">
        <f>Source!I51</f>
        <v>1.2E-2</v>
      </c>
    </row>
    <row r="42" spans="1:4" ht="28.5">
      <c r="A42" s="68" t="str">
        <f>Source!E52</f>
        <v>11</v>
      </c>
      <c r="B42" s="69" t="str">
        <f>Source!G52</f>
        <v>Панели декоративные пластиковые «Кронапласт», размером 2700х370х8 мм</v>
      </c>
      <c r="C42" s="70" t="str">
        <f>Source!H52</f>
        <v>м2</v>
      </c>
      <c r="D42" s="71">
        <f>Source!I52</f>
        <v>1.2</v>
      </c>
    </row>
    <row r="43" spans="1:4" ht="14.25">
      <c r="A43" s="68" t="str">
        <f>Source!E53</f>
        <v>12</v>
      </c>
      <c r="B43" s="69" t="str">
        <f>Source!G53</f>
        <v>Установка подоконных досок из ПВХ в панельных стенах</v>
      </c>
      <c r="C43" s="70" t="str">
        <f>Source!H53</f>
        <v>100 п. м</v>
      </c>
      <c r="D43" s="71">
        <f>Source!I53</f>
        <v>0.02</v>
      </c>
    </row>
    <row r="44" spans="1:4" ht="14.25">
      <c r="A44" s="68" t="str">
        <f>Source!E54</f>
        <v>13</v>
      </c>
      <c r="B44" s="69" t="str">
        <f>Source!G54</f>
        <v>Доски подоконные ПВХ, шириной 500 мм</v>
      </c>
      <c r="C44" s="70" t="str">
        <f>Source!H54</f>
        <v>м</v>
      </c>
      <c r="D44" s="71">
        <f>Source!I54</f>
        <v>2</v>
      </c>
    </row>
    <row r="45" spans="1:4" ht="14.25">
      <c r="A45" s="68" t="str">
        <f>Source!E55</f>
        <v>14</v>
      </c>
      <c r="B45" s="69" t="str">
        <f>Source!G55</f>
        <v>Выключатель двухклавишный утопленного типа при скрытой проводке</v>
      </c>
      <c r="C45" s="70" t="str">
        <f>Source!H55</f>
        <v>100 шт.</v>
      </c>
      <c r="D45" s="71">
        <f>Source!I55</f>
        <v>0.01</v>
      </c>
    </row>
    <row r="46" spans="1:4" ht="28.5">
      <c r="A46" s="68" t="str">
        <f>Source!E56</f>
        <v>14,1</v>
      </c>
      <c r="B46" s="69" t="str">
        <f>Source!G56</f>
        <v>Выключатель двухклавишный для скрытой проводки серии "Прима", марка С56-039 с подсветкой, цвет бежевый</v>
      </c>
      <c r="C46" s="70" t="str">
        <f>Source!H56</f>
        <v>10 шт.</v>
      </c>
      <c r="D46" s="71">
        <f>Source!I56</f>
        <v>0.01</v>
      </c>
    </row>
    <row r="47" spans="1:4" ht="14.25">
      <c r="A47" s="68" t="str">
        <f>Source!E57</f>
        <v>14,2</v>
      </c>
      <c r="B47" s="69" t="str">
        <f>Source!G57</f>
        <v>Коробка для установки розеток и выключателей скрытой проводки</v>
      </c>
      <c r="C47" s="70" t="str">
        <f>Source!H57</f>
        <v>1000 шт.</v>
      </c>
      <c r="D47" s="71">
        <f>Source!I57</f>
        <v>0.01</v>
      </c>
    </row>
    <row r="48" spans="1:4" ht="14.25">
      <c r="A48" s="68" t="str">
        <f>Source!E58</f>
        <v>15</v>
      </c>
      <c r="B48" s="69" t="str">
        <f>Source!G58</f>
        <v>Розетка штепсельная утопленного типа при скрытой проводке</v>
      </c>
      <c r="C48" s="70" t="str">
        <f>Source!H58</f>
        <v>100 шт.</v>
      </c>
      <c r="D48" s="71">
        <f>Source!I58</f>
        <v>0.03</v>
      </c>
    </row>
    <row r="49" spans="1:4" ht="14.25">
      <c r="A49" s="68" t="str">
        <f>Source!E59</f>
        <v>15,1</v>
      </c>
      <c r="B49" s="69" t="str">
        <f>Source!G59</f>
        <v>Коробка для установки розеток и выключателей скрытой проводки</v>
      </c>
      <c r="C49" s="70" t="str">
        <f>Source!H59</f>
        <v>1000 шт.</v>
      </c>
      <c r="D49" s="71">
        <f>Source!I59</f>
        <v>0.03</v>
      </c>
    </row>
    <row r="50" spans="1:4" ht="14.25">
      <c r="A50" s="68" t="str">
        <f>Source!E60</f>
        <v>15,2</v>
      </c>
      <c r="B50" s="69" t="str">
        <f>Source!G60</f>
        <v>Розетка скрытой проводки с заземлением</v>
      </c>
      <c r="C50" s="70" t="str">
        <f>Source!H60</f>
        <v>100 шт.</v>
      </c>
      <c r="D50" s="71">
        <f>Source!I60</f>
        <v>0.03</v>
      </c>
    </row>
    <row r="51" spans="1:4" ht="28.5">
      <c r="A51" s="68" t="str">
        <f>Source!E61</f>
        <v>16</v>
      </c>
      <c r="B51" s="69" t="str">
        <f>Source!G61</f>
        <v>Провод, количество проводов в резинобитумной трубке до 2, сечение провода до 16 мм2</v>
      </c>
      <c r="C51" s="70" t="str">
        <f>Source!H61</f>
        <v>100 М ТРУБОК</v>
      </c>
      <c r="D51" s="71">
        <f>Source!I61</f>
        <v>0.5</v>
      </c>
    </row>
    <row r="52" spans="1:4" ht="42.75">
      <c r="A52" s="68" t="str">
        <f>Source!E62</f>
        <v>17</v>
      </c>
      <c r="B52" s="69" t="str">
        <f>Source!G62</f>
        <v>Кабель силовой с медными жилами с поливинилхлоридной изоляцией и оболочкой, не распространяющий горение, с низким дымо- и газовыделением марки ВВГнг-LS, с числом жил - 3 и сечением 2,5 мм2</v>
      </c>
      <c r="C52" s="70" t="str">
        <f>Source!H62</f>
        <v>1000 м</v>
      </c>
      <c r="D52" s="71">
        <f>Source!I62</f>
        <v>0.05</v>
      </c>
    </row>
    <row r="53" spans="1:4" ht="28.5">
      <c r="A53" s="68" t="str">
        <f>Source!E63</f>
        <v>18</v>
      </c>
      <c r="B53" s="69" t="str">
        <f>Source!G63</f>
        <v>Трубы гибкие гофрированные легкие из самозатухающего ПВХ (IP55) серии FL, с зондом, диаметром 16 мм</v>
      </c>
      <c r="C53" s="70" t="str">
        <f>Source!H63</f>
        <v>10 м</v>
      </c>
      <c r="D53" s="71">
        <f>Source!I63</f>
        <v>5</v>
      </c>
    </row>
    <row r="54" spans="1:4" ht="57">
      <c r="A54" s="68" t="str">
        <f>Source!E64</f>
        <v>19</v>
      </c>
      <c r="B54" s="69" t="str">
        <f>Source!G64</f>
        <v>Антисептическая обработка каменных, бетонных, кирпичных и деревянных поверхностей биопиреном "Нортекс-Дезинфектор"</v>
      </c>
      <c r="C54" s="70" t="str">
        <f>Source!H64</f>
        <v>100 м2 обрабатываемой поверхности</v>
      </c>
      <c r="D54" s="71">
        <f>Source!I64</f>
        <v>0.47299999999999998</v>
      </c>
    </row>
    <row r="55" spans="1:4" ht="42.75">
      <c r="A55" s="68" t="str">
        <f>Source!E65</f>
        <v>20</v>
      </c>
      <c r="B55" s="69" t="str">
        <f>Source!G65</f>
        <v>Облицовка стен по системе «КНАУФ» по одинарному металлическому каркасу из ПН и ПС профилей гипсокартонными листами в один слой (С 625) оконным проемом</v>
      </c>
      <c r="C55" s="70" t="str">
        <f>Source!H65</f>
        <v>100 м2 стен (за вычетом проемов)</v>
      </c>
      <c r="D55" s="71">
        <f>Source!I65</f>
        <v>0.47299999999999998</v>
      </c>
    </row>
    <row r="56" spans="1:4" ht="28.5">
      <c r="A56" s="68" t="str">
        <f>Source!E66</f>
        <v>21</v>
      </c>
      <c r="B56" s="69" t="str">
        <f>Source!G66</f>
        <v>Заполнение каркаса перегородок утеплителем</v>
      </c>
      <c r="C56" s="70" t="str">
        <f>Source!H66</f>
        <v>100 м2 перегородок</v>
      </c>
      <c r="D56" s="71">
        <f>Source!I66</f>
        <v>0.47299999999999998</v>
      </c>
    </row>
    <row r="57" spans="1:4" ht="28.5">
      <c r="A57" s="68" t="str">
        <f>Source!E67</f>
        <v>21,1</v>
      </c>
      <c r="B57" s="69" t="str">
        <f>Source!G67</f>
        <v>Плиты теплоизоляционные минераловатные РОКЛАЙТ (ТУ 5762-049-17925162-2006) толщина 50мм</v>
      </c>
      <c r="C57" s="70" t="str">
        <f>Source!H67</f>
        <v>м3</v>
      </c>
      <c r="D57" s="71">
        <f>Source!I67</f>
        <v>3</v>
      </c>
    </row>
    <row r="58" spans="1:4" ht="42.75">
      <c r="A58" s="68" t="str">
        <f>Source!E68</f>
        <v>22</v>
      </c>
      <c r="B58" s="69" t="str">
        <f>Source!G68</f>
        <v>Третья шпатлевка при высококачественной окраске по штукатурке и сборным конструкциям стен, подготовленных под окраску</v>
      </c>
      <c r="C58" s="70" t="str">
        <f>Source!H68</f>
        <v>100 м2 окрашиваемой поверхности</v>
      </c>
      <c r="D58" s="71">
        <f>Source!I68</f>
        <v>0.434</v>
      </c>
    </row>
    <row r="59" spans="1:4" ht="57">
      <c r="A59" s="68" t="str">
        <f>Source!E69</f>
        <v>24</v>
      </c>
      <c r="B59" s="69" t="str">
        <f>Source!G69</f>
        <v>Оклейка обоями стен по листовым материалам, гипсобетонным и гипсолитовым поверхностям простыми и средней плотности</v>
      </c>
      <c r="C59" s="70" t="str">
        <f>Source!H69</f>
        <v>100 м2 оклеиваемой и обиваемой поверхности</v>
      </c>
      <c r="D59" s="71">
        <f>Source!I69</f>
        <v>0.434</v>
      </c>
    </row>
    <row r="60" spans="1:4" ht="14.25">
      <c r="A60" s="68" t="str">
        <f>Source!E70</f>
        <v>24,1</v>
      </c>
      <c r="B60" s="69" t="str">
        <f>Source!G70</f>
        <v>Клей для обоев КМЦ</v>
      </c>
      <c r="C60" s="70" t="str">
        <f>Source!H70</f>
        <v>т</v>
      </c>
      <c r="D60" s="71">
        <f>Source!I70</f>
        <v>-6.5099999999999999E-4</v>
      </c>
    </row>
    <row r="61" spans="1:4" ht="14.25">
      <c r="A61" s="68" t="str">
        <f>Source!E71</f>
        <v>24,2</v>
      </c>
      <c r="B61" s="69" t="str">
        <f>Source!G71</f>
        <v>Обои обыкновенного качества</v>
      </c>
      <c r="C61" s="70" t="str">
        <f>Source!H71</f>
        <v>100 м2</v>
      </c>
      <c r="D61" s="71">
        <f>Source!I71</f>
        <v>-0.49042000000000002</v>
      </c>
    </row>
    <row r="62" spans="1:4" ht="14.25">
      <c r="A62" s="68" t="str">
        <f>Source!E72</f>
        <v>25</v>
      </c>
      <c r="B62" s="69" t="str">
        <f>Source!G72</f>
        <v>Стеклообои TASSOGLAS, рогожка крупная</v>
      </c>
      <c r="C62" s="70" t="str">
        <f>Source!H72</f>
        <v>м2</v>
      </c>
      <c r="D62" s="71">
        <f>Source!I72</f>
        <v>47.3</v>
      </c>
    </row>
    <row r="63" spans="1:4" ht="14.25">
      <c r="A63" s="68" t="str">
        <f>Source!E73</f>
        <v>26</v>
      </c>
      <c r="B63" s="69" t="str">
        <f>Source!G73</f>
        <v>Клей акриловый ПОЛАКС</v>
      </c>
      <c r="C63" s="70" t="str">
        <f>Source!H73</f>
        <v>т</v>
      </c>
      <c r="D63" s="71">
        <f>Source!I73</f>
        <v>1E-3</v>
      </c>
    </row>
    <row r="64" spans="1:4" ht="42.75">
      <c r="A64" s="68" t="str">
        <f>Source!E74</f>
        <v>27</v>
      </c>
      <c r="B64" s="69" t="str">
        <f>Source!G74</f>
        <v>Окраска водно-дисперсионными акриловыми составами улучшенная по сборным конструкциям стен, подготовленным под окраску</v>
      </c>
      <c r="C64" s="70" t="str">
        <f>Source!H74</f>
        <v>100 м2 окрашиваемой поверхности</v>
      </c>
      <c r="D64" s="71">
        <f>Source!I74</f>
        <v>0.434</v>
      </c>
    </row>
    <row r="65" spans="1:4" ht="16.5">
      <c r="A65" s="94" t="str">
        <f>CONCATENATE("Раздел: ", Source!G106)</f>
        <v>Раздел: Потолок</v>
      </c>
      <c r="B65" s="94"/>
      <c r="C65" s="94"/>
      <c r="D65" s="94"/>
    </row>
    <row r="66" spans="1:4" ht="42.75">
      <c r="A66" s="68" t="str">
        <f>Source!E110</f>
        <v>1</v>
      </c>
      <c r="B66" s="69" t="str">
        <f>Source!G110</f>
        <v>Устройство подвесных потолков типа &lt;Армстронг&gt; по каркасу из оцинкованного профиля</v>
      </c>
      <c r="C66" s="70" t="str">
        <f>Source!H110</f>
        <v>100 м2 поверхности облицовки</v>
      </c>
      <c r="D66" s="71">
        <f>Source!I110</f>
        <v>0.14199999999999999</v>
      </c>
    </row>
    <row r="67" spans="1:4" ht="14.25">
      <c r="A67" s="68" t="str">
        <f>Source!E111</f>
        <v>3</v>
      </c>
      <c r="B67" s="69" t="str">
        <f>Source!G111</f>
        <v>Светильник в подвесных потолках</v>
      </c>
      <c r="C67" s="70" t="str">
        <f>Source!H111</f>
        <v>100 шт.</v>
      </c>
      <c r="D67" s="71">
        <f>Source!I111</f>
        <v>0.04</v>
      </c>
    </row>
    <row r="68" spans="1:4" ht="28.5">
      <c r="A68" s="68" t="str">
        <f>Source!E112</f>
        <v>3,1</v>
      </c>
      <c r="B68" s="69" t="str">
        <f>Source!G112</f>
        <v>Светильник встраиваемый растровый с белым параболическим отражателем (5 перемычек) ЛВО 13-4х18-731/5</v>
      </c>
      <c r="C68" s="70" t="str">
        <f>Source!H112</f>
        <v>шт.</v>
      </c>
      <c r="D68" s="71">
        <f>Source!I112</f>
        <v>4</v>
      </c>
    </row>
    <row r="69" spans="1:4" ht="28.5">
      <c r="A69" s="68" t="str">
        <f>Source!E113</f>
        <v>4</v>
      </c>
      <c r="B69" s="69" t="str">
        <f>Source!G113</f>
        <v>Провод, количество проводов в резинобитумной трубке до 2, сечение провода до 16 мм2</v>
      </c>
      <c r="C69" s="70" t="str">
        <f>Source!H113</f>
        <v>100 М ТРУБОК</v>
      </c>
      <c r="D69" s="71">
        <f>Source!I113</f>
        <v>0.5</v>
      </c>
    </row>
    <row r="70" spans="1:4" ht="42.75">
      <c r="A70" s="68" t="str">
        <f>Source!E114</f>
        <v>5</v>
      </c>
      <c r="B70" s="69" t="str">
        <f>Source!G114</f>
        <v>Кабель силовой с медными жилами с поливинилхлоридной изоляцией и оболочкой, не распространяющий горение, с низким дымо- и газовыделением марки ВВГнг-LS, с числом жил - 3 и сечением 2,5 мм2</v>
      </c>
      <c r="C70" s="70" t="str">
        <f>Source!H114</f>
        <v>1000 м</v>
      </c>
      <c r="D70" s="71">
        <f>Source!I114</f>
        <v>0.05</v>
      </c>
    </row>
    <row r="71" spans="1:4" ht="28.5">
      <c r="A71" s="68" t="str">
        <f>Source!E115</f>
        <v>6</v>
      </c>
      <c r="B71" s="69" t="str">
        <f>Source!G115</f>
        <v>Трубы гибкие гофрированные легкие из самозатухающего ПВХ (IP55) серии FL, с зондом, диаметром 16 мм</v>
      </c>
      <c r="C71" s="70" t="str">
        <f>Source!H115</f>
        <v>10 м</v>
      </c>
      <c r="D71" s="71">
        <f>Source!I115</f>
        <v>5</v>
      </c>
    </row>
    <row r="72" spans="1:4" ht="16.5">
      <c r="A72" s="94" t="str">
        <f>CONCATENATE("Раздел: ", Source!G147)</f>
        <v>Раздел: Пол</v>
      </c>
      <c r="B72" s="94"/>
      <c r="C72" s="94"/>
      <c r="D72" s="94"/>
    </row>
    <row r="73" spans="1:4" ht="57">
      <c r="A73" s="68" t="str">
        <f>Source!E151</f>
        <v>1</v>
      </c>
      <c r="B73" s="69" t="str">
        <f>Source!G151</f>
        <v>Антисептическая обработка каменных, бетонных, кирпичных и деревянных поверхностей биопиреном "Нортекс-Дезинфектор"</v>
      </c>
      <c r="C73" s="70" t="str">
        <f>Source!H151</f>
        <v>100 м2 обрабатываемой поверхности</v>
      </c>
      <c r="D73" s="71">
        <f>Source!I151</f>
        <v>0.14199999999999999</v>
      </c>
    </row>
    <row r="74" spans="1:4" ht="14.25">
      <c r="A74" s="68" t="str">
        <f>Source!E152</f>
        <v>2</v>
      </c>
      <c r="B74" s="69" t="str">
        <f>Source!G152</f>
        <v>Укладка лаг по плитам перекрытий</v>
      </c>
      <c r="C74" s="70" t="str">
        <f>Source!H152</f>
        <v>100 м2 пола</v>
      </c>
      <c r="D74" s="71">
        <f>Source!I152</f>
        <v>0.14199999999999999</v>
      </c>
    </row>
    <row r="75" spans="1:4" ht="28.5">
      <c r="A75" s="68" t="str">
        <f>Source!E153</f>
        <v>3</v>
      </c>
      <c r="B75" s="69" t="str">
        <f>Source!G153</f>
        <v>Заполнение каркаса перегородок утеплителем</v>
      </c>
      <c r="C75" s="70" t="str">
        <f>Source!H153</f>
        <v>100 м2 перегородок</v>
      </c>
      <c r="D75" s="71">
        <f>Source!I153</f>
        <v>0.14199999999999999</v>
      </c>
    </row>
    <row r="76" spans="1:4" ht="28.5">
      <c r="A76" s="68" t="str">
        <f>Source!E154</f>
        <v>3,1</v>
      </c>
      <c r="B76" s="69" t="str">
        <f>Source!G154</f>
        <v>Плиты теплоизоляционные минераловатные РОКЛАЙТ (ТУ 5762-049-17925162-2006)</v>
      </c>
      <c r="C76" s="70" t="str">
        <f>Source!H154</f>
        <v>м3</v>
      </c>
      <c r="D76" s="71">
        <f>Source!I154</f>
        <v>14.2</v>
      </c>
    </row>
    <row r="77" spans="1:4" ht="28.5">
      <c r="A77" s="68" t="str">
        <f>Source!E155</f>
        <v>5</v>
      </c>
      <c r="B77" s="69" t="str">
        <f>Source!G155</f>
        <v>Устройство покрытий дощатых толщиной 28 мм</v>
      </c>
      <c r="C77" s="70" t="str">
        <f>Source!H155</f>
        <v>100 м2 покрытия</v>
      </c>
      <c r="D77" s="71">
        <f>Source!I155</f>
        <v>0.14199999999999999</v>
      </c>
    </row>
    <row r="78" spans="1:4" ht="28.5">
      <c r="A78" s="68" t="str">
        <f>Source!E156</f>
        <v>6</v>
      </c>
      <c r="B78" s="69" t="str">
        <f>Source!G156</f>
        <v>Устройство оснований полов из фанеры в один слой площадью свыше 20 м2</v>
      </c>
      <c r="C78" s="70" t="str">
        <f>Source!H156</f>
        <v>100 м2 пола</v>
      </c>
      <c r="D78" s="71">
        <f>Source!I156</f>
        <v>0.14199999999999999</v>
      </c>
    </row>
    <row r="79" spans="1:4" ht="28.5">
      <c r="A79" s="68" t="str">
        <f>Source!E157</f>
        <v>7</v>
      </c>
      <c r="B79" s="69" t="str">
        <f>Source!G157</f>
        <v>Устройство гетерогенного и гомогенного покрытия на клее со свариванием полотнищ в стыках</v>
      </c>
      <c r="C79" s="70" t="str">
        <f>Source!H157</f>
        <v>100 м2</v>
      </c>
      <c r="D79" s="71">
        <f>Source!I157</f>
        <v>0.14199999999999999</v>
      </c>
    </row>
    <row r="80" spans="1:4" ht="28.5">
      <c r="A80" s="68" t="str">
        <f>Source!E158</f>
        <v>7,1</v>
      </c>
      <c r="B80" s="69" t="str">
        <f>Source!G158</f>
        <v>Линолеум полукоммерческий гетерогенный "TARKETT ИДИЛЛИЯ" (толщина 3,2 мм, толщина защитного слоя 0,5 мм, класс 23/32)</v>
      </c>
      <c r="C80" s="70" t="str">
        <f>Source!H158</f>
        <v>м2</v>
      </c>
      <c r="D80" s="71">
        <f>Source!I158</f>
        <v>14.484</v>
      </c>
    </row>
    <row r="81" spans="1:4" ht="28.5">
      <c r="A81" s="64" t="str">
        <f>Source!E159</f>
        <v>11</v>
      </c>
      <c r="B81" s="65" t="str">
        <f>Source!G159</f>
        <v>Устройство плинтусов поливинилхлоридных на винтах самонарезающих</v>
      </c>
      <c r="C81" s="66" t="str">
        <f>Source!H159</f>
        <v>100 М ПЛИНТУСА</v>
      </c>
      <c r="D81" s="67">
        <f>Source!I159</f>
        <v>0.16</v>
      </c>
    </row>
    <row r="84" spans="1:4" ht="15">
      <c r="A84" s="37" t="s">
        <v>859</v>
      </c>
      <c r="B84" s="37"/>
      <c r="C84" s="37" t="s">
        <v>860</v>
      </c>
      <c r="D84" s="37"/>
    </row>
  </sheetData>
  <mergeCells count="8">
    <mergeCell ref="A65:D65"/>
    <mergeCell ref="A72:D72"/>
    <mergeCell ref="C5:D5"/>
    <mergeCell ref="C7:D7"/>
    <mergeCell ref="A11:D11"/>
    <mergeCell ref="A12:D12"/>
    <mergeCell ref="A16:D16"/>
    <mergeCell ref="A17:D17"/>
  </mergeCells>
  <pageMargins left="0.4" right="0.2" top="0.2" bottom="0.4" header="0.2" footer="0.2"/>
  <pageSetup paperSize="9" scale="75" fitToHeight="0" orientation="portrait" horizontalDpi="360" verticalDpi="360" r:id="rId1"/>
  <headerFooter>
    <oddHeader>&amp;L&amp;8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K288"/>
  <sheetViews>
    <sheetView workbookViewId="0">
      <selection activeCell="A284" sqref="A284:AN284"/>
    </sheetView>
  </sheetViews>
  <sheetFormatPr defaultColWidth="9.140625" defaultRowHeight="12.75"/>
  <cols>
    <col min="1" max="256" width="9.140625" customWidth="1"/>
  </cols>
  <sheetData>
    <row r="1" spans="1:133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58436</v>
      </c>
      <c r="M1">
        <v>10</v>
      </c>
      <c r="N1">
        <v>11</v>
      </c>
      <c r="O1">
        <v>3</v>
      </c>
      <c r="P1">
        <v>2</v>
      </c>
      <c r="Q1">
        <v>4</v>
      </c>
    </row>
    <row r="12" spans="1:133">
      <c r="A12" s="1">
        <v>1</v>
      </c>
      <c r="B12" s="1">
        <v>282</v>
      </c>
      <c r="C12" s="1">
        <v>0</v>
      </c>
      <c r="D12" s="1">
        <f>ROW(A221)</f>
        <v>221</v>
      </c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8200</v>
      </c>
      <c r="CI12" s="1" t="s">
        <v>3</v>
      </c>
      <c r="CJ12" s="1" t="s">
        <v>3</v>
      </c>
      <c r="CK12" s="1">
        <v>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45">
      <c r="A18" s="2">
        <v>52</v>
      </c>
      <c r="B18" s="2">
        <f t="shared" ref="B18:G18" si="0">B221</f>
        <v>282</v>
      </c>
      <c r="C18" s="2">
        <f t="shared" si="0"/>
        <v>1</v>
      </c>
      <c r="D18" s="2">
        <f t="shared" si="0"/>
        <v>12</v>
      </c>
      <c r="E18" s="2">
        <f t="shared" si="0"/>
        <v>0</v>
      </c>
      <c r="F18" s="2" t="str">
        <f t="shared" si="0"/>
        <v>Новый объект</v>
      </c>
      <c r="G18" s="2" t="str">
        <f t="shared" si="0"/>
        <v>Мисцево ремонт помещения 2021г</v>
      </c>
      <c r="H18" s="2"/>
      <c r="I18" s="2"/>
      <c r="J18" s="2"/>
      <c r="K18" s="2"/>
      <c r="L18" s="2"/>
      <c r="M18" s="2"/>
      <c r="N18" s="2"/>
      <c r="O18" s="2">
        <f t="shared" ref="O18:AT18" si="1">O221</f>
        <v>215178.02</v>
      </c>
      <c r="P18" s="2">
        <f t="shared" si="1"/>
        <v>156737.76999999999</v>
      </c>
      <c r="Q18" s="2">
        <f t="shared" si="1"/>
        <v>3438.95</v>
      </c>
      <c r="R18" s="2">
        <f t="shared" si="1"/>
        <v>870.96</v>
      </c>
      <c r="S18" s="2">
        <f t="shared" si="1"/>
        <v>55001.3</v>
      </c>
      <c r="T18" s="2">
        <f t="shared" si="1"/>
        <v>0</v>
      </c>
      <c r="U18" s="2">
        <f t="shared" si="1"/>
        <v>184.55392079999996</v>
      </c>
      <c r="V18" s="2">
        <f t="shared" si="1"/>
        <v>2.2656450000000001</v>
      </c>
      <c r="W18" s="2">
        <f t="shared" si="1"/>
        <v>167.5</v>
      </c>
      <c r="X18" s="2">
        <f t="shared" si="1"/>
        <v>56668.53</v>
      </c>
      <c r="Y18" s="2">
        <f t="shared" si="1"/>
        <v>31165.58</v>
      </c>
      <c r="Z18" s="2">
        <f t="shared" si="1"/>
        <v>0</v>
      </c>
      <c r="AA18" s="2">
        <f t="shared" si="1"/>
        <v>0</v>
      </c>
      <c r="AB18" s="2">
        <f t="shared" si="1"/>
        <v>0</v>
      </c>
      <c r="AC18" s="2">
        <f t="shared" si="1"/>
        <v>0</v>
      </c>
      <c r="AD18" s="2">
        <f t="shared" si="1"/>
        <v>0</v>
      </c>
      <c r="AE18" s="2">
        <f t="shared" si="1"/>
        <v>0</v>
      </c>
      <c r="AF18" s="2">
        <f t="shared" si="1"/>
        <v>0</v>
      </c>
      <c r="AG18" s="2">
        <f t="shared" si="1"/>
        <v>0</v>
      </c>
      <c r="AH18" s="2">
        <f t="shared" si="1"/>
        <v>0</v>
      </c>
      <c r="AI18" s="2">
        <f t="shared" si="1"/>
        <v>0</v>
      </c>
      <c r="AJ18" s="2">
        <f t="shared" si="1"/>
        <v>0</v>
      </c>
      <c r="AK18" s="2">
        <f t="shared" si="1"/>
        <v>0</v>
      </c>
      <c r="AL18" s="2">
        <f t="shared" si="1"/>
        <v>0</v>
      </c>
      <c r="AM18" s="2">
        <f t="shared" si="1"/>
        <v>0</v>
      </c>
      <c r="AN18" s="2">
        <f t="shared" si="1"/>
        <v>0</v>
      </c>
      <c r="AO18" s="2">
        <f t="shared" si="1"/>
        <v>0</v>
      </c>
      <c r="AP18" s="2">
        <f t="shared" si="1"/>
        <v>0</v>
      </c>
      <c r="AQ18" s="2">
        <f t="shared" si="1"/>
        <v>0</v>
      </c>
      <c r="AR18" s="2">
        <f t="shared" si="1"/>
        <v>303012.13</v>
      </c>
      <c r="AS18" s="2">
        <f t="shared" si="1"/>
        <v>271750.21000000002</v>
      </c>
      <c r="AT18" s="2">
        <f t="shared" si="1"/>
        <v>31261.919999999998</v>
      </c>
      <c r="AU18" s="2">
        <f t="shared" ref="AU18:BZ18" si="2">AU221</f>
        <v>0</v>
      </c>
      <c r="AV18" s="2">
        <f t="shared" si="2"/>
        <v>156737.76999999999</v>
      </c>
      <c r="AW18" s="2">
        <f t="shared" si="2"/>
        <v>156737.76999999999</v>
      </c>
      <c r="AX18" s="2">
        <f t="shared" si="2"/>
        <v>0</v>
      </c>
      <c r="AY18" s="2">
        <f t="shared" si="2"/>
        <v>156737.76999999999</v>
      </c>
      <c r="AZ18" s="2">
        <f t="shared" si="2"/>
        <v>0</v>
      </c>
      <c r="BA18" s="2">
        <f t="shared" si="2"/>
        <v>0</v>
      </c>
      <c r="BB18" s="2">
        <f t="shared" si="2"/>
        <v>0</v>
      </c>
      <c r="BC18" s="2">
        <f t="shared" si="2"/>
        <v>0</v>
      </c>
      <c r="BD18" s="2">
        <f t="shared" si="2"/>
        <v>0</v>
      </c>
      <c r="BE18" s="2">
        <f t="shared" si="2"/>
        <v>0</v>
      </c>
      <c r="BF18" s="2">
        <f t="shared" si="2"/>
        <v>0</v>
      </c>
      <c r="BG18" s="2">
        <f t="shared" si="2"/>
        <v>0</v>
      </c>
      <c r="BH18" s="2">
        <f t="shared" si="2"/>
        <v>0</v>
      </c>
      <c r="BI18" s="2">
        <f t="shared" si="2"/>
        <v>0</v>
      </c>
      <c r="BJ18" s="2">
        <f t="shared" si="2"/>
        <v>0</v>
      </c>
      <c r="BK18" s="2">
        <f t="shared" si="2"/>
        <v>0</v>
      </c>
      <c r="BL18" s="2">
        <f t="shared" si="2"/>
        <v>0</v>
      </c>
      <c r="BM18" s="2">
        <f t="shared" si="2"/>
        <v>0</v>
      </c>
      <c r="BN18" s="2">
        <f t="shared" si="2"/>
        <v>0</v>
      </c>
      <c r="BO18" s="2">
        <f t="shared" si="2"/>
        <v>0</v>
      </c>
      <c r="BP18" s="2">
        <f t="shared" si="2"/>
        <v>0</v>
      </c>
      <c r="BQ18" s="2">
        <f t="shared" si="2"/>
        <v>0</v>
      </c>
      <c r="BR18" s="2">
        <f t="shared" si="2"/>
        <v>0</v>
      </c>
      <c r="BS18" s="2">
        <f t="shared" si="2"/>
        <v>0</v>
      </c>
      <c r="BT18" s="2">
        <f t="shared" si="2"/>
        <v>0</v>
      </c>
      <c r="BU18" s="2">
        <f t="shared" si="2"/>
        <v>0</v>
      </c>
      <c r="BV18" s="2">
        <f t="shared" si="2"/>
        <v>0</v>
      </c>
      <c r="BW18" s="2">
        <f t="shared" si="2"/>
        <v>0</v>
      </c>
      <c r="BX18" s="2">
        <f t="shared" si="2"/>
        <v>0</v>
      </c>
      <c r="BY18" s="2">
        <f t="shared" si="2"/>
        <v>0</v>
      </c>
      <c r="BZ18" s="2">
        <f t="shared" si="2"/>
        <v>0</v>
      </c>
      <c r="CA18" s="2">
        <f t="shared" ref="CA18:DF18" si="3">CA221</f>
        <v>0</v>
      </c>
      <c r="CB18" s="2">
        <f t="shared" si="3"/>
        <v>0</v>
      </c>
      <c r="CC18" s="2">
        <f t="shared" si="3"/>
        <v>0</v>
      </c>
      <c r="CD18" s="2">
        <f t="shared" si="3"/>
        <v>0</v>
      </c>
      <c r="CE18" s="2">
        <f t="shared" si="3"/>
        <v>0</v>
      </c>
      <c r="CF18" s="2">
        <f t="shared" si="3"/>
        <v>0</v>
      </c>
      <c r="CG18" s="2">
        <f t="shared" si="3"/>
        <v>0</v>
      </c>
      <c r="CH18" s="2">
        <f t="shared" si="3"/>
        <v>0</v>
      </c>
      <c r="CI18" s="2">
        <f t="shared" si="3"/>
        <v>0</v>
      </c>
      <c r="CJ18" s="2">
        <f t="shared" si="3"/>
        <v>0</v>
      </c>
      <c r="CK18" s="2">
        <f t="shared" si="3"/>
        <v>0</v>
      </c>
      <c r="CL18" s="2">
        <f t="shared" si="3"/>
        <v>0</v>
      </c>
      <c r="CM18" s="2">
        <f t="shared" si="3"/>
        <v>0</v>
      </c>
      <c r="CN18" s="2">
        <f t="shared" si="3"/>
        <v>0</v>
      </c>
      <c r="CO18" s="2">
        <f t="shared" si="3"/>
        <v>0</v>
      </c>
      <c r="CP18" s="2">
        <f t="shared" si="3"/>
        <v>0</v>
      </c>
      <c r="CQ18" s="2">
        <f t="shared" si="3"/>
        <v>0</v>
      </c>
      <c r="CR18" s="2">
        <f t="shared" si="3"/>
        <v>0</v>
      </c>
      <c r="CS18" s="2">
        <f t="shared" si="3"/>
        <v>0</v>
      </c>
      <c r="CT18" s="2">
        <f t="shared" si="3"/>
        <v>0</v>
      </c>
      <c r="CU18" s="2">
        <f t="shared" si="3"/>
        <v>0</v>
      </c>
      <c r="CV18" s="2">
        <f t="shared" si="3"/>
        <v>0</v>
      </c>
      <c r="CW18" s="2">
        <f t="shared" si="3"/>
        <v>0</v>
      </c>
      <c r="CX18" s="2">
        <f t="shared" si="3"/>
        <v>0</v>
      </c>
      <c r="CY18" s="2">
        <f t="shared" si="3"/>
        <v>0</v>
      </c>
      <c r="CZ18" s="2">
        <f t="shared" si="3"/>
        <v>0</v>
      </c>
      <c r="DA18" s="2">
        <f t="shared" si="3"/>
        <v>0</v>
      </c>
      <c r="DB18" s="2">
        <f t="shared" si="3"/>
        <v>0</v>
      </c>
      <c r="DC18" s="2">
        <f t="shared" si="3"/>
        <v>0</v>
      </c>
      <c r="DD18" s="2">
        <f t="shared" si="3"/>
        <v>0</v>
      </c>
      <c r="DE18" s="2">
        <f t="shared" si="3"/>
        <v>0</v>
      </c>
      <c r="DF18" s="2">
        <f t="shared" si="3"/>
        <v>0</v>
      </c>
      <c r="DG18" s="3">
        <f t="shared" ref="DG18:EL18" si="4">DG221</f>
        <v>0</v>
      </c>
      <c r="DH18" s="3">
        <f t="shared" si="4"/>
        <v>0</v>
      </c>
      <c r="DI18" s="3">
        <f t="shared" si="4"/>
        <v>0</v>
      </c>
      <c r="DJ18" s="3">
        <f t="shared" si="4"/>
        <v>0</v>
      </c>
      <c r="DK18" s="3">
        <f t="shared" si="4"/>
        <v>0</v>
      </c>
      <c r="DL18" s="3">
        <f t="shared" si="4"/>
        <v>0</v>
      </c>
      <c r="DM18" s="3">
        <f t="shared" si="4"/>
        <v>0</v>
      </c>
      <c r="DN18" s="3">
        <f t="shared" si="4"/>
        <v>0</v>
      </c>
      <c r="DO18" s="3">
        <f t="shared" si="4"/>
        <v>0</v>
      </c>
      <c r="DP18" s="3">
        <f t="shared" si="4"/>
        <v>0</v>
      </c>
      <c r="DQ18" s="3">
        <f t="shared" si="4"/>
        <v>0</v>
      </c>
      <c r="DR18" s="3">
        <f t="shared" si="4"/>
        <v>0</v>
      </c>
      <c r="DS18" s="3">
        <f t="shared" si="4"/>
        <v>0</v>
      </c>
      <c r="DT18" s="3">
        <f t="shared" si="4"/>
        <v>0</v>
      </c>
      <c r="DU18" s="3">
        <f t="shared" si="4"/>
        <v>0</v>
      </c>
      <c r="DV18" s="3">
        <f t="shared" si="4"/>
        <v>0</v>
      </c>
      <c r="DW18" s="3">
        <f t="shared" si="4"/>
        <v>0</v>
      </c>
      <c r="DX18" s="3">
        <f t="shared" si="4"/>
        <v>0</v>
      </c>
      <c r="DY18" s="3">
        <f t="shared" si="4"/>
        <v>0</v>
      </c>
      <c r="DZ18" s="3">
        <f t="shared" si="4"/>
        <v>0</v>
      </c>
      <c r="EA18" s="3">
        <f t="shared" si="4"/>
        <v>0</v>
      </c>
      <c r="EB18" s="3">
        <f t="shared" si="4"/>
        <v>0</v>
      </c>
      <c r="EC18" s="3">
        <f t="shared" si="4"/>
        <v>0</v>
      </c>
      <c r="ED18" s="3">
        <f t="shared" si="4"/>
        <v>0</v>
      </c>
      <c r="EE18" s="3">
        <f t="shared" si="4"/>
        <v>0</v>
      </c>
      <c r="EF18" s="3">
        <f t="shared" si="4"/>
        <v>0</v>
      </c>
      <c r="EG18" s="3">
        <f t="shared" si="4"/>
        <v>0</v>
      </c>
      <c r="EH18" s="3">
        <f t="shared" si="4"/>
        <v>0</v>
      </c>
      <c r="EI18" s="3">
        <f t="shared" si="4"/>
        <v>0</v>
      </c>
      <c r="EJ18" s="3">
        <f t="shared" si="4"/>
        <v>0</v>
      </c>
      <c r="EK18" s="3">
        <f t="shared" si="4"/>
        <v>0</v>
      </c>
      <c r="EL18" s="3">
        <f t="shared" si="4"/>
        <v>0</v>
      </c>
      <c r="EM18" s="3">
        <f t="shared" ref="EM18:FR18" si="5">EM221</f>
        <v>0</v>
      </c>
      <c r="EN18" s="3">
        <f t="shared" si="5"/>
        <v>0</v>
      </c>
      <c r="EO18" s="3">
        <f t="shared" si="5"/>
        <v>0</v>
      </c>
      <c r="EP18" s="3">
        <f t="shared" si="5"/>
        <v>0</v>
      </c>
      <c r="EQ18" s="3">
        <f t="shared" si="5"/>
        <v>0</v>
      </c>
      <c r="ER18" s="3">
        <f t="shared" si="5"/>
        <v>0</v>
      </c>
      <c r="ES18" s="3">
        <f t="shared" si="5"/>
        <v>0</v>
      </c>
      <c r="ET18" s="3">
        <f t="shared" si="5"/>
        <v>0</v>
      </c>
      <c r="EU18" s="3">
        <f t="shared" si="5"/>
        <v>0</v>
      </c>
      <c r="EV18" s="3">
        <f t="shared" si="5"/>
        <v>0</v>
      </c>
      <c r="EW18" s="3">
        <f t="shared" si="5"/>
        <v>0</v>
      </c>
      <c r="EX18" s="3">
        <f t="shared" si="5"/>
        <v>0</v>
      </c>
      <c r="EY18" s="3">
        <f t="shared" si="5"/>
        <v>0</v>
      </c>
      <c r="EZ18" s="3">
        <f t="shared" si="5"/>
        <v>0</v>
      </c>
      <c r="FA18" s="3">
        <f t="shared" si="5"/>
        <v>0</v>
      </c>
      <c r="FB18" s="3">
        <f t="shared" si="5"/>
        <v>0</v>
      </c>
      <c r="FC18" s="3">
        <f t="shared" si="5"/>
        <v>0</v>
      </c>
      <c r="FD18" s="3">
        <f t="shared" si="5"/>
        <v>0</v>
      </c>
      <c r="FE18" s="3">
        <f t="shared" si="5"/>
        <v>0</v>
      </c>
      <c r="FF18" s="3">
        <f t="shared" si="5"/>
        <v>0</v>
      </c>
      <c r="FG18" s="3">
        <f t="shared" si="5"/>
        <v>0</v>
      </c>
      <c r="FH18" s="3">
        <f t="shared" si="5"/>
        <v>0</v>
      </c>
      <c r="FI18" s="3">
        <f t="shared" si="5"/>
        <v>0</v>
      </c>
      <c r="FJ18" s="3">
        <f t="shared" si="5"/>
        <v>0</v>
      </c>
      <c r="FK18" s="3">
        <f t="shared" si="5"/>
        <v>0</v>
      </c>
      <c r="FL18" s="3">
        <f t="shared" si="5"/>
        <v>0</v>
      </c>
      <c r="FM18" s="3">
        <f t="shared" si="5"/>
        <v>0</v>
      </c>
      <c r="FN18" s="3">
        <f t="shared" si="5"/>
        <v>0</v>
      </c>
      <c r="FO18" s="3">
        <f t="shared" si="5"/>
        <v>0</v>
      </c>
      <c r="FP18" s="3">
        <f t="shared" si="5"/>
        <v>0</v>
      </c>
      <c r="FQ18" s="3">
        <f t="shared" si="5"/>
        <v>0</v>
      </c>
      <c r="FR18" s="3">
        <f t="shared" si="5"/>
        <v>0</v>
      </c>
      <c r="FS18" s="3">
        <f t="shared" ref="FS18:GX18" si="6">FS221</f>
        <v>0</v>
      </c>
      <c r="FT18" s="3">
        <f t="shared" si="6"/>
        <v>0</v>
      </c>
      <c r="FU18" s="3">
        <f t="shared" si="6"/>
        <v>0</v>
      </c>
      <c r="FV18" s="3">
        <f t="shared" si="6"/>
        <v>0</v>
      </c>
      <c r="FW18" s="3">
        <f t="shared" si="6"/>
        <v>0</v>
      </c>
      <c r="FX18" s="3">
        <f t="shared" si="6"/>
        <v>0</v>
      </c>
      <c r="FY18" s="3">
        <f t="shared" si="6"/>
        <v>0</v>
      </c>
      <c r="FZ18" s="3">
        <f t="shared" si="6"/>
        <v>0</v>
      </c>
      <c r="GA18" s="3">
        <f t="shared" si="6"/>
        <v>0</v>
      </c>
      <c r="GB18" s="3">
        <f t="shared" si="6"/>
        <v>0</v>
      </c>
      <c r="GC18" s="3">
        <f t="shared" si="6"/>
        <v>0</v>
      </c>
      <c r="GD18" s="3">
        <f t="shared" si="6"/>
        <v>0</v>
      </c>
      <c r="GE18" s="3">
        <f t="shared" si="6"/>
        <v>0</v>
      </c>
      <c r="GF18" s="3">
        <f t="shared" si="6"/>
        <v>0</v>
      </c>
      <c r="GG18" s="3">
        <f t="shared" si="6"/>
        <v>0</v>
      </c>
      <c r="GH18" s="3">
        <f t="shared" si="6"/>
        <v>0</v>
      </c>
      <c r="GI18" s="3">
        <f t="shared" si="6"/>
        <v>0</v>
      </c>
      <c r="GJ18" s="3">
        <f t="shared" si="6"/>
        <v>0</v>
      </c>
      <c r="GK18" s="3">
        <f t="shared" si="6"/>
        <v>0</v>
      </c>
      <c r="GL18" s="3">
        <f t="shared" si="6"/>
        <v>0</v>
      </c>
      <c r="GM18" s="3">
        <f t="shared" si="6"/>
        <v>0</v>
      </c>
      <c r="GN18" s="3">
        <f t="shared" si="6"/>
        <v>0</v>
      </c>
      <c r="GO18" s="3">
        <f t="shared" si="6"/>
        <v>0</v>
      </c>
      <c r="GP18" s="3">
        <f t="shared" si="6"/>
        <v>0</v>
      </c>
      <c r="GQ18" s="3">
        <f t="shared" si="6"/>
        <v>0</v>
      </c>
      <c r="GR18" s="3">
        <f t="shared" si="6"/>
        <v>0</v>
      </c>
      <c r="GS18" s="3">
        <f t="shared" si="6"/>
        <v>0</v>
      </c>
      <c r="GT18" s="3">
        <f t="shared" si="6"/>
        <v>0</v>
      </c>
      <c r="GU18" s="3">
        <f t="shared" si="6"/>
        <v>0</v>
      </c>
      <c r="GV18" s="3">
        <f t="shared" si="6"/>
        <v>0</v>
      </c>
      <c r="GW18" s="3">
        <f t="shared" si="6"/>
        <v>0</v>
      </c>
      <c r="GX18" s="3">
        <f t="shared" si="6"/>
        <v>0</v>
      </c>
    </row>
    <row r="20" spans="1:245">
      <c r="A20" s="1">
        <v>3</v>
      </c>
      <c r="B20" s="1">
        <v>1</v>
      </c>
      <c r="C20" s="1"/>
      <c r="D20" s="1">
        <f>ROW(A191)</f>
        <v>191</v>
      </c>
      <c r="E20" s="1"/>
      <c r="F20" s="1" t="s">
        <v>12</v>
      </c>
      <c r="G20" s="1" t="s">
        <v>12</v>
      </c>
      <c r="H20" s="1" t="s">
        <v>3</v>
      </c>
      <c r="I20" s="1">
        <v>0</v>
      </c>
      <c r="J20" s="1" t="s">
        <v>3</v>
      </c>
      <c r="K20" s="1">
        <v>0</v>
      </c>
      <c r="L20" s="1" t="s">
        <v>3</v>
      </c>
      <c r="M20" s="1" t="s">
        <v>3</v>
      </c>
      <c r="N20" s="1"/>
      <c r="O20" s="1"/>
      <c r="P20" s="1"/>
      <c r="Q20" s="1"/>
      <c r="R20" s="1"/>
      <c r="S20" s="1">
        <v>0</v>
      </c>
      <c r="T20" s="1"/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  <c r="CK20" t="s">
        <v>3</v>
      </c>
      <c r="CL20" t="s">
        <v>3</v>
      </c>
      <c r="CM20" t="s">
        <v>3</v>
      </c>
      <c r="CN20" t="s">
        <v>3</v>
      </c>
      <c r="CO20" t="s">
        <v>3</v>
      </c>
      <c r="CP20" t="s">
        <v>3</v>
      </c>
      <c r="CQ20" t="s">
        <v>3</v>
      </c>
    </row>
    <row r="22" spans="1:245">
      <c r="A22" s="2">
        <v>52</v>
      </c>
      <c r="B22" s="2">
        <f t="shared" ref="B22:G22" si="7">B191</f>
        <v>1</v>
      </c>
      <c r="C22" s="2">
        <f t="shared" si="7"/>
        <v>3</v>
      </c>
      <c r="D22" s="2">
        <f t="shared" si="7"/>
        <v>20</v>
      </c>
      <c r="E22" s="2">
        <f t="shared" si="7"/>
        <v>0</v>
      </c>
      <c r="F22" s="2" t="str">
        <f t="shared" si="7"/>
        <v>Новая локальная смета</v>
      </c>
      <c r="G22" s="2" t="str">
        <f t="shared" si="7"/>
        <v>Новая локальная смета</v>
      </c>
      <c r="H22" s="2"/>
      <c r="I22" s="2"/>
      <c r="J22" s="2"/>
      <c r="K22" s="2"/>
      <c r="L22" s="2"/>
      <c r="M22" s="2"/>
      <c r="N22" s="2"/>
      <c r="O22" s="2">
        <f t="shared" ref="O22:AT22" si="8">O191</f>
        <v>215178.02</v>
      </c>
      <c r="P22" s="2">
        <f t="shared" si="8"/>
        <v>156737.76999999999</v>
      </c>
      <c r="Q22" s="2">
        <f t="shared" si="8"/>
        <v>3438.95</v>
      </c>
      <c r="R22" s="2">
        <f t="shared" si="8"/>
        <v>870.96</v>
      </c>
      <c r="S22" s="2">
        <f t="shared" si="8"/>
        <v>55001.3</v>
      </c>
      <c r="T22" s="2">
        <f t="shared" si="8"/>
        <v>0</v>
      </c>
      <c r="U22" s="2">
        <f t="shared" si="8"/>
        <v>184.55392079999996</v>
      </c>
      <c r="V22" s="2">
        <f t="shared" si="8"/>
        <v>2.2656450000000001</v>
      </c>
      <c r="W22" s="2">
        <f t="shared" si="8"/>
        <v>167.5</v>
      </c>
      <c r="X22" s="2">
        <f t="shared" si="8"/>
        <v>56668.53</v>
      </c>
      <c r="Y22" s="2">
        <f t="shared" si="8"/>
        <v>31165.58</v>
      </c>
      <c r="Z22" s="2">
        <f t="shared" si="8"/>
        <v>0</v>
      </c>
      <c r="AA22" s="2">
        <f t="shared" si="8"/>
        <v>0</v>
      </c>
      <c r="AB22" s="2">
        <f t="shared" si="8"/>
        <v>0</v>
      </c>
      <c r="AC22" s="2">
        <f t="shared" si="8"/>
        <v>0</v>
      </c>
      <c r="AD22" s="2">
        <f t="shared" si="8"/>
        <v>0</v>
      </c>
      <c r="AE22" s="2">
        <f t="shared" si="8"/>
        <v>0</v>
      </c>
      <c r="AF22" s="2">
        <f t="shared" si="8"/>
        <v>0</v>
      </c>
      <c r="AG22" s="2">
        <f t="shared" si="8"/>
        <v>0</v>
      </c>
      <c r="AH22" s="2">
        <f t="shared" si="8"/>
        <v>0</v>
      </c>
      <c r="AI22" s="2">
        <f t="shared" si="8"/>
        <v>0</v>
      </c>
      <c r="AJ22" s="2">
        <f t="shared" si="8"/>
        <v>0</v>
      </c>
      <c r="AK22" s="2">
        <f t="shared" si="8"/>
        <v>0</v>
      </c>
      <c r="AL22" s="2">
        <f t="shared" si="8"/>
        <v>0</v>
      </c>
      <c r="AM22" s="2">
        <f t="shared" si="8"/>
        <v>0</v>
      </c>
      <c r="AN22" s="2">
        <f t="shared" si="8"/>
        <v>0</v>
      </c>
      <c r="AO22" s="2">
        <f t="shared" si="8"/>
        <v>0</v>
      </c>
      <c r="AP22" s="2">
        <f t="shared" si="8"/>
        <v>0</v>
      </c>
      <c r="AQ22" s="2">
        <f t="shared" si="8"/>
        <v>0</v>
      </c>
      <c r="AR22" s="2">
        <f t="shared" si="8"/>
        <v>303012.13</v>
      </c>
      <c r="AS22" s="2">
        <f t="shared" si="8"/>
        <v>271750.21000000002</v>
      </c>
      <c r="AT22" s="2">
        <f t="shared" si="8"/>
        <v>31261.919999999998</v>
      </c>
      <c r="AU22" s="2">
        <f t="shared" ref="AU22:BZ22" si="9">AU191</f>
        <v>0</v>
      </c>
      <c r="AV22" s="2">
        <f t="shared" si="9"/>
        <v>156737.76999999999</v>
      </c>
      <c r="AW22" s="2">
        <f t="shared" si="9"/>
        <v>156737.76999999999</v>
      </c>
      <c r="AX22" s="2">
        <f t="shared" si="9"/>
        <v>0</v>
      </c>
      <c r="AY22" s="2">
        <f t="shared" si="9"/>
        <v>156737.76999999999</v>
      </c>
      <c r="AZ22" s="2">
        <f t="shared" si="9"/>
        <v>0</v>
      </c>
      <c r="BA22" s="2">
        <f t="shared" si="9"/>
        <v>0</v>
      </c>
      <c r="BB22" s="2">
        <f t="shared" si="9"/>
        <v>0</v>
      </c>
      <c r="BC22" s="2">
        <f t="shared" si="9"/>
        <v>0</v>
      </c>
      <c r="BD22" s="2">
        <f t="shared" si="9"/>
        <v>0</v>
      </c>
      <c r="BE22" s="2">
        <f t="shared" si="9"/>
        <v>0</v>
      </c>
      <c r="BF22" s="2">
        <f t="shared" si="9"/>
        <v>0</v>
      </c>
      <c r="BG22" s="2">
        <f t="shared" si="9"/>
        <v>0</v>
      </c>
      <c r="BH22" s="2">
        <f t="shared" si="9"/>
        <v>0</v>
      </c>
      <c r="BI22" s="2">
        <f t="shared" si="9"/>
        <v>0</v>
      </c>
      <c r="BJ22" s="2">
        <f t="shared" si="9"/>
        <v>0</v>
      </c>
      <c r="BK22" s="2">
        <f t="shared" si="9"/>
        <v>0</v>
      </c>
      <c r="BL22" s="2">
        <f t="shared" si="9"/>
        <v>0</v>
      </c>
      <c r="BM22" s="2">
        <f t="shared" si="9"/>
        <v>0</v>
      </c>
      <c r="BN22" s="2">
        <f t="shared" si="9"/>
        <v>0</v>
      </c>
      <c r="BO22" s="2">
        <f t="shared" si="9"/>
        <v>0</v>
      </c>
      <c r="BP22" s="2">
        <f t="shared" si="9"/>
        <v>0</v>
      </c>
      <c r="BQ22" s="2">
        <f t="shared" si="9"/>
        <v>0</v>
      </c>
      <c r="BR22" s="2">
        <f t="shared" si="9"/>
        <v>0</v>
      </c>
      <c r="BS22" s="2">
        <f t="shared" si="9"/>
        <v>0</v>
      </c>
      <c r="BT22" s="2">
        <f t="shared" si="9"/>
        <v>0</v>
      </c>
      <c r="BU22" s="2">
        <f t="shared" si="9"/>
        <v>0</v>
      </c>
      <c r="BV22" s="2">
        <f t="shared" si="9"/>
        <v>0</v>
      </c>
      <c r="BW22" s="2">
        <f t="shared" si="9"/>
        <v>0</v>
      </c>
      <c r="BX22" s="2">
        <f t="shared" si="9"/>
        <v>0</v>
      </c>
      <c r="BY22" s="2">
        <f t="shared" si="9"/>
        <v>0</v>
      </c>
      <c r="BZ22" s="2">
        <f t="shared" si="9"/>
        <v>0</v>
      </c>
      <c r="CA22" s="2">
        <f t="shared" ref="CA22:DF22" si="10">CA191</f>
        <v>0</v>
      </c>
      <c r="CB22" s="2">
        <f t="shared" si="10"/>
        <v>0</v>
      </c>
      <c r="CC22" s="2">
        <f t="shared" si="10"/>
        <v>0</v>
      </c>
      <c r="CD22" s="2">
        <f t="shared" si="10"/>
        <v>0</v>
      </c>
      <c r="CE22" s="2">
        <f t="shared" si="10"/>
        <v>0</v>
      </c>
      <c r="CF22" s="2">
        <f t="shared" si="10"/>
        <v>0</v>
      </c>
      <c r="CG22" s="2">
        <f t="shared" si="10"/>
        <v>0</v>
      </c>
      <c r="CH22" s="2">
        <f t="shared" si="10"/>
        <v>0</v>
      </c>
      <c r="CI22" s="2">
        <f t="shared" si="10"/>
        <v>0</v>
      </c>
      <c r="CJ22" s="2">
        <f t="shared" si="10"/>
        <v>0</v>
      </c>
      <c r="CK22" s="2">
        <f t="shared" si="10"/>
        <v>0</v>
      </c>
      <c r="CL22" s="2">
        <f t="shared" si="10"/>
        <v>0</v>
      </c>
      <c r="CM22" s="2">
        <f t="shared" si="10"/>
        <v>0</v>
      </c>
      <c r="CN22" s="2">
        <f t="shared" si="10"/>
        <v>0</v>
      </c>
      <c r="CO22" s="2">
        <f t="shared" si="10"/>
        <v>0</v>
      </c>
      <c r="CP22" s="2">
        <f t="shared" si="10"/>
        <v>0</v>
      </c>
      <c r="CQ22" s="2">
        <f t="shared" si="10"/>
        <v>0</v>
      </c>
      <c r="CR22" s="2">
        <f t="shared" si="10"/>
        <v>0</v>
      </c>
      <c r="CS22" s="2">
        <f t="shared" si="10"/>
        <v>0</v>
      </c>
      <c r="CT22" s="2">
        <f t="shared" si="10"/>
        <v>0</v>
      </c>
      <c r="CU22" s="2">
        <f t="shared" si="10"/>
        <v>0</v>
      </c>
      <c r="CV22" s="2">
        <f t="shared" si="10"/>
        <v>0</v>
      </c>
      <c r="CW22" s="2">
        <f t="shared" si="10"/>
        <v>0</v>
      </c>
      <c r="CX22" s="2">
        <f t="shared" si="10"/>
        <v>0</v>
      </c>
      <c r="CY22" s="2">
        <f t="shared" si="10"/>
        <v>0</v>
      </c>
      <c r="CZ22" s="2">
        <f t="shared" si="10"/>
        <v>0</v>
      </c>
      <c r="DA22" s="2">
        <f t="shared" si="10"/>
        <v>0</v>
      </c>
      <c r="DB22" s="2">
        <f t="shared" si="10"/>
        <v>0</v>
      </c>
      <c r="DC22" s="2">
        <f t="shared" si="10"/>
        <v>0</v>
      </c>
      <c r="DD22" s="2">
        <f t="shared" si="10"/>
        <v>0</v>
      </c>
      <c r="DE22" s="2">
        <f t="shared" si="10"/>
        <v>0</v>
      </c>
      <c r="DF22" s="2">
        <f t="shared" si="10"/>
        <v>0</v>
      </c>
      <c r="DG22" s="3">
        <f t="shared" ref="DG22:EL22" si="11">DG191</f>
        <v>0</v>
      </c>
      <c r="DH22" s="3">
        <f t="shared" si="11"/>
        <v>0</v>
      </c>
      <c r="DI22" s="3">
        <f t="shared" si="11"/>
        <v>0</v>
      </c>
      <c r="DJ22" s="3">
        <f t="shared" si="11"/>
        <v>0</v>
      </c>
      <c r="DK22" s="3">
        <f t="shared" si="11"/>
        <v>0</v>
      </c>
      <c r="DL22" s="3">
        <f t="shared" si="11"/>
        <v>0</v>
      </c>
      <c r="DM22" s="3">
        <f t="shared" si="11"/>
        <v>0</v>
      </c>
      <c r="DN22" s="3">
        <f t="shared" si="11"/>
        <v>0</v>
      </c>
      <c r="DO22" s="3">
        <f t="shared" si="11"/>
        <v>0</v>
      </c>
      <c r="DP22" s="3">
        <f t="shared" si="11"/>
        <v>0</v>
      </c>
      <c r="DQ22" s="3">
        <f t="shared" si="11"/>
        <v>0</v>
      </c>
      <c r="DR22" s="3">
        <f t="shared" si="11"/>
        <v>0</v>
      </c>
      <c r="DS22" s="3">
        <f t="shared" si="11"/>
        <v>0</v>
      </c>
      <c r="DT22" s="3">
        <f t="shared" si="11"/>
        <v>0</v>
      </c>
      <c r="DU22" s="3">
        <f t="shared" si="11"/>
        <v>0</v>
      </c>
      <c r="DV22" s="3">
        <f t="shared" si="11"/>
        <v>0</v>
      </c>
      <c r="DW22" s="3">
        <f t="shared" si="11"/>
        <v>0</v>
      </c>
      <c r="DX22" s="3">
        <f t="shared" si="11"/>
        <v>0</v>
      </c>
      <c r="DY22" s="3">
        <f t="shared" si="11"/>
        <v>0</v>
      </c>
      <c r="DZ22" s="3">
        <f t="shared" si="11"/>
        <v>0</v>
      </c>
      <c r="EA22" s="3">
        <f t="shared" si="11"/>
        <v>0</v>
      </c>
      <c r="EB22" s="3">
        <f t="shared" si="11"/>
        <v>0</v>
      </c>
      <c r="EC22" s="3">
        <f t="shared" si="11"/>
        <v>0</v>
      </c>
      <c r="ED22" s="3">
        <f t="shared" si="11"/>
        <v>0</v>
      </c>
      <c r="EE22" s="3">
        <f t="shared" si="11"/>
        <v>0</v>
      </c>
      <c r="EF22" s="3">
        <f t="shared" si="11"/>
        <v>0</v>
      </c>
      <c r="EG22" s="3">
        <f t="shared" si="11"/>
        <v>0</v>
      </c>
      <c r="EH22" s="3">
        <f t="shared" si="11"/>
        <v>0</v>
      </c>
      <c r="EI22" s="3">
        <f t="shared" si="11"/>
        <v>0</v>
      </c>
      <c r="EJ22" s="3">
        <f t="shared" si="11"/>
        <v>0</v>
      </c>
      <c r="EK22" s="3">
        <f t="shared" si="11"/>
        <v>0</v>
      </c>
      <c r="EL22" s="3">
        <f t="shared" si="11"/>
        <v>0</v>
      </c>
      <c r="EM22" s="3">
        <f t="shared" ref="EM22:FR22" si="12">EM191</f>
        <v>0</v>
      </c>
      <c r="EN22" s="3">
        <f t="shared" si="12"/>
        <v>0</v>
      </c>
      <c r="EO22" s="3">
        <f t="shared" si="12"/>
        <v>0</v>
      </c>
      <c r="EP22" s="3">
        <f t="shared" si="12"/>
        <v>0</v>
      </c>
      <c r="EQ22" s="3">
        <f t="shared" si="12"/>
        <v>0</v>
      </c>
      <c r="ER22" s="3">
        <f t="shared" si="12"/>
        <v>0</v>
      </c>
      <c r="ES22" s="3">
        <f t="shared" si="12"/>
        <v>0</v>
      </c>
      <c r="ET22" s="3">
        <f t="shared" si="12"/>
        <v>0</v>
      </c>
      <c r="EU22" s="3">
        <f t="shared" si="12"/>
        <v>0</v>
      </c>
      <c r="EV22" s="3">
        <f t="shared" si="12"/>
        <v>0</v>
      </c>
      <c r="EW22" s="3">
        <f t="shared" si="12"/>
        <v>0</v>
      </c>
      <c r="EX22" s="3">
        <f t="shared" si="12"/>
        <v>0</v>
      </c>
      <c r="EY22" s="3">
        <f t="shared" si="12"/>
        <v>0</v>
      </c>
      <c r="EZ22" s="3">
        <f t="shared" si="12"/>
        <v>0</v>
      </c>
      <c r="FA22" s="3">
        <f t="shared" si="12"/>
        <v>0</v>
      </c>
      <c r="FB22" s="3">
        <f t="shared" si="12"/>
        <v>0</v>
      </c>
      <c r="FC22" s="3">
        <f t="shared" si="12"/>
        <v>0</v>
      </c>
      <c r="FD22" s="3">
        <f t="shared" si="12"/>
        <v>0</v>
      </c>
      <c r="FE22" s="3">
        <f t="shared" si="12"/>
        <v>0</v>
      </c>
      <c r="FF22" s="3">
        <f t="shared" si="12"/>
        <v>0</v>
      </c>
      <c r="FG22" s="3">
        <f t="shared" si="12"/>
        <v>0</v>
      </c>
      <c r="FH22" s="3">
        <f t="shared" si="12"/>
        <v>0</v>
      </c>
      <c r="FI22" s="3">
        <f t="shared" si="12"/>
        <v>0</v>
      </c>
      <c r="FJ22" s="3">
        <f t="shared" si="12"/>
        <v>0</v>
      </c>
      <c r="FK22" s="3">
        <f t="shared" si="12"/>
        <v>0</v>
      </c>
      <c r="FL22" s="3">
        <f t="shared" si="12"/>
        <v>0</v>
      </c>
      <c r="FM22" s="3">
        <f t="shared" si="12"/>
        <v>0</v>
      </c>
      <c r="FN22" s="3">
        <f t="shared" si="12"/>
        <v>0</v>
      </c>
      <c r="FO22" s="3">
        <f t="shared" si="12"/>
        <v>0</v>
      </c>
      <c r="FP22" s="3">
        <f t="shared" si="12"/>
        <v>0</v>
      </c>
      <c r="FQ22" s="3">
        <f t="shared" si="12"/>
        <v>0</v>
      </c>
      <c r="FR22" s="3">
        <f t="shared" si="12"/>
        <v>0</v>
      </c>
      <c r="FS22" s="3">
        <f t="shared" ref="FS22:GX22" si="13">FS191</f>
        <v>0</v>
      </c>
      <c r="FT22" s="3">
        <f t="shared" si="13"/>
        <v>0</v>
      </c>
      <c r="FU22" s="3">
        <f t="shared" si="13"/>
        <v>0</v>
      </c>
      <c r="FV22" s="3">
        <f t="shared" si="13"/>
        <v>0</v>
      </c>
      <c r="FW22" s="3">
        <f t="shared" si="13"/>
        <v>0</v>
      </c>
      <c r="FX22" s="3">
        <f t="shared" si="13"/>
        <v>0</v>
      </c>
      <c r="FY22" s="3">
        <f t="shared" si="13"/>
        <v>0</v>
      </c>
      <c r="FZ22" s="3">
        <f t="shared" si="13"/>
        <v>0</v>
      </c>
      <c r="GA22" s="3">
        <f t="shared" si="13"/>
        <v>0</v>
      </c>
      <c r="GB22" s="3">
        <f t="shared" si="13"/>
        <v>0</v>
      </c>
      <c r="GC22" s="3">
        <f t="shared" si="13"/>
        <v>0</v>
      </c>
      <c r="GD22" s="3">
        <f t="shared" si="13"/>
        <v>0</v>
      </c>
      <c r="GE22" s="3">
        <f t="shared" si="13"/>
        <v>0</v>
      </c>
      <c r="GF22" s="3">
        <f t="shared" si="13"/>
        <v>0</v>
      </c>
      <c r="GG22" s="3">
        <f t="shared" si="13"/>
        <v>0</v>
      </c>
      <c r="GH22" s="3">
        <f t="shared" si="13"/>
        <v>0</v>
      </c>
      <c r="GI22" s="3">
        <f t="shared" si="13"/>
        <v>0</v>
      </c>
      <c r="GJ22" s="3">
        <f t="shared" si="13"/>
        <v>0</v>
      </c>
      <c r="GK22" s="3">
        <f t="shared" si="13"/>
        <v>0</v>
      </c>
      <c r="GL22" s="3">
        <f t="shared" si="13"/>
        <v>0</v>
      </c>
      <c r="GM22" s="3">
        <f t="shared" si="13"/>
        <v>0</v>
      </c>
      <c r="GN22" s="3">
        <f t="shared" si="13"/>
        <v>0</v>
      </c>
      <c r="GO22" s="3">
        <f t="shared" si="13"/>
        <v>0</v>
      </c>
      <c r="GP22" s="3">
        <f t="shared" si="13"/>
        <v>0</v>
      </c>
      <c r="GQ22" s="3">
        <f t="shared" si="13"/>
        <v>0</v>
      </c>
      <c r="GR22" s="3">
        <f t="shared" si="13"/>
        <v>0</v>
      </c>
      <c r="GS22" s="3">
        <f t="shared" si="13"/>
        <v>0</v>
      </c>
      <c r="GT22" s="3">
        <f t="shared" si="13"/>
        <v>0</v>
      </c>
      <c r="GU22" s="3">
        <f t="shared" si="13"/>
        <v>0</v>
      </c>
      <c r="GV22" s="3">
        <f t="shared" si="13"/>
        <v>0</v>
      </c>
      <c r="GW22" s="3">
        <f t="shared" si="13"/>
        <v>0</v>
      </c>
      <c r="GX22" s="3">
        <f t="shared" si="13"/>
        <v>0</v>
      </c>
    </row>
    <row r="24" spans="1:245">
      <c r="A24" s="1">
        <v>4</v>
      </c>
      <c r="B24" s="1">
        <v>1</v>
      </c>
      <c r="C24" s="1"/>
      <c r="D24" s="1">
        <f>ROW(A76)</f>
        <v>76</v>
      </c>
      <c r="E24" s="1"/>
      <c r="F24" s="1" t="s">
        <v>13</v>
      </c>
      <c r="G24" s="1" t="s">
        <v>14</v>
      </c>
      <c r="H24" s="1" t="s">
        <v>3</v>
      </c>
      <c r="I24" s="1">
        <v>0</v>
      </c>
      <c r="J24" s="1"/>
      <c r="K24" s="1">
        <v>0</v>
      </c>
      <c r="L24" s="1"/>
      <c r="M24" s="1" t="s">
        <v>3</v>
      </c>
      <c r="N24" s="1"/>
      <c r="O24" s="1"/>
      <c r="P24" s="1"/>
      <c r="Q24" s="1"/>
      <c r="R24" s="1"/>
      <c r="S24" s="1">
        <v>0</v>
      </c>
      <c r="T24" s="1"/>
      <c r="U24" s="1" t="s">
        <v>3</v>
      </c>
      <c r="V24" s="1">
        <v>0</v>
      </c>
      <c r="W24" s="1"/>
      <c r="X24" s="1"/>
      <c r="Y24" s="1"/>
      <c r="Z24" s="1"/>
      <c r="AA24" s="1"/>
      <c r="AB24" s="1" t="s">
        <v>3</v>
      </c>
      <c r="AC24" s="1" t="s">
        <v>3</v>
      </c>
      <c r="AD24" s="1" t="s">
        <v>3</v>
      </c>
      <c r="AE24" s="1" t="s">
        <v>3</v>
      </c>
      <c r="AF24" s="1" t="s">
        <v>3</v>
      </c>
      <c r="AG24" s="1" t="s">
        <v>3</v>
      </c>
      <c r="AH24" s="1"/>
      <c r="AI24" s="1"/>
      <c r="AJ24" s="1"/>
      <c r="AK24" s="1"/>
      <c r="AL24" s="1"/>
      <c r="AM24" s="1"/>
      <c r="AN24" s="1"/>
      <c r="AO24" s="1"/>
      <c r="AP24" s="1" t="s">
        <v>3</v>
      </c>
      <c r="AQ24" s="1" t="s">
        <v>3</v>
      </c>
      <c r="AR24" s="1" t="s">
        <v>3</v>
      </c>
      <c r="AS24" s="1"/>
      <c r="AT24" s="1"/>
      <c r="AU24" s="1"/>
      <c r="AV24" s="1"/>
      <c r="AW24" s="1"/>
      <c r="AX24" s="1"/>
      <c r="AY24" s="1"/>
      <c r="AZ24" s="1" t="s">
        <v>3</v>
      </c>
      <c r="BA24" s="1"/>
      <c r="BB24" s="1" t="s">
        <v>3</v>
      </c>
      <c r="BC24" s="1" t="s">
        <v>3</v>
      </c>
      <c r="BD24" s="1" t="s">
        <v>3</v>
      </c>
      <c r="BE24" s="1" t="s">
        <v>3</v>
      </c>
      <c r="BF24" s="1" t="s">
        <v>3</v>
      </c>
      <c r="BG24" s="1" t="s">
        <v>3</v>
      </c>
      <c r="BH24" s="1" t="s">
        <v>3</v>
      </c>
      <c r="BI24" s="1" t="s">
        <v>3</v>
      </c>
      <c r="BJ24" s="1" t="s">
        <v>3</v>
      </c>
      <c r="BK24" s="1" t="s">
        <v>3</v>
      </c>
      <c r="BL24" s="1" t="s">
        <v>3</v>
      </c>
      <c r="BM24" s="1" t="s">
        <v>3</v>
      </c>
      <c r="BN24" s="1" t="s">
        <v>3</v>
      </c>
      <c r="BO24" s="1" t="s">
        <v>3</v>
      </c>
      <c r="BP24" s="1" t="s">
        <v>3</v>
      </c>
      <c r="BQ24" s="1"/>
      <c r="BR24" s="1"/>
      <c r="BS24" s="1"/>
      <c r="BT24" s="1"/>
      <c r="BU24" s="1"/>
      <c r="BV24" s="1"/>
      <c r="BW24" s="1"/>
      <c r="BX24" s="1">
        <v>0</v>
      </c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>
        <v>0</v>
      </c>
    </row>
    <row r="26" spans="1:245">
      <c r="A26" s="2">
        <v>52</v>
      </c>
      <c r="B26" s="2">
        <f t="shared" ref="B26:G26" si="14">B76</f>
        <v>1</v>
      </c>
      <c r="C26" s="2">
        <f t="shared" si="14"/>
        <v>4</v>
      </c>
      <c r="D26" s="2">
        <f t="shared" si="14"/>
        <v>24</v>
      </c>
      <c r="E26" s="2">
        <f t="shared" si="14"/>
        <v>0</v>
      </c>
      <c r="F26" s="2" t="str">
        <f t="shared" si="14"/>
        <v>Новый раздел</v>
      </c>
      <c r="G26" s="2" t="str">
        <f t="shared" si="14"/>
        <v>стены</v>
      </c>
      <c r="H26" s="2"/>
      <c r="I26" s="2"/>
      <c r="J26" s="2"/>
      <c r="K26" s="2"/>
      <c r="L26" s="2"/>
      <c r="M26" s="2"/>
      <c r="N26" s="2"/>
      <c r="O26" s="2">
        <f t="shared" ref="O26:AT26" si="15">O76</f>
        <v>138132.37</v>
      </c>
      <c r="P26" s="2">
        <f t="shared" si="15"/>
        <v>101731.75</v>
      </c>
      <c r="Q26" s="2">
        <f t="shared" si="15"/>
        <v>1292.26</v>
      </c>
      <c r="R26" s="2">
        <f t="shared" si="15"/>
        <v>290.45</v>
      </c>
      <c r="S26" s="2">
        <f t="shared" si="15"/>
        <v>35108.36</v>
      </c>
      <c r="T26" s="2">
        <f t="shared" si="15"/>
        <v>0</v>
      </c>
      <c r="U26" s="2">
        <f t="shared" si="15"/>
        <v>117.74973849999998</v>
      </c>
      <c r="V26" s="2">
        <f t="shared" si="15"/>
        <v>0.66575499999999999</v>
      </c>
      <c r="W26" s="2">
        <f t="shared" si="15"/>
        <v>119.7</v>
      </c>
      <c r="X26" s="2">
        <f t="shared" si="15"/>
        <v>35626.31</v>
      </c>
      <c r="Y26" s="2">
        <f t="shared" si="15"/>
        <v>19049.97</v>
      </c>
      <c r="Z26" s="2">
        <f t="shared" si="15"/>
        <v>0</v>
      </c>
      <c r="AA26" s="2">
        <f t="shared" si="15"/>
        <v>0</v>
      </c>
      <c r="AB26" s="2">
        <f t="shared" si="15"/>
        <v>138132.37</v>
      </c>
      <c r="AC26" s="2">
        <f t="shared" si="15"/>
        <v>101731.75</v>
      </c>
      <c r="AD26" s="2">
        <f t="shared" si="15"/>
        <v>1292.26</v>
      </c>
      <c r="AE26" s="2">
        <f t="shared" si="15"/>
        <v>290.45</v>
      </c>
      <c r="AF26" s="2">
        <f t="shared" si="15"/>
        <v>35108.36</v>
      </c>
      <c r="AG26" s="2">
        <f t="shared" si="15"/>
        <v>0</v>
      </c>
      <c r="AH26" s="2">
        <f t="shared" si="15"/>
        <v>117.74973849999998</v>
      </c>
      <c r="AI26" s="2">
        <f t="shared" si="15"/>
        <v>0.66575499999999999</v>
      </c>
      <c r="AJ26" s="2">
        <f t="shared" si="15"/>
        <v>119.7</v>
      </c>
      <c r="AK26" s="2">
        <f t="shared" si="15"/>
        <v>35626.31</v>
      </c>
      <c r="AL26" s="2">
        <f t="shared" si="15"/>
        <v>19049.97</v>
      </c>
      <c r="AM26" s="2">
        <f t="shared" si="15"/>
        <v>0</v>
      </c>
      <c r="AN26" s="2">
        <f t="shared" si="15"/>
        <v>0</v>
      </c>
      <c r="AO26" s="2">
        <f t="shared" si="15"/>
        <v>0</v>
      </c>
      <c r="AP26" s="2">
        <f t="shared" si="15"/>
        <v>0</v>
      </c>
      <c r="AQ26" s="2">
        <f t="shared" si="15"/>
        <v>0</v>
      </c>
      <c r="AR26" s="2">
        <f t="shared" si="15"/>
        <v>192808.65</v>
      </c>
      <c r="AS26" s="2">
        <f t="shared" si="15"/>
        <v>178919.8</v>
      </c>
      <c r="AT26" s="2">
        <f t="shared" si="15"/>
        <v>13888.85</v>
      </c>
      <c r="AU26" s="2">
        <f t="shared" ref="AU26:BZ26" si="16">AU76</f>
        <v>0</v>
      </c>
      <c r="AV26" s="2">
        <f t="shared" si="16"/>
        <v>101731.75</v>
      </c>
      <c r="AW26" s="2">
        <f t="shared" si="16"/>
        <v>101731.75</v>
      </c>
      <c r="AX26" s="2">
        <f t="shared" si="16"/>
        <v>0</v>
      </c>
      <c r="AY26" s="2">
        <f t="shared" si="16"/>
        <v>101731.75</v>
      </c>
      <c r="AZ26" s="2">
        <f t="shared" si="16"/>
        <v>0</v>
      </c>
      <c r="BA26" s="2">
        <f t="shared" si="16"/>
        <v>0</v>
      </c>
      <c r="BB26" s="2">
        <f t="shared" si="16"/>
        <v>0</v>
      </c>
      <c r="BC26" s="2">
        <f t="shared" si="16"/>
        <v>0</v>
      </c>
      <c r="BD26" s="2">
        <f t="shared" si="16"/>
        <v>0</v>
      </c>
      <c r="BE26" s="2">
        <f t="shared" si="16"/>
        <v>0</v>
      </c>
      <c r="BF26" s="2">
        <f t="shared" si="16"/>
        <v>0</v>
      </c>
      <c r="BG26" s="2">
        <f t="shared" si="16"/>
        <v>0</v>
      </c>
      <c r="BH26" s="2">
        <f t="shared" si="16"/>
        <v>0</v>
      </c>
      <c r="BI26" s="2">
        <f t="shared" si="16"/>
        <v>0</v>
      </c>
      <c r="BJ26" s="2">
        <f t="shared" si="16"/>
        <v>0</v>
      </c>
      <c r="BK26" s="2">
        <f t="shared" si="16"/>
        <v>0</v>
      </c>
      <c r="BL26" s="2">
        <f t="shared" si="16"/>
        <v>0</v>
      </c>
      <c r="BM26" s="2">
        <f t="shared" si="16"/>
        <v>0</v>
      </c>
      <c r="BN26" s="2">
        <f t="shared" si="16"/>
        <v>0</v>
      </c>
      <c r="BO26" s="2">
        <f t="shared" si="16"/>
        <v>0</v>
      </c>
      <c r="BP26" s="2">
        <f t="shared" si="16"/>
        <v>0</v>
      </c>
      <c r="BQ26" s="2">
        <f t="shared" si="16"/>
        <v>0</v>
      </c>
      <c r="BR26" s="2">
        <f t="shared" si="16"/>
        <v>0</v>
      </c>
      <c r="BS26" s="2">
        <f t="shared" si="16"/>
        <v>0</v>
      </c>
      <c r="BT26" s="2">
        <f t="shared" si="16"/>
        <v>0</v>
      </c>
      <c r="BU26" s="2">
        <f t="shared" si="16"/>
        <v>0</v>
      </c>
      <c r="BV26" s="2">
        <f t="shared" si="16"/>
        <v>0</v>
      </c>
      <c r="BW26" s="2">
        <f t="shared" si="16"/>
        <v>0</v>
      </c>
      <c r="BX26" s="2">
        <f t="shared" si="16"/>
        <v>0</v>
      </c>
      <c r="BY26" s="2">
        <f t="shared" si="16"/>
        <v>0</v>
      </c>
      <c r="BZ26" s="2">
        <f t="shared" si="16"/>
        <v>0</v>
      </c>
      <c r="CA26" s="2">
        <f t="shared" ref="CA26:DF26" si="17">CA76</f>
        <v>192808.65</v>
      </c>
      <c r="CB26" s="2">
        <f t="shared" si="17"/>
        <v>178919.8</v>
      </c>
      <c r="CC26" s="2">
        <f t="shared" si="17"/>
        <v>13888.85</v>
      </c>
      <c r="CD26" s="2">
        <f t="shared" si="17"/>
        <v>0</v>
      </c>
      <c r="CE26" s="2">
        <f t="shared" si="17"/>
        <v>101731.75</v>
      </c>
      <c r="CF26" s="2">
        <f t="shared" si="17"/>
        <v>101731.75</v>
      </c>
      <c r="CG26" s="2">
        <f t="shared" si="17"/>
        <v>0</v>
      </c>
      <c r="CH26" s="2">
        <f t="shared" si="17"/>
        <v>101731.75</v>
      </c>
      <c r="CI26" s="2">
        <f t="shared" si="17"/>
        <v>0</v>
      </c>
      <c r="CJ26" s="2">
        <f t="shared" si="17"/>
        <v>0</v>
      </c>
      <c r="CK26" s="2">
        <f t="shared" si="17"/>
        <v>0</v>
      </c>
      <c r="CL26" s="2">
        <f t="shared" si="17"/>
        <v>0</v>
      </c>
      <c r="CM26" s="2">
        <f t="shared" si="17"/>
        <v>0</v>
      </c>
      <c r="CN26" s="2">
        <f t="shared" si="17"/>
        <v>0</v>
      </c>
      <c r="CO26" s="2">
        <f t="shared" si="17"/>
        <v>0</v>
      </c>
      <c r="CP26" s="2">
        <f t="shared" si="17"/>
        <v>0</v>
      </c>
      <c r="CQ26" s="2">
        <f t="shared" si="17"/>
        <v>0</v>
      </c>
      <c r="CR26" s="2">
        <f t="shared" si="17"/>
        <v>0</v>
      </c>
      <c r="CS26" s="2">
        <f t="shared" si="17"/>
        <v>0</v>
      </c>
      <c r="CT26" s="2">
        <f t="shared" si="17"/>
        <v>0</v>
      </c>
      <c r="CU26" s="2">
        <f t="shared" si="17"/>
        <v>0</v>
      </c>
      <c r="CV26" s="2">
        <f t="shared" si="17"/>
        <v>0</v>
      </c>
      <c r="CW26" s="2">
        <f t="shared" si="17"/>
        <v>0</v>
      </c>
      <c r="CX26" s="2">
        <f t="shared" si="17"/>
        <v>0</v>
      </c>
      <c r="CY26" s="2">
        <f t="shared" si="17"/>
        <v>0</v>
      </c>
      <c r="CZ26" s="2">
        <f t="shared" si="17"/>
        <v>0</v>
      </c>
      <c r="DA26" s="2">
        <f t="shared" si="17"/>
        <v>0</v>
      </c>
      <c r="DB26" s="2">
        <f t="shared" si="17"/>
        <v>0</v>
      </c>
      <c r="DC26" s="2">
        <f t="shared" si="17"/>
        <v>0</v>
      </c>
      <c r="DD26" s="2">
        <f t="shared" si="17"/>
        <v>0</v>
      </c>
      <c r="DE26" s="2">
        <f t="shared" si="17"/>
        <v>0</v>
      </c>
      <c r="DF26" s="2">
        <f t="shared" si="17"/>
        <v>0</v>
      </c>
      <c r="DG26" s="3">
        <f t="shared" ref="DG26:EL26" si="18">DG76</f>
        <v>0</v>
      </c>
      <c r="DH26" s="3">
        <f t="shared" si="18"/>
        <v>0</v>
      </c>
      <c r="DI26" s="3">
        <f t="shared" si="18"/>
        <v>0</v>
      </c>
      <c r="DJ26" s="3">
        <f t="shared" si="18"/>
        <v>0</v>
      </c>
      <c r="DK26" s="3">
        <f t="shared" si="18"/>
        <v>0</v>
      </c>
      <c r="DL26" s="3">
        <f t="shared" si="18"/>
        <v>0</v>
      </c>
      <c r="DM26" s="3">
        <f t="shared" si="18"/>
        <v>0</v>
      </c>
      <c r="DN26" s="3">
        <f t="shared" si="18"/>
        <v>0</v>
      </c>
      <c r="DO26" s="3">
        <f t="shared" si="18"/>
        <v>0</v>
      </c>
      <c r="DP26" s="3">
        <f t="shared" si="18"/>
        <v>0</v>
      </c>
      <c r="DQ26" s="3">
        <f t="shared" si="18"/>
        <v>0</v>
      </c>
      <c r="DR26" s="3">
        <f t="shared" si="18"/>
        <v>0</v>
      </c>
      <c r="DS26" s="3">
        <f t="shared" si="18"/>
        <v>0</v>
      </c>
      <c r="DT26" s="3">
        <f t="shared" si="18"/>
        <v>0</v>
      </c>
      <c r="DU26" s="3">
        <f t="shared" si="18"/>
        <v>0</v>
      </c>
      <c r="DV26" s="3">
        <f t="shared" si="18"/>
        <v>0</v>
      </c>
      <c r="DW26" s="3">
        <f t="shared" si="18"/>
        <v>0</v>
      </c>
      <c r="DX26" s="3">
        <f t="shared" si="18"/>
        <v>0</v>
      </c>
      <c r="DY26" s="3">
        <f t="shared" si="18"/>
        <v>0</v>
      </c>
      <c r="DZ26" s="3">
        <f t="shared" si="18"/>
        <v>0</v>
      </c>
      <c r="EA26" s="3">
        <f t="shared" si="18"/>
        <v>0</v>
      </c>
      <c r="EB26" s="3">
        <f t="shared" si="18"/>
        <v>0</v>
      </c>
      <c r="EC26" s="3">
        <f t="shared" si="18"/>
        <v>0</v>
      </c>
      <c r="ED26" s="3">
        <f t="shared" si="18"/>
        <v>0</v>
      </c>
      <c r="EE26" s="3">
        <f t="shared" si="18"/>
        <v>0</v>
      </c>
      <c r="EF26" s="3">
        <f t="shared" si="18"/>
        <v>0</v>
      </c>
      <c r="EG26" s="3">
        <f t="shared" si="18"/>
        <v>0</v>
      </c>
      <c r="EH26" s="3">
        <f t="shared" si="18"/>
        <v>0</v>
      </c>
      <c r="EI26" s="3">
        <f t="shared" si="18"/>
        <v>0</v>
      </c>
      <c r="EJ26" s="3">
        <f t="shared" si="18"/>
        <v>0</v>
      </c>
      <c r="EK26" s="3">
        <f t="shared" si="18"/>
        <v>0</v>
      </c>
      <c r="EL26" s="3">
        <f t="shared" si="18"/>
        <v>0</v>
      </c>
      <c r="EM26" s="3">
        <f t="shared" ref="EM26:FR26" si="19">EM76</f>
        <v>0</v>
      </c>
      <c r="EN26" s="3">
        <f t="shared" si="19"/>
        <v>0</v>
      </c>
      <c r="EO26" s="3">
        <f t="shared" si="19"/>
        <v>0</v>
      </c>
      <c r="EP26" s="3">
        <f t="shared" si="19"/>
        <v>0</v>
      </c>
      <c r="EQ26" s="3">
        <f t="shared" si="19"/>
        <v>0</v>
      </c>
      <c r="ER26" s="3">
        <f t="shared" si="19"/>
        <v>0</v>
      </c>
      <c r="ES26" s="3">
        <f t="shared" si="19"/>
        <v>0</v>
      </c>
      <c r="ET26" s="3">
        <f t="shared" si="19"/>
        <v>0</v>
      </c>
      <c r="EU26" s="3">
        <f t="shared" si="19"/>
        <v>0</v>
      </c>
      <c r="EV26" s="3">
        <f t="shared" si="19"/>
        <v>0</v>
      </c>
      <c r="EW26" s="3">
        <f t="shared" si="19"/>
        <v>0</v>
      </c>
      <c r="EX26" s="3">
        <f t="shared" si="19"/>
        <v>0</v>
      </c>
      <c r="EY26" s="3">
        <f t="shared" si="19"/>
        <v>0</v>
      </c>
      <c r="EZ26" s="3">
        <f t="shared" si="19"/>
        <v>0</v>
      </c>
      <c r="FA26" s="3">
        <f t="shared" si="19"/>
        <v>0</v>
      </c>
      <c r="FB26" s="3">
        <f t="shared" si="19"/>
        <v>0</v>
      </c>
      <c r="FC26" s="3">
        <f t="shared" si="19"/>
        <v>0</v>
      </c>
      <c r="FD26" s="3">
        <f t="shared" si="19"/>
        <v>0</v>
      </c>
      <c r="FE26" s="3">
        <f t="shared" si="19"/>
        <v>0</v>
      </c>
      <c r="FF26" s="3">
        <f t="shared" si="19"/>
        <v>0</v>
      </c>
      <c r="FG26" s="3">
        <f t="shared" si="19"/>
        <v>0</v>
      </c>
      <c r="FH26" s="3">
        <f t="shared" si="19"/>
        <v>0</v>
      </c>
      <c r="FI26" s="3">
        <f t="shared" si="19"/>
        <v>0</v>
      </c>
      <c r="FJ26" s="3">
        <f t="shared" si="19"/>
        <v>0</v>
      </c>
      <c r="FK26" s="3">
        <f t="shared" si="19"/>
        <v>0</v>
      </c>
      <c r="FL26" s="3">
        <f t="shared" si="19"/>
        <v>0</v>
      </c>
      <c r="FM26" s="3">
        <f t="shared" si="19"/>
        <v>0</v>
      </c>
      <c r="FN26" s="3">
        <f t="shared" si="19"/>
        <v>0</v>
      </c>
      <c r="FO26" s="3">
        <f t="shared" si="19"/>
        <v>0</v>
      </c>
      <c r="FP26" s="3">
        <f t="shared" si="19"/>
        <v>0</v>
      </c>
      <c r="FQ26" s="3">
        <f t="shared" si="19"/>
        <v>0</v>
      </c>
      <c r="FR26" s="3">
        <f t="shared" si="19"/>
        <v>0</v>
      </c>
      <c r="FS26" s="3">
        <f t="shared" ref="FS26:GX26" si="20">FS76</f>
        <v>0</v>
      </c>
      <c r="FT26" s="3">
        <f t="shared" si="20"/>
        <v>0</v>
      </c>
      <c r="FU26" s="3">
        <f t="shared" si="20"/>
        <v>0</v>
      </c>
      <c r="FV26" s="3">
        <f t="shared" si="20"/>
        <v>0</v>
      </c>
      <c r="FW26" s="3">
        <f t="shared" si="20"/>
        <v>0</v>
      </c>
      <c r="FX26" s="3">
        <f t="shared" si="20"/>
        <v>0</v>
      </c>
      <c r="FY26" s="3">
        <f t="shared" si="20"/>
        <v>0</v>
      </c>
      <c r="FZ26" s="3">
        <f t="shared" si="20"/>
        <v>0</v>
      </c>
      <c r="GA26" s="3">
        <f t="shared" si="20"/>
        <v>0</v>
      </c>
      <c r="GB26" s="3">
        <f t="shared" si="20"/>
        <v>0</v>
      </c>
      <c r="GC26" s="3">
        <f t="shared" si="20"/>
        <v>0</v>
      </c>
      <c r="GD26" s="3">
        <f t="shared" si="20"/>
        <v>0</v>
      </c>
      <c r="GE26" s="3">
        <f t="shared" si="20"/>
        <v>0</v>
      </c>
      <c r="GF26" s="3">
        <f t="shared" si="20"/>
        <v>0</v>
      </c>
      <c r="GG26" s="3">
        <f t="shared" si="20"/>
        <v>0</v>
      </c>
      <c r="GH26" s="3">
        <f t="shared" si="20"/>
        <v>0</v>
      </c>
      <c r="GI26" s="3">
        <f t="shared" si="20"/>
        <v>0</v>
      </c>
      <c r="GJ26" s="3">
        <f t="shared" si="20"/>
        <v>0</v>
      </c>
      <c r="GK26" s="3">
        <f t="shared" si="20"/>
        <v>0</v>
      </c>
      <c r="GL26" s="3">
        <f t="shared" si="20"/>
        <v>0</v>
      </c>
      <c r="GM26" s="3">
        <f t="shared" si="20"/>
        <v>0</v>
      </c>
      <c r="GN26" s="3">
        <f t="shared" si="20"/>
        <v>0</v>
      </c>
      <c r="GO26" s="3">
        <f t="shared" si="20"/>
        <v>0</v>
      </c>
      <c r="GP26" s="3">
        <f t="shared" si="20"/>
        <v>0</v>
      </c>
      <c r="GQ26" s="3">
        <f t="shared" si="20"/>
        <v>0</v>
      </c>
      <c r="GR26" s="3">
        <f t="shared" si="20"/>
        <v>0</v>
      </c>
      <c r="GS26" s="3">
        <f t="shared" si="20"/>
        <v>0</v>
      </c>
      <c r="GT26" s="3">
        <f t="shared" si="20"/>
        <v>0</v>
      </c>
      <c r="GU26" s="3">
        <f t="shared" si="20"/>
        <v>0</v>
      </c>
      <c r="GV26" s="3">
        <f t="shared" si="20"/>
        <v>0</v>
      </c>
      <c r="GW26" s="3">
        <f t="shared" si="20"/>
        <v>0</v>
      </c>
      <c r="GX26" s="3">
        <f t="shared" si="20"/>
        <v>0</v>
      </c>
    </row>
    <row r="28" spans="1:245">
      <c r="A28">
        <v>17</v>
      </c>
      <c r="B28">
        <v>1</v>
      </c>
      <c r="C28">
        <f>ROW(SmtRes!A3)</f>
        <v>3</v>
      </c>
      <c r="D28">
        <f>ROW(EtalonRes!A3)</f>
        <v>3</v>
      </c>
      <c r="E28" t="s">
        <v>15</v>
      </c>
      <c r="F28" t="s">
        <v>16</v>
      </c>
      <c r="G28" t="s">
        <v>17</v>
      </c>
      <c r="H28" t="s">
        <v>18</v>
      </c>
      <c r="I28">
        <f>ROUND(1/100,9)</f>
        <v>0.01</v>
      </c>
      <c r="J28">
        <v>0</v>
      </c>
      <c r="K28">
        <f>ROUND(1/100,9)</f>
        <v>0.01</v>
      </c>
      <c r="O28">
        <f t="shared" ref="O28:O74" si="21">ROUND(CP28,2)</f>
        <v>297.69</v>
      </c>
      <c r="P28">
        <f t="shared" ref="P28:P74" si="22">ROUND(CQ28*I28,2)</f>
        <v>0</v>
      </c>
      <c r="Q28">
        <f t="shared" ref="Q28:Q74" si="23">ROUND(CR28*I28,2)</f>
        <v>10.45</v>
      </c>
      <c r="R28">
        <f t="shared" ref="R28:R74" si="24">ROUND(CS28*I28,2)</f>
        <v>10.029999999999999</v>
      </c>
      <c r="S28">
        <f t="shared" ref="S28:S74" si="25">ROUND(CT28*I28,2)</f>
        <v>287.24</v>
      </c>
      <c r="T28">
        <f t="shared" ref="T28:T74" si="26">ROUND(CU28*I28,2)</f>
        <v>0</v>
      </c>
      <c r="U28">
        <f t="shared" ref="U28:U74" si="27">CV28*I28</f>
        <v>1.1000000000000001</v>
      </c>
      <c r="V28">
        <f t="shared" ref="V28:V74" si="28">CW28*I28</f>
        <v>2.2400000000000003E-2</v>
      </c>
      <c r="W28">
        <f t="shared" ref="W28:W74" si="29">ROUND(CX28*I28,2)</f>
        <v>0</v>
      </c>
      <c r="X28">
        <f t="shared" ref="X28:X74" si="30">ROUND(CY28,2)</f>
        <v>219.98</v>
      </c>
      <c r="Y28">
        <f t="shared" ref="Y28:Y74" si="31">ROUND(CZ28,2)</f>
        <v>148.63999999999999</v>
      </c>
      <c r="AA28">
        <v>35350322</v>
      </c>
      <c r="AB28">
        <f t="shared" ref="AB28:AB74" si="32">ROUND((AC28+AD28+AF28),6)</f>
        <v>935.72</v>
      </c>
      <c r="AC28">
        <f t="shared" ref="AC28:AC74" si="33">ROUND((ES28),6)</f>
        <v>0</v>
      </c>
      <c r="AD28">
        <f t="shared" ref="AD28:AD34" si="34">ROUND((((ET28)-(EU28))+AE28),6)</f>
        <v>70.02</v>
      </c>
      <c r="AE28">
        <f t="shared" ref="AE28:AF34" si="35">ROUND((EU28),6)</f>
        <v>30.24</v>
      </c>
      <c r="AF28">
        <f t="shared" si="35"/>
        <v>865.7</v>
      </c>
      <c r="AG28">
        <f t="shared" ref="AG28:AG74" si="36">ROUND((AP28),6)</f>
        <v>0</v>
      </c>
      <c r="AH28">
        <f t="shared" ref="AH28:AI34" si="37">(EW28)</f>
        <v>110</v>
      </c>
      <c r="AI28">
        <f t="shared" si="37"/>
        <v>2.2400000000000002</v>
      </c>
      <c r="AJ28">
        <f t="shared" ref="AJ28:AJ74" si="38">(AS28)</f>
        <v>0</v>
      </c>
      <c r="AK28">
        <v>935.72</v>
      </c>
      <c r="AL28">
        <v>0</v>
      </c>
      <c r="AM28">
        <v>70.02</v>
      </c>
      <c r="AN28">
        <v>30.24</v>
      </c>
      <c r="AO28">
        <v>865.7</v>
      </c>
      <c r="AP28">
        <v>0</v>
      </c>
      <c r="AQ28">
        <v>110</v>
      </c>
      <c r="AR28">
        <v>2.2400000000000002</v>
      </c>
      <c r="AS28">
        <v>0</v>
      </c>
      <c r="AT28">
        <v>74</v>
      </c>
      <c r="AU28">
        <v>50</v>
      </c>
      <c r="AV28">
        <v>1</v>
      </c>
      <c r="AW28">
        <v>1</v>
      </c>
      <c r="AZ28">
        <v>1</v>
      </c>
      <c r="BA28">
        <v>33.18</v>
      </c>
      <c r="BB28">
        <v>14.93</v>
      </c>
      <c r="BC28">
        <v>1</v>
      </c>
      <c r="BD28" t="s">
        <v>3</v>
      </c>
      <c r="BE28" t="s">
        <v>3</v>
      </c>
      <c r="BF28" t="s">
        <v>3</v>
      </c>
      <c r="BG28" t="s">
        <v>3</v>
      </c>
      <c r="BH28">
        <v>0</v>
      </c>
      <c r="BI28">
        <v>1</v>
      </c>
      <c r="BJ28" t="s">
        <v>19</v>
      </c>
      <c r="BM28">
        <v>65003</v>
      </c>
      <c r="BN28">
        <v>0</v>
      </c>
      <c r="BO28" t="s">
        <v>16</v>
      </c>
      <c r="BP28">
        <v>1</v>
      </c>
      <c r="BQ28">
        <v>6</v>
      </c>
      <c r="BR28">
        <v>0</v>
      </c>
      <c r="BS28">
        <v>33.18</v>
      </c>
      <c r="BT28">
        <v>1</v>
      </c>
      <c r="BU28">
        <v>1</v>
      </c>
      <c r="BV28">
        <v>1</v>
      </c>
      <c r="BW28">
        <v>1</v>
      </c>
      <c r="BX28">
        <v>1</v>
      </c>
      <c r="BY28" t="s">
        <v>3</v>
      </c>
      <c r="BZ28">
        <v>74</v>
      </c>
      <c r="CA28">
        <v>50</v>
      </c>
      <c r="CB28" t="s">
        <v>3</v>
      </c>
      <c r="CE28">
        <v>0</v>
      </c>
      <c r="CF28">
        <v>0</v>
      </c>
      <c r="CG28">
        <v>0</v>
      </c>
      <c r="CM28">
        <v>0</v>
      </c>
      <c r="CN28" t="s">
        <v>3</v>
      </c>
      <c r="CO28">
        <v>0</v>
      </c>
      <c r="CP28">
        <f t="shared" ref="CP28:CP74" si="39">(P28+Q28+S28)</f>
        <v>297.69</v>
      </c>
      <c r="CQ28">
        <f t="shared" ref="CQ28:CQ74" si="40">AC28*BC28</f>
        <v>0</v>
      </c>
      <c r="CR28">
        <f t="shared" ref="CR28:CR74" si="41">AD28*BB28</f>
        <v>1045.3986</v>
      </c>
      <c r="CS28">
        <f t="shared" ref="CS28:CS74" si="42">AE28*BS28</f>
        <v>1003.3631999999999</v>
      </c>
      <c r="CT28">
        <f t="shared" ref="CT28:CT74" si="43">AF28*BA28</f>
        <v>28723.925999999999</v>
      </c>
      <c r="CU28">
        <f t="shared" ref="CU28:CU74" si="44">AG28</f>
        <v>0</v>
      </c>
      <c r="CV28">
        <f t="shared" ref="CV28:CV74" si="45">AH28</f>
        <v>110</v>
      </c>
      <c r="CW28">
        <f t="shared" ref="CW28:CW74" si="46">AI28</f>
        <v>2.2400000000000002</v>
      </c>
      <c r="CX28">
        <f t="shared" ref="CX28:CX74" si="47">AJ28</f>
        <v>0</v>
      </c>
      <c r="CY28">
        <f t="shared" ref="CY28:CY74" si="48">(((S28+R28)*AT28)/100)</f>
        <v>219.97979999999998</v>
      </c>
      <c r="CZ28">
        <f t="shared" ref="CZ28:CZ74" si="49">(((S28+R28)*AU28)/100)</f>
        <v>148.63499999999999</v>
      </c>
      <c r="DC28" t="s">
        <v>3</v>
      </c>
      <c r="DD28" t="s">
        <v>3</v>
      </c>
      <c r="DE28" t="s">
        <v>3</v>
      </c>
      <c r="DF28" t="s">
        <v>3</v>
      </c>
      <c r="DG28" t="s">
        <v>3</v>
      </c>
      <c r="DH28" t="s">
        <v>3</v>
      </c>
      <c r="DI28" t="s">
        <v>3</v>
      </c>
      <c r="DJ28" t="s">
        <v>3</v>
      </c>
      <c r="DK28" t="s">
        <v>3</v>
      </c>
      <c r="DL28" t="s">
        <v>3</v>
      </c>
      <c r="DM28" t="s">
        <v>3</v>
      </c>
      <c r="DN28">
        <v>0</v>
      </c>
      <c r="DO28">
        <v>0</v>
      </c>
      <c r="DP28">
        <v>1</v>
      </c>
      <c r="DQ28">
        <v>1</v>
      </c>
      <c r="DU28">
        <v>1010</v>
      </c>
      <c r="DV28" t="s">
        <v>18</v>
      </c>
      <c r="DW28" t="s">
        <v>18</v>
      </c>
      <c r="DX28">
        <v>100</v>
      </c>
      <c r="DZ28" t="s">
        <v>3</v>
      </c>
      <c r="EA28" t="s">
        <v>3</v>
      </c>
      <c r="EB28" t="s">
        <v>3</v>
      </c>
      <c r="EC28" t="s">
        <v>3</v>
      </c>
      <c r="EE28">
        <v>36520771</v>
      </c>
      <c r="EF28">
        <v>6</v>
      </c>
      <c r="EG28" t="s">
        <v>20</v>
      </c>
      <c r="EH28">
        <v>0</v>
      </c>
      <c r="EI28" t="s">
        <v>3</v>
      </c>
      <c r="EJ28">
        <v>1</v>
      </c>
      <c r="EK28">
        <v>65003</v>
      </c>
      <c r="EL28" t="s">
        <v>21</v>
      </c>
      <c r="EM28" t="s">
        <v>22</v>
      </c>
      <c r="EO28" t="s">
        <v>3</v>
      </c>
      <c r="EQ28">
        <v>0</v>
      </c>
      <c r="ER28">
        <v>935.72</v>
      </c>
      <c r="ES28">
        <v>0</v>
      </c>
      <c r="ET28">
        <v>70.02</v>
      </c>
      <c r="EU28">
        <v>30.24</v>
      </c>
      <c r="EV28">
        <v>865.7</v>
      </c>
      <c r="EW28">
        <v>110</v>
      </c>
      <c r="EX28">
        <v>2.2400000000000002</v>
      </c>
      <c r="EY28">
        <v>0</v>
      </c>
      <c r="FQ28">
        <v>0</v>
      </c>
      <c r="FR28">
        <f t="shared" ref="FR28:FR74" si="50">ROUND(IF(AND(BH28=3,BI28=3),P28,0),2)</f>
        <v>0</v>
      </c>
      <c r="FS28">
        <v>0</v>
      </c>
      <c r="FX28">
        <v>74</v>
      </c>
      <c r="FY28">
        <v>50</v>
      </c>
      <c r="GA28" t="s">
        <v>3</v>
      </c>
      <c r="GD28">
        <v>1</v>
      </c>
      <c r="GF28">
        <v>-197321949</v>
      </c>
      <c r="GG28">
        <v>2</v>
      </c>
      <c r="GH28">
        <v>1</v>
      </c>
      <c r="GI28">
        <v>2</v>
      </c>
      <c r="GJ28">
        <v>0</v>
      </c>
      <c r="GK28">
        <v>0</v>
      </c>
      <c r="GL28">
        <f t="shared" ref="GL28:GL74" si="51">ROUND(IF(AND(BH28=3,BI28=3,FS28&lt;&gt;0),P28,0),2)</f>
        <v>0</v>
      </c>
      <c r="GM28">
        <f t="shared" ref="GM28:GM74" si="52">ROUND(O28+X28+Y28,2)+GX28</f>
        <v>666.31</v>
      </c>
      <c r="GN28">
        <f t="shared" ref="GN28:GN74" si="53">IF(OR(BI28=0,BI28=1),ROUND(O28+X28+Y28,2),0)</f>
        <v>666.31</v>
      </c>
      <c r="GO28">
        <f t="shared" ref="GO28:GO74" si="54">IF(BI28=2,ROUND(O28+X28+Y28,2),0)</f>
        <v>0</v>
      </c>
      <c r="GP28">
        <f t="shared" ref="GP28:GP74" si="55">IF(BI28=4,ROUND(O28+X28+Y28,2)+GX28,0)</f>
        <v>0</v>
      </c>
      <c r="GR28">
        <v>0</v>
      </c>
      <c r="GS28">
        <v>3</v>
      </c>
      <c r="GT28">
        <v>0</v>
      </c>
      <c r="GU28" t="s">
        <v>3</v>
      </c>
      <c r="GV28">
        <f t="shared" ref="GV28:GV74" si="56">ROUND((GT28),6)</f>
        <v>0</v>
      </c>
      <c r="GW28">
        <v>1</v>
      </c>
      <c r="GX28">
        <f t="shared" ref="GX28:GX74" si="57">ROUND(HC28*I28,2)</f>
        <v>0</v>
      </c>
      <c r="HA28">
        <v>0</v>
      </c>
      <c r="HB28">
        <v>0</v>
      </c>
      <c r="HC28">
        <f t="shared" ref="HC28:HC74" si="58">GV28*GW28</f>
        <v>0</v>
      </c>
      <c r="HE28" t="s">
        <v>3</v>
      </c>
      <c r="HF28" t="s">
        <v>3</v>
      </c>
      <c r="HM28" t="s">
        <v>3</v>
      </c>
      <c r="HN28" t="s">
        <v>3</v>
      </c>
      <c r="HO28" t="s">
        <v>3</v>
      </c>
      <c r="HP28" t="s">
        <v>3</v>
      </c>
      <c r="HQ28" t="s">
        <v>3</v>
      </c>
      <c r="IK28">
        <v>0</v>
      </c>
    </row>
    <row r="29" spans="1:245">
      <c r="A29">
        <v>17</v>
      </c>
      <c r="B29">
        <v>1</v>
      </c>
      <c r="C29">
        <f>ROW(SmtRes!A6)</f>
        <v>6</v>
      </c>
      <c r="D29">
        <f>ROW(EtalonRes!A6)</f>
        <v>6</v>
      </c>
      <c r="E29" t="s">
        <v>23</v>
      </c>
      <c r="F29" t="s">
        <v>24</v>
      </c>
      <c r="G29" t="s">
        <v>25</v>
      </c>
      <c r="H29" t="s">
        <v>26</v>
      </c>
      <c r="I29">
        <f>ROUND(10/100,9)</f>
        <v>0.1</v>
      </c>
      <c r="J29">
        <v>0</v>
      </c>
      <c r="K29">
        <f>ROUND(10/100,9)</f>
        <v>0.1</v>
      </c>
      <c r="O29">
        <f t="shared" si="21"/>
        <v>249.95</v>
      </c>
      <c r="P29">
        <f t="shared" si="22"/>
        <v>0</v>
      </c>
      <c r="Q29">
        <f t="shared" si="23"/>
        <v>0.47</v>
      </c>
      <c r="R29">
        <f t="shared" si="24"/>
        <v>0.46</v>
      </c>
      <c r="S29">
        <f t="shared" si="25"/>
        <v>249.48</v>
      </c>
      <c r="T29">
        <f t="shared" si="26"/>
        <v>0</v>
      </c>
      <c r="U29">
        <f t="shared" si="27"/>
        <v>0.96400000000000008</v>
      </c>
      <c r="V29">
        <f t="shared" si="28"/>
        <v>1E-3</v>
      </c>
      <c r="W29">
        <f t="shared" si="29"/>
        <v>0</v>
      </c>
      <c r="X29">
        <f t="shared" si="30"/>
        <v>212.45</v>
      </c>
      <c r="Y29">
        <f t="shared" si="31"/>
        <v>162.46</v>
      </c>
      <c r="AA29">
        <v>35350322</v>
      </c>
      <c r="AB29">
        <f t="shared" si="32"/>
        <v>75.5</v>
      </c>
      <c r="AC29">
        <f t="shared" si="33"/>
        <v>0</v>
      </c>
      <c r="AD29">
        <f t="shared" si="34"/>
        <v>0.31</v>
      </c>
      <c r="AE29">
        <f t="shared" si="35"/>
        <v>0.14000000000000001</v>
      </c>
      <c r="AF29">
        <f t="shared" si="35"/>
        <v>75.19</v>
      </c>
      <c r="AG29">
        <f t="shared" si="36"/>
        <v>0</v>
      </c>
      <c r="AH29">
        <f t="shared" si="37"/>
        <v>9.64</v>
      </c>
      <c r="AI29">
        <f t="shared" si="37"/>
        <v>0.01</v>
      </c>
      <c r="AJ29">
        <f t="shared" si="38"/>
        <v>0</v>
      </c>
      <c r="AK29">
        <v>75.5</v>
      </c>
      <c r="AL29">
        <v>0</v>
      </c>
      <c r="AM29">
        <v>0.31</v>
      </c>
      <c r="AN29">
        <v>0.14000000000000001</v>
      </c>
      <c r="AO29">
        <v>75.19</v>
      </c>
      <c r="AP29">
        <v>0</v>
      </c>
      <c r="AQ29">
        <v>9.64</v>
      </c>
      <c r="AR29">
        <v>0.01</v>
      </c>
      <c r="AS29">
        <v>0</v>
      </c>
      <c r="AT29">
        <v>85</v>
      </c>
      <c r="AU29">
        <v>65</v>
      </c>
      <c r="AV29">
        <v>1</v>
      </c>
      <c r="AW29">
        <v>1</v>
      </c>
      <c r="AZ29">
        <v>1</v>
      </c>
      <c r="BA29">
        <v>33.18</v>
      </c>
      <c r="BB29">
        <v>15.06</v>
      </c>
      <c r="BC29">
        <v>1</v>
      </c>
      <c r="BD29" t="s">
        <v>3</v>
      </c>
      <c r="BE29" t="s">
        <v>3</v>
      </c>
      <c r="BF29" t="s">
        <v>3</v>
      </c>
      <c r="BG29" t="s">
        <v>3</v>
      </c>
      <c r="BH29">
        <v>0</v>
      </c>
      <c r="BI29">
        <v>1</v>
      </c>
      <c r="BJ29" t="s">
        <v>27</v>
      </c>
      <c r="BM29">
        <v>67001</v>
      </c>
      <c r="BN29">
        <v>0</v>
      </c>
      <c r="BO29" t="s">
        <v>24</v>
      </c>
      <c r="BP29">
        <v>1</v>
      </c>
      <c r="BQ29">
        <v>6</v>
      </c>
      <c r="BR29">
        <v>0</v>
      </c>
      <c r="BS29">
        <v>33.18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3</v>
      </c>
      <c r="BZ29">
        <v>85</v>
      </c>
      <c r="CA29">
        <v>65</v>
      </c>
      <c r="CB29" t="s">
        <v>3</v>
      </c>
      <c r="CE29">
        <v>0</v>
      </c>
      <c r="CF29">
        <v>0</v>
      </c>
      <c r="CG29">
        <v>0</v>
      </c>
      <c r="CM29">
        <v>0</v>
      </c>
      <c r="CN29" t="s">
        <v>3</v>
      </c>
      <c r="CO29">
        <v>0</v>
      </c>
      <c r="CP29">
        <f t="shared" si="39"/>
        <v>249.95</v>
      </c>
      <c r="CQ29">
        <f t="shared" si="40"/>
        <v>0</v>
      </c>
      <c r="CR29">
        <f t="shared" si="41"/>
        <v>4.6686000000000005</v>
      </c>
      <c r="CS29">
        <f t="shared" si="42"/>
        <v>4.6452</v>
      </c>
      <c r="CT29">
        <f t="shared" si="43"/>
        <v>2494.8042</v>
      </c>
      <c r="CU29">
        <f t="shared" si="44"/>
        <v>0</v>
      </c>
      <c r="CV29">
        <f t="shared" si="45"/>
        <v>9.64</v>
      </c>
      <c r="CW29">
        <f t="shared" si="46"/>
        <v>0.01</v>
      </c>
      <c r="CX29">
        <f t="shared" si="47"/>
        <v>0</v>
      </c>
      <c r="CY29">
        <f t="shared" si="48"/>
        <v>212.44900000000001</v>
      </c>
      <c r="CZ29">
        <f t="shared" si="49"/>
        <v>162.46100000000001</v>
      </c>
      <c r="DC29" t="s">
        <v>3</v>
      </c>
      <c r="DD29" t="s">
        <v>3</v>
      </c>
      <c r="DE29" t="s">
        <v>3</v>
      </c>
      <c r="DF29" t="s">
        <v>3</v>
      </c>
      <c r="DG29" t="s">
        <v>3</v>
      </c>
      <c r="DH29" t="s">
        <v>3</v>
      </c>
      <c r="DI29" t="s">
        <v>3</v>
      </c>
      <c r="DJ29" t="s">
        <v>3</v>
      </c>
      <c r="DK29" t="s">
        <v>3</v>
      </c>
      <c r="DL29" t="s">
        <v>3</v>
      </c>
      <c r="DM29" t="s">
        <v>3</v>
      </c>
      <c r="DN29">
        <v>0</v>
      </c>
      <c r="DO29">
        <v>0</v>
      </c>
      <c r="DP29">
        <v>1</v>
      </c>
      <c r="DQ29">
        <v>1</v>
      </c>
      <c r="DU29">
        <v>1003</v>
      </c>
      <c r="DV29" t="s">
        <v>26</v>
      </c>
      <c r="DW29" t="s">
        <v>26</v>
      </c>
      <c r="DX29">
        <v>100</v>
      </c>
      <c r="DZ29" t="s">
        <v>3</v>
      </c>
      <c r="EA29" t="s">
        <v>3</v>
      </c>
      <c r="EB29" t="s">
        <v>3</v>
      </c>
      <c r="EC29" t="s">
        <v>3</v>
      </c>
      <c r="EE29">
        <v>36520805</v>
      </c>
      <c r="EF29">
        <v>6</v>
      </c>
      <c r="EG29" t="s">
        <v>20</v>
      </c>
      <c r="EH29">
        <v>0</v>
      </c>
      <c r="EI29" t="s">
        <v>3</v>
      </c>
      <c r="EJ29">
        <v>1</v>
      </c>
      <c r="EK29">
        <v>67001</v>
      </c>
      <c r="EL29" t="s">
        <v>28</v>
      </c>
      <c r="EM29" t="s">
        <v>29</v>
      </c>
      <c r="EO29" t="s">
        <v>3</v>
      </c>
      <c r="EQ29">
        <v>0</v>
      </c>
      <c r="ER29">
        <v>75.5</v>
      </c>
      <c r="ES29">
        <v>0</v>
      </c>
      <c r="ET29">
        <v>0.31</v>
      </c>
      <c r="EU29">
        <v>0.14000000000000001</v>
      </c>
      <c r="EV29">
        <v>75.19</v>
      </c>
      <c r="EW29">
        <v>9.64</v>
      </c>
      <c r="EX29">
        <v>0.01</v>
      </c>
      <c r="EY29">
        <v>0</v>
      </c>
      <c r="FQ29">
        <v>0</v>
      </c>
      <c r="FR29">
        <f t="shared" si="50"/>
        <v>0</v>
      </c>
      <c r="FS29">
        <v>0</v>
      </c>
      <c r="FX29">
        <v>85</v>
      </c>
      <c r="FY29">
        <v>65</v>
      </c>
      <c r="GA29" t="s">
        <v>3</v>
      </c>
      <c r="GD29">
        <v>1</v>
      </c>
      <c r="GF29">
        <v>-1480086875</v>
      </c>
      <c r="GG29">
        <v>2</v>
      </c>
      <c r="GH29">
        <v>1</v>
      </c>
      <c r="GI29">
        <v>2</v>
      </c>
      <c r="GJ29">
        <v>0</v>
      </c>
      <c r="GK29">
        <v>0</v>
      </c>
      <c r="GL29">
        <f t="shared" si="51"/>
        <v>0</v>
      </c>
      <c r="GM29">
        <f t="shared" si="52"/>
        <v>624.86</v>
      </c>
      <c r="GN29">
        <f t="shared" si="53"/>
        <v>624.86</v>
      </c>
      <c r="GO29">
        <f t="shared" si="54"/>
        <v>0</v>
      </c>
      <c r="GP29">
        <f t="shared" si="55"/>
        <v>0</v>
      </c>
      <c r="GR29">
        <v>0</v>
      </c>
      <c r="GS29">
        <v>3</v>
      </c>
      <c r="GT29">
        <v>0</v>
      </c>
      <c r="GU29" t="s">
        <v>3</v>
      </c>
      <c r="GV29">
        <f t="shared" si="56"/>
        <v>0</v>
      </c>
      <c r="GW29">
        <v>1</v>
      </c>
      <c r="GX29">
        <f t="shared" si="57"/>
        <v>0</v>
      </c>
      <c r="HA29">
        <v>0</v>
      </c>
      <c r="HB29">
        <v>0</v>
      </c>
      <c r="HC29">
        <f t="shared" si="58"/>
        <v>0</v>
      </c>
      <c r="HE29" t="s">
        <v>3</v>
      </c>
      <c r="HF29" t="s">
        <v>3</v>
      </c>
      <c r="HM29" t="s">
        <v>3</v>
      </c>
      <c r="HN29" t="s">
        <v>3</v>
      </c>
      <c r="HO29" t="s">
        <v>3</v>
      </c>
      <c r="HP29" t="s">
        <v>3</v>
      </c>
      <c r="HQ29" t="s">
        <v>3</v>
      </c>
      <c r="IK29">
        <v>0</v>
      </c>
    </row>
    <row r="30" spans="1:245">
      <c r="A30">
        <v>17</v>
      </c>
      <c r="B30">
        <v>1</v>
      </c>
      <c r="C30">
        <f>ROW(SmtRes!A7)</f>
        <v>7</v>
      </c>
      <c r="D30">
        <f>ROW(EtalonRes!A7)</f>
        <v>7</v>
      </c>
      <c r="E30" t="s">
        <v>30</v>
      </c>
      <c r="F30" t="s">
        <v>31</v>
      </c>
      <c r="G30" t="s">
        <v>32</v>
      </c>
      <c r="H30" t="s">
        <v>18</v>
      </c>
      <c r="I30">
        <f>ROUND(3/100,9)</f>
        <v>0.03</v>
      </c>
      <c r="J30">
        <v>0</v>
      </c>
      <c r="K30">
        <f>ROUND(3/100,9)</f>
        <v>0.03</v>
      </c>
      <c r="O30">
        <f t="shared" si="21"/>
        <v>45.34</v>
      </c>
      <c r="P30">
        <f t="shared" si="22"/>
        <v>0</v>
      </c>
      <c r="Q30">
        <f t="shared" si="23"/>
        <v>0</v>
      </c>
      <c r="R30">
        <f t="shared" si="24"/>
        <v>0</v>
      </c>
      <c r="S30">
        <f t="shared" si="25"/>
        <v>45.34</v>
      </c>
      <c r="T30">
        <f t="shared" si="26"/>
        <v>0</v>
      </c>
      <c r="U30">
        <f t="shared" si="27"/>
        <v>0.17519999999999999</v>
      </c>
      <c r="V30">
        <f t="shared" si="28"/>
        <v>0</v>
      </c>
      <c r="W30">
        <f t="shared" si="29"/>
        <v>0</v>
      </c>
      <c r="X30">
        <f t="shared" si="30"/>
        <v>38.54</v>
      </c>
      <c r="Y30">
        <f t="shared" si="31"/>
        <v>29.47</v>
      </c>
      <c r="AA30">
        <v>35350322</v>
      </c>
      <c r="AB30">
        <f t="shared" si="32"/>
        <v>45.55</v>
      </c>
      <c r="AC30">
        <f t="shared" si="33"/>
        <v>0</v>
      </c>
      <c r="AD30">
        <f t="shared" si="34"/>
        <v>0</v>
      </c>
      <c r="AE30">
        <f t="shared" si="35"/>
        <v>0</v>
      </c>
      <c r="AF30">
        <f t="shared" si="35"/>
        <v>45.55</v>
      </c>
      <c r="AG30">
        <f t="shared" si="36"/>
        <v>0</v>
      </c>
      <c r="AH30">
        <f t="shared" si="37"/>
        <v>5.84</v>
      </c>
      <c r="AI30">
        <f t="shared" si="37"/>
        <v>0</v>
      </c>
      <c r="AJ30">
        <f t="shared" si="38"/>
        <v>0</v>
      </c>
      <c r="AK30">
        <v>45.55</v>
      </c>
      <c r="AL30">
        <v>0</v>
      </c>
      <c r="AM30">
        <v>0</v>
      </c>
      <c r="AN30">
        <v>0</v>
      </c>
      <c r="AO30">
        <v>45.55</v>
      </c>
      <c r="AP30">
        <v>0</v>
      </c>
      <c r="AQ30">
        <v>5.84</v>
      </c>
      <c r="AR30">
        <v>0</v>
      </c>
      <c r="AS30">
        <v>0</v>
      </c>
      <c r="AT30">
        <v>85</v>
      </c>
      <c r="AU30">
        <v>65</v>
      </c>
      <c r="AV30">
        <v>1</v>
      </c>
      <c r="AW30">
        <v>1</v>
      </c>
      <c r="AZ30">
        <v>1</v>
      </c>
      <c r="BA30">
        <v>33.18</v>
      </c>
      <c r="BB30">
        <v>1</v>
      </c>
      <c r="BC30">
        <v>1</v>
      </c>
      <c r="BD30" t="s">
        <v>3</v>
      </c>
      <c r="BE30" t="s">
        <v>3</v>
      </c>
      <c r="BF30" t="s">
        <v>3</v>
      </c>
      <c r="BG30" t="s">
        <v>3</v>
      </c>
      <c r="BH30">
        <v>0</v>
      </c>
      <c r="BI30">
        <v>1</v>
      </c>
      <c r="BJ30" t="s">
        <v>33</v>
      </c>
      <c r="BM30">
        <v>67001</v>
      </c>
      <c r="BN30">
        <v>0</v>
      </c>
      <c r="BO30" t="s">
        <v>31</v>
      </c>
      <c r="BP30">
        <v>1</v>
      </c>
      <c r="BQ30">
        <v>6</v>
      </c>
      <c r="BR30">
        <v>0</v>
      </c>
      <c r="BS30">
        <v>33.18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3</v>
      </c>
      <c r="BZ30">
        <v>85</v>
      </c>
      <c r="CA30">
        <v>65</v>
      </c>
      <c r="CB30" t="s">
        <v>3</v>
      </c>
      <c r="CE30">
        <v>0</v>
      </c>
      <c r="CF30">
        <v>0</v>
      </c>
      <c r="CG30">
        <v>0</v>
      </c>
      <c r="CM30">
        <v>0</v>
      </c>
      <c r="CN30" t="s">
        <v>3</v>
      </c>
      <c r="CO30">
        <v>0</v>
      </c>
      <c r="CP30">
        <f t="shared" si="39"/>
        <v>45.34</v>
      </c>
      <c r="CQ30">
        <f t="shared" si="40"/>
        <v>0</v>
      </c>
      <c r="CR30">
        <f t="shared" si="41"/>
        <v>0</v>
      </c>
      <c r="CS30">
        <f t="shared" si="42"/>
        <v>0</v>
      </c>
      <c r="CT30">
        <f t="shared" si="43"/>
        <v>1511.3489999999999</v>
      </c>
      <c r="CU30">
        <f t="shared" si="44"/>
        <v>0</v>
      </c>
      <c r="CV30">
        <f t="shared" si="45"/>
        <v>5.84</v>
      </c>
      <c r="CW30">
        <f t="shared" si="46"/>
        <v>0</v>
      </c>
      <c r="CX30">
        <f t="shared" si="47"/>
        <v>0</v>
      </c>
      <c r="CY30">
        <f t="shared" si="48"/>
        <v>38.539000000000001</v>
      </c>
      <c r="CZ30">
        <f t="shared" si="49"/>
        <v>29.471000000000004</v>
      </c>
      <c r="DC30" t="s">
        <v>3</v>
      </c>
      <c r="DD30" t="s">
        <v>3</v>
      </c>
      <c r="DE30" t="s">
        <v>3</v>
      </c>
      <c r="DF30" t="s">
        <v>3</v>
      </c>
      <c r="DG30" t="s">
        <v>3</v>
      </c>
      <c r="DH30" t="s">
        <v>3</v>
      </c>
      <c r="DI30" t="s">
        <v>3</v>
      </c>
      <c r="DJ30" t="s">
        <v>3</v>
      </c>
      <c r="DK30" t="s">
        <v>3</v>
      </c>
      <c r="DL30" t="s">
        <v>3</v>
      </c>
      <c r="DM30" t="s">
        <v>3</v>
      </c>
      <c r="DN30">
        <v>0</v>
      </c>
      <c r="DO30">
        <v>0</v>
      </c>
      <c r="DP30">
        <v>1</v>
      </c>
      <c r="DQ30">
        <v>1</v>
      </c>
      <c r="DU30">
        <v>1010</v>
      </c>
      <c r="DV30" t="s">
        <v>18</v>
      </c>
      <c r="DW30" t="s">
        <v>18</v>
      </c>
      <c r="DX30">
        <v>100</v>
      </c>
      <c r="DZ30" t="s">
        <v>3</v>
      </c>
      <c r="EA30" t="s">
        <v>3</v>
      </c>
      <c r="EB30" t="s">
        <v>3</v>
      </c>
      <c r="EC30" t="s">
        <v>3</v>
      </c>
      <c r="EE30">
        <v>36520805</v>
      </c>
      <c r="EF30">
        <v>6</v>
      </c>
      <c r="EG30" t="s">
        <v>20</v>
      </c>
      <c r="EH30">
        <v>0</v>
      </c>
      <c r="EI30" t="s">
        <v>3</v>
      </c>
      <c r="EJ30">
        <v>1</v>
      </c>
      <c r="EK30">
        <v>67001</v>
      </c>
      <c r="EL30" t="s">
        <v>28</v>
      </c>
      <c r="EM30" t="s">
        <v>29</v>
      </c>
      <c r="EO30" t="s">
        <v>3</v>
      </c>
      <c r="EQ30">
        <v>0</v>
      </c>
      <c r="ER30">
        <v>45.55</v>
      </c>
      <c r="ES30">
        <v>0</v>
      </c>
      <c r="ET30">
        <v>0</v>
      </c>
      <c r="EU30">
        <v>0</v>
      </c>
      <c r="EV30">
        <v>45.55</v>
      </c>
      <c r="EW30">
        <v>5.84</v>
      </c>
      <c r="EX30">
        <v>0</v>
      </c>
      <c r="EY30">
        <v>0</v>
      </c>
      <c r="FQ30">
        <v>0</v>
      </c>
      <c r="FR30">
        <f t="shared" si="50"/>
        <v>0</v>
      </c>
      <c r="FS30">
        <v>0</v>
      </c>
      <c r="FX30">
        <v>85</v>
      </c>
      <c r="FY30">
        <v>65</v>
      </c>
      <c r="GA30" t="s">
        <v>3</v>
      </c>
      <c r="GD30">
        <v>1</v>
      </c>
      <c r="GF30">
        <v>-1255865036</v>
      </c>
      <c r="GG30">
        <v>2</v>
      </c>
      <c r="GH30">
        <v>1</v>
      </c>
      <c r="GI30">
        <v>2</v>
      </c>
      <c r="GJ30">
        <v>0</v>
      </c>
      <c r="GK30">
        <v>0</v>
      </c>
      <c r="GL30">
        <f t="shared" si="51"/>
        <v>0</v>
      </c>
      <c r="GM30">
        <f t="shared" si="52"/>
        <v>113.35</v>
      </c>
      <c r="GN30">
        <f t="shared" si="53"/>
        <v>113.35</v>
      </c>
      <c r="GO30">
        <f t="shared" si="54"/>
        <v>0</v>
      </c>
      <c r="GP30">
        <f t="shared" si="55"/>
        <v>0</v>
      </c>
      <c r="GR30">
        <v>0</v>
      </c>
      <c r="GS30">
        <v>3</v>
      </c>
      <c r="GT30">
        <v>0</v>
      </c>
      <c r="GU30" t="s">
        <v>3</v>
      </c>
      <c r="GV30">
        <f t="shared" si="56"/>
        <v>0</v>
      </c>
      <c r="GW30">
        <v>1</v>
      </c>
      <c r="GX30">
        <f t="shared" si="57"/>
        <v>0</v>
      </c>
      <c r="HA30">
        <v>0</v>
      </c>
      <c r="HB30">
        <v>0</v>
      </c>
      <c r="HC30">
        <f t="shared" si="58"/>
        <v>0</v>
      </c>
      <c r="HE30" t="s">
        <v>3</v>
      </c>
      <c r="HF30" t="s">
        <v>3</v>
      </c>
      <c r="HM30" t="s">
        <v>3</v>
      </c>
      <c r="HN30" t="s">
        <v>3</v>
      </c>
      <c r="HO30" t="s">
        <v>3</v>
      </c>
      <c r="HP30" t="s">
        <v>3</v>
      </c>
      <c r="HQ30" t="s">
        <v>3</v>
      </c>
      <c r="IK30">
        <v>0</v>
      </c>
    </row>
    <row r="31" spans="1:245">
      <c r="A31">
        <v>17</v>
      </c>
      <c r="B31">
        <v>1</v>
      </c>
      <c r="C31">
        <f>ROW(SmtRes!A12)</f>
        <v>12</v>
      </c>
      <c r="D31">
        <f>ROW(EtalonRes!A12)</f>
        <v>12</v>
      </c>
      <c r="E31" t="s">
        <v>34</v>
      </c>
      <c r="F31" t="s">
        <v>35</v>
      </c>
      <c r="G31" t="s">
        <v>36</v>
      </c>
      <c r="H31" t="s">
        <v>37</v>
      </c>
      <c r="I31">
        <f>ROUND(1/100,9)</f>
        <v>0.01</v>
      </c>
      <c r="J31">
        <v>0</v>
      </c>
      <c r="K31">
        <f>ROUND(1/100,9)</f>
        <v>0.01</v>
      </c>
      <c r="O31">
        <f t="shared" si="21"/>
        <v>498.94</v>
      </c>
      <c r="P31">
        <f t="shared" si="22"/>
        <v>0</v>
      </c>
      <c r="Q31">
        <f t="shared" si="23"/>
        <v>21.81</v>
      </c>
      <c r="R31">
        <f t="shared" si="24"/>
        <v>13.25</v>
      </c>
      <c r="S31">
        <f t="shared" si="25"/>
        <v>477.13</v>
      </c>
      <c r="T31">
        <f t="shared" si="26"/>
        <v>0</v>
      </c>
      <c r="U31">
        <f t="shared" si="27"/>
        <v>1.7930000000000001</v>
      </c>
      <c r="V31">
        <f t="shared" si="28"/>
        <v>3.9700000000000006E-2</v>
      </c>
      <c r="W31">
        <f t="shared" si="29"/>
        <v>0</v>
      </c>
      <c r="X31">
        <f t="shared" si="30"/>
        <v>402.11</v>
      </c>
      <c r="Y31">
        <f t="shared" si="31"/>
        <v>304.04000000000002</v>
      </c>
      <c r="AA31">
        <v>35350322</v>
      </c>
      <c r="AB31">
        <f t="shared" si="32"/>
        <v>1634.97</v>
      </c>
      <c r="AC31">
        <f t="shared" si="33"/>
        <v>0</v>
      </c>
      <c r="AD31">
        <f t="shared" si="34"/>
        <v>196.98</v>
      </c>
      <c r="AE31">
        <f t="shared" si="35"/>
        <v>39.94</v>
      </c>
      <c r="AF31">
        <f t="shared" si="35"/>
        <v>1437.99</v>
      </c>
      <c r="AG31">
        <f t="shared" si="36"/>
        <v>0</v>
      </c>
      <c r="AH31">
        <f t="shared" si="37"/>
        <v>179.3</v>
      </c>
      <c r="AI31">
        <f t="shared" si="37"/>
        <v>3.97</v>
      </c>
      <c r="AJ31">
        <f t="shared" si="38"/>
        <v>0</v>
      </c>
      <c r="AK31">
        <v>1634.97</v>
      </c>
      <c r="AL31">
        <v>0</v>
      </c>
      <c r="AM31">
        <v>196.98</v>
      </c>
      <c r="AN31">
        <v>39.94</v>
      </c>
      <c r="AO31">
        <v>1437.99</v>
      </c>
      <c r="AP31">
        <v>0</v>
      </c>
      <c r="AQ31">
        <v>179.3</v>
      </c>
      <c r="AR31">
        <v>3.97</v>
      </c>
      <c r="AS31">
        <v>0</v>
      </c>
      <c r="AT31">
        <v>82</v>
      </c>
      <c r="AU31">
        <v>62</v>
      </c>
      <c r="AV31">
        <v>1</v>
      </c>
      <c r="AW31">
        <v>1</v>
      </c>
      <c r="AZ31">
        <v>1</v>
      </c>
      <c r="BA31">
        <v>33.18</v>
      </c>
      <c r="BB31">
        <v>11.07</v>
      </c>
      <c r="BC31">
        <v>1</v>
      </c>
      <c r="BD31" t="s">
        <v>3</v>
      </c>
      <c r="BE31" t="s">
        <v>3</v>
      </c>
      <c r="BF31" t="s">
        <v>3</v>
      </c>
      <c r="BG31" t="s">
        <v>3</v>
      </c>
      <c r="BH31">
        <v>0</v>
      </c>
      <c r="BI31">
        <v>1</v>
      </c>
      <c r="BJ31" t="s">
        <v>38</v>
      </c>
      <c r="BM31">
        <v>56001</v>
      </c>
      <c r="BN31">
        <v>0</v>
      </c>
      <c r="BO31" t="s">
        <v>35</v>
      </c>
      <c r="BP31">
        <v>1</v>
      </c>
      <c r="BQ31">
        <v>6</v>
      </c>
      <c r="BR31">
        <v>0</v>
      </c>
      <c r="BS31">
        <v>33.18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3</v>
      </c>
      <c r="BZ31">
        <v>82</v>
      </c>
      <c r="CA31">
        <v>62</v>
      </c>
      <c r="CB31" t="s">
        <v>3</v>
      </c>
      <c r="CE31">
        <v>0</v>
      </c>
      <c r="CF31">
        <v>0</v>
      </c>
      <c r="CG31">
        <v>0</v>
      </c>
      <c r="CM31">
        <v>0</v>
      </c>
      <c r="CN31" t="s">
        <v>3</v>
      </c>
      <c r="CO31">
        <v>0</v>
      </c>
      <c r="CP31">
        <f t="shared" si="39"/>
        <v>498.94</v>
      </c>
      <c r="CQ31">
        <f t="shared" si="40"/>
        <v>0</v>
      </c>
      <c r="CR31">
        <f t="shared" si="41"/>
        <v>2180.5686000000001</v>
      </c>
      <c r="CS31">
        <f t="shared" si="42"/>
        <v>1325.2092</v>
      </c>
      <c r="CT31">
        <f t="shared" si="43"/>
        <v>47712.508199999997</v>
      </c>
      <c r="CU31">
        <f t="shared" si="44"/>
        <v>0</v>
      </c>
      <c r="CV31">
        <f t="shared" si="45"/>
        <v>179.3</v>
      </c>
      <c r="CW31">
        <f t="shared" si="46"/>
        <v>3.97</v>
      </c>
      <c r="CX31">
        <f t="shared" si="47"/>
        <v>0</v>
      </c>
      <c r="CY31">
        <f t="shared" si="48"/>
        <v>402.11159999999995</v>
      </c>
      <c r="CZ31">
        <f t="shared" si="49"/>
        <v>304.03559999999999</v>
      </c>
      <c r="DC31" t="s">
        <v>3</v>
      </c>
      <c r="DD31" t="s">
        <v>3</v>
      </c>
      <c r="DE31" t="s">
        <v>3</v>
      </c>
      <c r="DF31" t="s">
        <v>3</v>
      </c>
      <c r="DG31" t="s">
        <v>3</v>
      </c>
      <c r="DH31" t="s">
        <v>3</v>
      </c>
      <c r="DI31" t="s">
        <v>3</v>
      </c>
      <c r="DJ31" t="s">
        <v>3</v>
      </c>
      <c r="DK31" t="s">
        <v>3</v>
      </c>
      <c r="DL31" t="s">
        <v>3</v>
      </c>
      <c r="DM31" t="s">
        <v>3</v>
      </c>
      <c r="DN31">
        <v>0</v>
      </c>
      <c r="DO31">
        <v>0</v>
      </c>
      <c r="DP31">
        <v>1</v>
      </c>
      <c r="DQ31">
        <v>1</v>
      </c>
      <c r="DU31">
        <v>1013</v>
      </c>
      <c r="DV31" t="s">
        <v>37</v>
      </c>
      <c r="DW31" t="s">
        <v>37</v>
      </c>
      <c r="DX31">
        <v>1</v>
      </c>
      <c r="DZ31" t="s">
        <v>3</v>
      </c>
      <c r="EA31" t="s">
        <v>3</v>
      </c>
      <c r="EB31" t="s">
        <v>3</v>
      </c>
      <c r="EC31" t="s">
        <v>3</v>
      </c>
      <c r="EE31">
        <v>36520758</v>
      </c>
      <c r="EF31">
        <v>6</v>
      </c>
      <c r="EG31" t="s">
        <v>20</v>
      </c>
      <c r="EH31">
        <v>0</v>
      </c>
      <c r="EI31" t="s">
        <v>3</v>
      </c>
      <c r="EJ31">
        <v>1</v>
      </c>
      <c r="EK31">
        <v>56001</v>
      </c>
      <c r="EL31" t="s">
        <v>39</v>
      </c>
      <c r="EM31" t="s">
        <v>40</v>
      </c>
      <c r="EO31" t="s">
        <v>3</v>
      </c>
      <c r="EQ31">
        <v>0</v>
      </c>
      <c r="ER31">
        <v>1634.97</v>
      </c>
      <c r="ES31">
        <v>0</v>
      </c>
      <c r="ET31">
        <v>196.98</v>
      </c>
      <c r="EU31">
        <v>39.94</v>
      </c>
      <c r="EV31">
        <v>1437.99</v>
      </c>
      <c r="EW31">
        <v>179.3</v>
      </c>
      <c r="EX31">
        <v>3.97</v>
      </c>
      <c r="EY31">
        <v>0</v>
      </c>
      <c r="FQ31">
        <v>0</v>
      </c>
      <c r="FR31">
        <f t="shared" si="50"/>
        <v>0</v>
      </c>
      <c r="FS31">
        <v>0</v>
      </c>
      <c r="FX31">
        <v>82</v>
      </c>
      <c r="FY31">
        <v>62</v>
      </c>
      <c r="GA31" t="s">
        <v>3</v>
      </c>
      <c r="GD31">
        <v>1</v>
      </c>
      <c r="GF31">
        <v>395004222</v>
      </c>
      <c r="GG31">
        <v>2</v>
      </c>
      <c r="GH31">
        <v>1</v>
      </c>
      <c r="GI31">
        <v>2</v>
      </c>
      <c r="GJ31">
        <v>0</v>
      </c>
      <c r="GK31">
        <v>0</v>
      </c>
      <c r="GL31">
        <f t="shared" si="51"/>
        <v>0</v>
      </c>
      <c r="GM31">
        <f t="shared" si="52"/>
        <v>1205.0899999999999</v>
      </c>
      <c r="GN31">
        <f t="shared" si="53"/>
        <v>1205.0899999999999</v>
      </c>
      <c r="GO31">
        <f t="shared" si="54"/>
        <v>0</v>
      </c>
      <c r="GP31">
        <f t="shared" si="55"/>
        <v>0</v>
      </c>
      <c r="GR31">
        <v>0</v>
      </c>
      <c r="GS31">
        <v>3</v>
      </c>
      <c r="GT31">
        <v>0</v>
      </c>
      <c r="GU31" t="s">
        <v>3</v>
      </c>
      <c r="GV31">
        <f t="shared" si="56"/>
        <v>0</v>
      </c>
      <c r="GW31">
        <v>1</v>
      </c>
      <c r="GX31">
        <f t="shared" si="57"/>
        <v>0</v>
      </c>
      <c r="HA31">
        <v>0</v>
      </c>
      <c r="HB31">
        <v>0</v>
      </c>
      <c r="HC31">
        <f t="shared" si="58"/>
        <v>0</v>
      </c>
      <c r="HE31" t="s">
        <v>3</v>
      </c>
      <c r="HF31" t="s">
        <v>3</v>
      </c>
      <c r="HM31" t="s">
        <v>3</v>
      </c>
      <c r="HN31" t="s">
        <v>3</v>
      </c>
      <c r="HO31" t="s">
        <v>3</v>
      </c>
      <c r="HP31" t="s">
        <v>3</v>
      </c>
      <c r="HQ31" t="s">
        <v>3</v>
      </c>
      <c r="IK31">
        <v>0</v>
      </c>
    </row>
    <row r="32" spans="1:245">
      <c r="A32">
        <v>18</v>
      </c>
      <c r="B32">
        <v>1</v>
      </c>
      <c r="C32">
        <v>12</v>
      </c>
      <c r="E32" t="s">
        <v>41</v>
      </c>
      <c r="F32" t="s">
        <v>42</v>
      </c>
      <c r="G32" t="s">
        <v>43</v>
      </c>
      <c r="H32" t="s">
        <v>44</v>
      </c>
      <c r="I32">
        <f>I31*J32</f>
        <v>0.105</v>
      </c>
      <c r="J32">
        <v>10.5</v>
      </c>
      <c r="K32">
        <v>10.5</v>
      </c>
      <c r="O32">
        <f t="shared" si="21"/>
        <v>0</v>
      </c>
      <c r="P32">
        <f t="shared" si="22"/>
        <v>0</v>
      </c>
      <c r="Q32">
        <f t="shared" si="23"/>
        <v>0</v>
      </c>
      <c r="R32">
        <f t="shared" si="24"/>
        <v>0</v>
      </c>
      <c r="S32">
        <f t="shared" si="25"/>
        <v>0</v>
      </c>
      <c r="T32">
        <f t="shared" si="26"/>
        <v>0</v>
      </c>
      <c r="U32">
        <f t="shared" si="27"/>
        <v>0</v>
      </c>
      <c r="V32">
        <f t="shared" si="28"/>
        <v>0</v>
      </c>
      <c r="W32">
        <f t="shared" si="29"/>
        <v>0</v>
      </c>
      <c r="X32">
        <f t="shared" si="30"/>
        <v>0</v>
      </c>
      <c r="Y32">
        <f t="shared" si="31"/>
        <v>0</v>
      </c>
      <c r="AA32">
        <v>35350322</v>
      </c>
      <c r="AB32">
        <f t="shared" si="32"/>
        <v>0</v>
      </c>
      <c r="AC32">
        <f t="shared" si="33"/>
        <v>0</v>
      </c>
      <c r="AD32">
        <f t="shared" si="34"/>
        <v>0</v>
      </c>
      <c r="AE32">
        <f t="shared" si="35"/>
        <v>0</v>
      </c>
      <c r="AF32">
        <f t="shared" si="35"/>
        <v>0</v>
      </c>
      <c r="AG32">
        <f t="shared" si="36"/>
        <v>0</v>
      </c>
      <c r="AH32">
        <f t="shared" si="37"/>
        <v>0</v>
      </c>
      <c r="AI32">
        <f t="shared" si="37"/>
        <v>0</v>
      </c>
      <c r="AJ32">
        <f t="shared" si="38"/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82</v>
      </c>
      <c r="AU32">
        <v>62</v>
      </c>
      <c r="AV32">
        <v>1</v>
      </c>
      <c r="AW32">
        <v>1</v>
      </c>
      <c r="AZ32">
        <v>1</v>
      </c>
      <c r="BA32">
        <v>1</v>
      </c>
      <c r="BB32">
        <v>1</v>
      </c>
      <c r="BC32">
        <v>1</v>
      </c>
      <c r="BD32" t="s">
        <v>3</v>
      </c>
      <c r="BE32" t="s">
        <v>3</v>
      </c>
      <c r="BF32" t="s">
        <v>3</v>
      </c>
      <c r="BG32" t="s">
        <v>3</v>
      </c>
      <c r="BH32">
        <v>3</v>
      </c>
      <c r="BI32">
        <v>1</v>
      </c>
      <c r="BJ32" t="s">
        <v>45</v>
      </c>
      <c r="BM32">
        <v>56001</v>
      </c>
      <c r="BN32">
        <v>0</v>
      </c>
      <c r="BO32" t="s">
        <v>3</v>
      </c>
      <c r="BP32">
        <v>0</v>
      </c>
      <c r="BQ32">
        <v>6</v>
      </c>
      <c r="BR32">
        <v>0</v>
      </c>
      <c r="BS32">
        <v>1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3</v>
      </c>
      <c r="BZ32">
        <v>82</v>
      </c>
      <c r="CA32">
        <v>62</v>
      </c>
      <c r="CB32" t="s">
        <v>3</v>
      </c>
      <c r="CE32">
        <v>0</v>
      </c>
      <c r="CF32">
        <v>0</v>
      </c>
      <c r="CG32">
        <v>0</v>
      </c>
      <c r="CM32">
        <v>0</v>
      </c>
      <c r="CN32" t="s">
        <v>3</v>
      </c>
      <c r="CO32">
        <v>0</v>
      </c>
      <c r="CP32">
        <f t="shared" si="39"/>
        <v>0</v>
      </c>
      <c r="CQ32">
        <f t="shared" si="40"/>
        <v>0</v>
      </c>
      <c r="CR32">
        <f t="shared" si="41"/>
        <v>0</v>
      </c>
      <c r="CS32">
        <f t="shared" si="42"/>
        <v>0</v>
      </c>
      <c r="CT32">
        <f t="shared" si="43"/>
        <v>0</v>
      </c>
      <c r="CU32">
        <f t="shared" si="44"/>
        <v>0</v>
      </c>
      <c r="CV32">
        <f t="shared" si="45"/>
        <v>0</v>
      </c>
      <c r="CW32">
        <f t="shared" si="46"/>
        <v>0</v>
      </c>
      <c r="CX32">
        <f t="shared" si="47"/>
        <v>0</v>
      </c>
      <c r="CY32">
        <f t="shared" si="48"/>
        <v>0</v>
      </c>
      <c r="CZ32">
        <f t="shared" si="49"/>
        <v>0</v>
      </c>
      <c r="DC32" t="s">
        <v>3</v>
      </c>
      <c r="DD32" t="s">
        <v>3</v>
      </c>
      <c r="DE32" t="s">
        <v>3</v>
      </c>
      <c r="DF32" t="s">
        <v>3</v>
      </c>
      <c r="DG32" t="s">
        <v>3</v>
      </c>
      <c r="DH32" t="s">
        <v>3</v>
      </c>
      <c r="DI32" t="s">
        <v>3</v>
      </c>
      <c r="DJ32" t="s">
        <v>3</v>
      </c>
      <c r="DK32" t="s">
        <v>3</v>
      </c>
      <c r="DL32" t="s">
        <v>3</v>
      </c>
      <c r="DM32" t="s">
        <v>3</v>
      </c>
      <c r="DN32">
        <v>0</v>
      </c>
      <c r="DO32">
        <v>0</v>
      </c>
      <c r="DP32">
        <v>1</v>
      </c>
      <c r="DQ32">
        <v>1</v>
      </c>
      <c r="DU32">
        <v>1009</v>
      </c>
      <c r="DV32" t="s">
        <v>44</v>
      </c>
      <c r="DW32" t="s">
        <v>44</v>
      </c>
      <c r="DX32">
        <v>1000</v>
      </c>
      <c r="DZ32" t="s">
        <v>3</v>
      </c>
      <c r="EA32" t="s">
        <v>3</v>
      </c>
      <c r="EB32" t="s">
        <v>3</v>
      </c>
      <c r="EC32" t="s">
        <v>3</v>
      </c>
      <c r="EE32">
        <v>36520758</v>
      </c>
      <c r="EF32">
        <v>6</v>
      </c>
      <c r="EG32" t="s">
        <v>20</v>
      </c>
      <c r="EH32">
        <v>0</v>
      </c>
      <c r="EI32" t="s">
        <v>3</v>
      </c>
      <c r="EJ32">
        <v>1</v>
      </c>
      <c r="EK32">
        <v>56001</v>
      </c>
      <c r="EL32" t="s">
        <v>39</v>
      </c>
      <c r="EM32" t="s">
        <v>40</v>
      </c>
      <c r="EO32" t="s">
        <v>3</v>
      </c>
      <c r="EQ32">
        <v>0</v>
      </c>
      <c r="ER32">
        <v>0</v>
      </c>
      <c r="ES32">
        <v>0</v>
      </c>
      <c r="ET32">
        <v>0</v>
      </c>
      <c r="EU32">
        <v>0</v>
      </c>
      <c r="EV32">
        <v>0</v>
      </c>
      <c r="EW32">
        <v>0</v>
      </c>
      <c r="EX32">
        <v>0</v>
      </c>
      <c r="FQ32">
        <v>0</v>
      </c>
      <c r="FR32">
        <f t="shared" si="50"/>
        <v>0</v>
      </c>
      <c r="FS32">
        <v>0</v>
      </c>
      <c r="FX32">
        <v>82</v>
      </c>
      <c r="FY32">
        <v>62</v>
      </c>
      <c r="GA32" t="s">
        <v>3</v>
      </c>
      <c r="GD32">
        <v>1</v>
      </c>
      <c r="GF32">
        <v>-304821490</v>
      </c>
      <c r="GG32">
        <v>2</v>
      </c>
      <c r="GH32">
        <v>1</v>
      </c>
      <c r="GI32">
        <v>-2</v>
      </c>
      <c r="GJ32">
        <v>0</v>
      </c>
      <c r="GK32">
        <v>0</v>
      </c>
      <c r="GL32">
        <f t="shared" si="51"/>
        <v>0</v>
      </c>
      <c r="GM32">
        <f t="shared" si="52"/>
        <v>0</v>
      </c>
      <c r="GN32">
        <f t="shared" si="53"/>
        <v>0</v>
      </c>
      <c r="GO32">
        <f t="shared" si="54"/>
        <v>0</v>
      </c>
      <c r="GP32">
        <f t="shared" si="55"/>
        <v>0</v>
      </c>
      <c r="GR32">
        <v>0</v>
      </c>
      <c r="GS32">
        <v>3</v>
      </c>
      <c r="GT32">
        <v>0</v>
      </c>
      <c r="GU32" t="s">
        <v>3</v>
      </c>
      <c r="GV32">
        <f t="shared" si="56"/>
        <v>0</v>
      </c>
      <c r="GW32">
        <v>1</v>
      </c>
      <c r="GX32">
        <f t="shared" si="57"/>
        <v>0</v>
      </c>
      <c r="HA32">
        <v>0</v>
      </c>
      <c r="HB32">
        <v>0</v>
      </c>
      <c r="HC32">
        <f t="shared" si="58"/>
        <v>0</v>
      </c>
      <c r="HE32" t="s">
        <v>3</v>
      </c>
      <c r="HF32" t="s">
        <v>3</v>
      </c>
      <c r="HM32" t="s">
        <v>3</v>
      </c>
      <c r="HN32" t="s">
        <v>3</v>
      </c>
      <c r="HO32" t="s">
        <v>3</v>
      </c>
      <c r="HP32" t="s">
        <v>3</v>
      </c>
      <c r="HQ32" t="s">
        <v>3</v>
      </c>
      <c r="IK32">
        <v>0</v>
      </c>
    </row>
    <row r="33" spans="1:245">
      <c r="A33">
        <v>17</v>
      </c>
      <c r="B33">
        <v>1</v>
      </c>
      <c r="C33">
        <f>ROW(SmtRes!A18)</f>
        <v>18</v>
      </c>
      <c r="D33">
        <f>ROW(EtalonRes!A18)</f>
        <v>18</v>
      </c>
      <c r="E33" t="s">
        <v>46</v>
      </c>
      <c r="F33" t="s">
        <v>47</v>
      </c>
      <c r="G33" t="s">
        <v>48</v>
      </c>
      <c r="H33" t="s">
        <v>37</v>
      </c>
      <c r="I33">
        <f>ROUND(1/100,9)</f>
        <v>0.01</v>
      </c>
      <c r="J33">
        <v>0</v>
      </c>
      <c r="K33">
        <f>ROUND(1/100,9)</f>
        <v>0.01</v>
      </c>
      <c r="O33">
        <f t="shared" si="21"/>
        <v>360.19</v>
      </c>
      <c r="P33">
        <f t="shared" si="22"/>
        <v>0</v>
      </c>
      <c r="Q33">
        <f t="shared" si="23"/>
        <v>11.23</v>
      </c>
      <c r="R33">
        <f t="shared" si="24"/>
        <v>7.98</v>
      </c>
      <c r="S33">
        <f t="shared" si="25"/>
        <v>348.96</v>
      </c>
      <c r="T33">
        <f t="shared" si="26"/>
        <v>0</v>
      </c>
      <c r="U33">
        <f t="shared" si="27"/>
        <v>1.2872999999999999</v>
      </c>
      <c r="V33">
        <f t="shared" si="28"/>
        <v>2.1499999999999998E-2</v>
      </c>
      <c r="W33">
        <f t="shared" si="29"/>
        <v>0</v>
      </c>
      <c r="X33">
        <f t="shared" si="30"/>
        <v>292.69</v>
      </c>
      <c r="Y33">
        <f t="shared" si="31"/>
        <v>221.3</v>
      </c>
      <c r="AA33">
        <v>35350322</v>
      </c>
      <c r="AB33">
        <f t="shared" si="32"/>
        <v>1145.54</v>
      </c>
      <c r="AC33">
        <f t="shared" si="33"/>
        <v>0</v>
      </c>
      <c r="AD33">
        <f t="shared" si="34"/>
        <v>93.82</v>
      </c>
      <c r="AE33">
        <f t="shared" si="35"/>
        <v>24.04</v>
      </c>
      <c r="AF33">
        <f t="shared" si="35"/>
        <v>1051.72</v>
      </c>
      <c r="AG33">
        <f t="shared" si="36"/>
        <v>0</v>
      </c>
      <c r="AH33">
        <f t="shared" si="37"/>
        <v>128.72999999999999</v>
      </c>
      <c r="AI33">
        <f t="shared" si="37"/>
        <v>2.15</v>
      </c>
      <c r="AJ33">
        <f t="shared" si="38"/>
        <v>0</v>
      </c>
      <c r="AK33">
        <v>1145.54</v>
      </c>
      <c r="AL33">
        <v>0</v>
      </c>
      <c r="AM33">
        <v>93.82</v>
      </c>
      <c r="AN33">
        <v>24.04</v>
      </c>
      <c r="AO33">
        <v>1051.72</v>
      </c>
      <c r="AP33">
        <v>0</v>
      </c>
      <c r="AQ33">
        <v>128.72999999999999</v>
      </c>
      <c r="AR33">
        <v>2.15</v>
      </c>
      <c r="AS33">
        <v>0</v>
      </c>
      <c r="AT33">
        <v>82</v>
      </c>
      <c r="AU33">
        <v>62</v>
      </c>
      <c r="AV33">
        <v>1</v>
      </c>
      <c r="AW33">
        <v>1</v>
      </c>
      <c r="AZ33">
        <v>1</v>
      </c>
      <c r="BA33">
        <v>33.18</v>
      </c>
      <c r="BB33">
        <v>11.97</v>
      </c>
      <c r="BC33">
        <v>1</v>
      </c>
      <c r="BD33" t="s">
        <v>3</v>
      </c>
      <c r="BE33" t="s">
        <v>3</v>
      </c>
      <c r="BF33" t="s">
        <v>3</v>
      </c>
      <c r="BG33" t="s">
        <v>3</v>
      </c>
      <c r="BH33">
        <v>0</v>
      </c>
      <c r="BI33">
        <v>1</v>
      </c>
      <c r="BJ33" t="s">
        <v>49</v>
      </c>
      <c r="BM33">
        <v>56001</v>
      </c>
      <c r="BN33">
        <v>0</v>
      </c>
      <c r="BO33" t="s">
        <v>47</v>
      </c>
      <c r="BP33">
        <v>1</v>
      </c>
      <c r="BQ33">
        <v>6</v>
      </c>
      <c r="BR33">
        <v>0</v>
      </c>
      <c r="BS33">
        <v>33.18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3</v>
      </c>
      <c r="BZ33">
        <v>82</v>
      </c>
      <c r="CA33">
        <v>62</v>
      </c>
      <c r="CB33" t="s">
        <v>3</v>
      </c>
      <c r="CE33">
        <v>0</v>
      </c>
      <c r="CF33">
        <v>0</v>
      </c>
      <c r="CG33">
        <v>0</v>
      </c>
      <c r="CM33">
        <v>0</v>
      </c>
      <c r="CN33" t="s">
        <v>3</v>
      </c>
      <c r="CO33">
        <v>0</v>
      </c>
      <c r="CP33">
        <f t="shared" si="39"/>
        <v>360.19</v>
      </c>
      <c r="CQ33">
        <f t="shared" si="40"/>
        <v>0</v>
      </c>
      <c r="CR33">
        <f t="shared" si="41"/>
        <v>1123.0254</v>
      </c>
      <c r="CS33">
        <f t="shared" si="42"/>
        <v>797.6472</v>
      </c>
      <c r="CT33">
        <f t="shared" si="43"/>
        <v>34896.069600000003</v>
      </c>
      <c r="CU33">
        <f t="shared" si="44"/>
        <v>0</v>
      </c>
      <c r="CV33">
        <f t="shared" si="45"/>
        <v>128.72999999999999</v>
      </c>
      <c r="CW33">
        <f t="shared" si="46"/>
        <v>2.15</v>
      </c>
      <c r="CX33">
        <f t="shared" si="47"/>
        <v>0</v>
      </c>
      <c r="CY33">
        <f t="shared" si="48"/>
        <v>292.69079999999997</v>
      </c>
      <c r="CZ33">
        <f t="shared" si="49"/>
        <v>221.30279999999999</v>
      </c>
      <c r="DC33" t="s">
        <v>3</v>
      </c>
      <c r="DD33" t="s">
        <v>3</v>
      </c>
      <c r="DE33" t="s">
        <v>3</v>
      </c>
      <c r="DF33" t="s">
        <v>3</v>
      </c>
      <c r="DG33" t="s">
        <v>3</v>
      </c>
      <c r="DH33" t="s">
        <v>3</v>
      </c>
      <c r="DI33" t="s">
        <v>3</v>
      </c>
      <c r="DJ33" t="s">
        <v>3</v>
      </c>
      <c r="DK33" t="s">
        <v>3</v>
      </c>
      <c r="DL33" t="s">
        <v>3</v>
      </c>
      <c r="DM33" t="s">
        <v>3</v>
      </c>
      <c r="DN33">
        <v>0</v>
      </c>
      <c r="DO33">
        <v>0</v>
      </c>
      <c r="DP33">
        <v>1</v>
      </c>
      <c r="DQ33">
        <v>1</v>
      </c>
      <c r="DU33">
        <v>1013</v>
      </c>
      <c r="DV33" t="s">
        <v>37</v>
      </c>
      <c r="DW33" t="s">
        <v>37</v>
      </c>
      <c r="DX33">
        <v>1</v>
      </c>
      <c r="DZ33" t="s">
        <v>3</v>
      </c>
      <c r="EA33" t="s">
        <v>3</v>
      </c>
      <c r="EB33" t="s">
        <v>3</v>
      </c>
      <c r="EC33" t="s">
        <v>3</v>
      </c>
      <c r="EE33">
        <v>36520758</v>
      </c>
      <c r="EF33">
        <v>6</v>
      </c>
      <c r="EG33" t="s">
        <v>20</v>
      </c>
      <c r="EH33">
        <v>0</v>
      </c>
      <c r="EI33" t="s">
        <v>3</v>
      </c>
      <c r="EJ33">
        <v>1</v>
      </c>
      <c r="EK33">
        <v>56001</v>
      </c>
      <c r="EL33" t="s">
        <v>39</v>
      </c>
      <c r="EM33" t="s">
        <v>40</v>
      </c>
      <c r="EO33" t="s">
        <v>3</v>
      </c>
      <c r="EQ33">
        <v>0</v>
      </c>
      <c r="ER33">
        <v>1145.54</v>
      </c>
      <c r="ES33">
        <v>0</v>
      </c>
      <c r="ET33">
        <v>93.82</v>
      </c>
      <c r="EU33">
        <v>24.04</v>
      </c>
      <c r="EV33">
        <v>1051.72</v>
      </c>
      <c r="EW33">
        <v>128.72999999999999</v>
      </c>
      <c r="EX33">
        <v>2.15</v>
      </c>
      <c r="EY33">
        <v>0</v>
      </c>
      <c r="FQ33">
        <v>0</v>
      </c>
      <c r="FR33">
        <f t="shared" si="50"/>
        <v>0</v>
      </c>
      <c r="FS33">
        <v>0</v>
      </c>
      <c r="FX33">
        <v>82</v>
      </c>
      <c r="FY33">
        <v>62</v>
      </c>
      <c r="GA33" t="s">
        <v>3</v>
      </c>
      <c r="GD33">
        <v>1</v>
      </c>
      <c r="GF33">
        <v>839031687</v>
      </c>
      <c r="GG33">
        <v>2</v>
      </c>
      <c r="GH33">
        <v>1</v>
      </c>
      <c r="GI33">
        <v>2</v>
      </c>
      <c r="GJ33">
        <v>0</v>
      </c>
      <c r="GK33">
        <v>0</v>
      </c>
      <c r="GL33">
        <f t="shared" si="51"/>
        <v>0</v>
      </c>
      <c r="GM33">
        <f t="shared" si="52"/>
        <v>874.18</v>
      </c>
      <c r="GN33">
        <f t="shared" si="53"/>
        <v>874.18</v>
      </c>
      <c r="GO33">
        <f t="shared" si="54"/>
        <v>0</v>
      </c>
      <c r="GP33">
        <f t="shared" si="55"/>
        <v>0</v>
      </c>
      <c r="GR33">
        <v>0</v>
      </c>
      <c r="GS33">
        <v>3</v>
      </c>
      <c r="GT33">
        <v>0</v>
      </c>
      <c r="GU33" t="s">
        <v>3</v>
      </c>
      <c r="GV33">
        <f t="shared" si="56"/>
        <v>0</v>
      </c>
      <c r="GW33">
        <v>1</v>
      </c>
      <c r="GX33">
        <f t="shared" si="57"/>
        <v>0</v>
      </c>
      <c r="HA33">
        <v>0</v>
      </c>
      <c r="HB33">
        <v>0</v>
      </c>
      <c r="HC33">
        <f t="shared" si="58"/>
        <v>0</v>
      </c>
      <c r="HE33" t="s">
        <v>3</v>
      </c>
      <c r="HF33" t="s">
        <v>3</v>
      </c>
      <c r="HM33" t="s">
        <v>3</v>
      </c>
      <c r="HN33" t="s">
        <v>3</v>
      </c>
      <c r="HO33" t="s">
        <v>3</v>
      </c>
      <c r="HP33" t="s">
        <v>3</v>
      </c>
      <c r="HQ33" t="s">
        <v>3</v>
      </c>
      <c r="IK33">
        <v>0</v>
      </c>
    </row>
    <row r="34" spans="1:245">
      <c r="A34">
        <v>18</v>
      </c>
      <c r="B34">
        <v>1</v>
      </c>
      <c r="C34">
        <v>18</v>
      </c>
      <c r="E34" t="s">
        <v>50</v>
      </c>
      <c r="F34" t="s">
        <v>42</v>
      </c>
      <c r="G34" t="s">
        <v>43</v>
      </c>
      <c r="H34" t="s">
        <v>44</v>
      </c>
      <c r="I34">
        <f>I33*J34</f>
        <v>0.1066</v>
      </c>
      <c r="J34">
        <v>10.66</v>
      </c>
      <c r="K34">
        <v>10.66</v>
      </c>
      <c r="O34">
        <f t="shared" si="21"/>
        <v>0</v>
      </c>
      <c r="P34">
        <f t="shared" si="22"/>
        <v>0</v>
      </c>
      <c r="Q34">
        <f t="shared" si="23"/>
        <v>0</v>
      </c>
      <c r="R34">
        <f t="shared" si="24"/>
        <v>0</v>
      </c>
      <c r="S34">
        <f t="shared" si="25"/>
        <v>0</v>
      </c>
      <c r="T34">
        <f t="shared" si="26"/>
        <v>0</v>
      </c>
      <c r="U34">
        <f t="shared" si="27"/>
        <v>0</v>
      </c>
      <c r="V34">
        <f t="shared" si="28"/>
        <v>0</v>
      </c>
      <c r="W34">
        <f t="shared" si="29"/>
        <v>0</v>
      </c>
      <c r="X34">
        <f t="shared" si="30"/>
        <v>0</v>
      </c>
      <c r="Y34">
        <f t="shared" si="31"/>
        <v>0</v>
      </c>
      <c r="AA34">
        <v>35350322</v>
      </c>
      <c r="AB34">
        <f t="shared" si="32"/>
        <v>0</v>
      </c>
      <c r="AC34">
        <f t="shared" si="33"/>
        <v>0</v>
      </c>
      <c r="AD34">
        <f t="shared" si="34"/>
        <v>0</v>
      </c>
      <c r="AE34">
        <f t="shared" si="35"/>
        <v>0</v>
      </c>
      <c r="AF34">
        <f t="shared" si="35"/>
        <v>0</v>
      </c>
      <c r="AG34">
        <f t="shared" si="36"/>
        <v>0</v>
      </c>
      <c r="AH34">
        <f t="shared" si="37"/>
        <v>0</v>
      </c>
      <c r="AI34">
        <f t="shared" si="37"/>
        <v>0</v>
      </c>
      <c r="AJ34">
        <f t="shared" si="38"/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82</v>
      </c>
      <c r="AU34">
        <v>62</v>
      </c>
      <c r="AV34">
        <v>1</v>
      </c>
      <c r="AW34">
        <v>1</v>
      </c>
      <c r="AZ34">
        <v>1</v>
      </c>
      <c r="BA34">
        <v>1</v>
      </c>
      <c r="BB34">
        <v>1</v>
      </c>
      <c r="BC34">
        <v>1</v>
      </c>
      <c r="BD34" t="s">
        <v>3</v>
      </c>
      <c r="BE34" t="s">
        <v>3</v>
      </c>
      <c r="BF34" t="s">
        <v>3</v>
      </c>
      <c r="BG34" t="s">
        <v>3</v>
      </c>
      <c r="BH34">
        <v>3</v>
      </c>
      <c r="BI34">
        <v>1</v>
      </c>
      <c r="BJ34" t="s">
        <v>45</v>
      </c>
      <c r="BM34">
        <v>56001</v>
      </c>
      <c r="BN34">
        <v>0</v>
      </c>
      <c r="BO34" t="s">
        <v>3</v>
      </c>
      <c r="BP34">
        <v>0</v>
      </c>
      <c r="BQ34">
        <v>6</v>
      </c>
      <c r="BR34">
        <v>0</v>
      </c>
      <c r="BS34">
        <v>1</v>
      </c>
      <c r="BT34">
        <v>1</v>
      </c>
      <c r="BU34">
        <v>1</v>
      </c>
      <c r="BV34">
        <v>1</v>
      </c>
      <c r="BW34">
        <v>1</v>
      </c>
      <c r="BX34">
        <v>1</v>
      </c>
      <c r="BY34" t="s">
        <v>3</v>
      </c>
      <c r="BZ34">
        <v>82</v>
      </c>
      <c r="CA34">
        <v>62</v>
      </c>
      <c r="CB34" t="s">
        <v>3</v>
      </c>
      <c r="CE34">
        <v>0</v>
      </c>
      <c r="CF34">
        <v>0</v>
      </c>
      <c r="CG34">
        <v>0</v>
      </c>
      <c r="CM34">
        <v>0</v>
      </c>
      <c r="CN34" t="s">
        <v>3</v>
      </c>
      <c r="CO34">
        <v>0</v>
      </c>
      <c r="CP34">
        <f t="shared" si="39"/>
        <v>0</v>
      </c>
      <c r="CQ34">
        <f t="shared" si="40"/>
        <v>0</v>
      </c>
      <c r="CR34">
        <f t="shared" si="41"/>
        <v>0</v>
      </c>
      <c r="CS34">
        <f t="shared" si="42"/>
        <v>0</v>
      </c>
      <c r="CT34">
        <f t="shared" si="43"/>
        <v>0</v>
      </c>
      <c r="CU34">
        <f t="shared" si="44"/>
        <v>0</v>
      </c>
      <c r="CV34">
        <f t="shared" si="45"/>
        <v>0</v>
      </c>
      <c r="CW34">
        <f t="shared" si="46"/>
        <v>0</v>
      </c>
      <c r="CX34">
        <f t="shared" si="47"/>
        <v>0</v>
      </c>
      <c r="CY34">
        <f t="shared" si="48"/>
        <v>0</v>
      </c>
      <c r="CZ34">
        <f t="shared" si="49"/>
        <v>0</v>
      </c>
      <c r="DC34" t="s">
        <v>3</v>
      </c>
      <c r="DD34" t="s">
        <v>3</v>
      </c>
      <c r="DE34" t="s">
        <v>3</v>
      </c>
      <c r="DF34" t="s">
        <v>3</v>
      </c>
      <c r="DG34" t="s">
        <v>3</v>
      </c>
      <c r="DH34" t="s">
        <v>3</v>
      </c>
      <c r="DI34" t="s">
        <v>3</v>
      </c>
      <c r="DJ34" t="s">
        <v>3</v>
      </c>
      <c r="DK34" t="s">
        <v>3</v>
      </c>
      <c r="DL34" t="s">
        <v>3</v>
      </c>
      <c r="DM34" t="s">
        <v>3</v>
      </c>
      <c r="DN34">
        <v>0</v>
      </c>
      <c r="DO34">
        <v>0</v>
      </c>
      <c r="DP34">
        <v>1</v>
      </c>
      <c r="DQ34">
        <v>1</v>
      </c>
      <c r="DU34">
        <v>1009</v>
      </c>
      <c r="DV34" t="s">
        <v>44</v>
      </c>
      <c r="DW34" t="s">
        <v>44</v>
      </c>
      <c r="DX34">
        <v>1000</v>
      </c>
      <c r="DZ34" t="s">
        <v>3</v>
      </c>
      <c r="EA34" t="s">
        <v>3</v>
      </c>
      <c r="EB34" t="s">
        <v>3</v>
      </c>
      <c r="EC34" t="s">
        <v>3</v>
      </c>
      <c r="EE34">
        <v>36520758</v>
      </c>
      <c r="EF34">
        <v>6</v>
      </c>
      <c r="EG34" t="s">
        <v>20</v>
      </c>
      <c r="EH34">
        <v>0</v>
      </c>
      <c r="EI34" t="s">
        <v>3</v>
      </c>
      <c r="EJ34">
        <v>1</v>
      </c>
      <c r="EK34">
        <v>56001</v>
      </c>
      <c r="EL34" t="s">
        <v>39</v>
      </c>
      <c r="EM34" t="s">
        <v>40</v>
      </c>
      <c r="EO34" t="s">
        <v>3</v>
      </c>
      <c r="EQ34">
        <v>0</v>
      </c>
      <c r="ER34">
        <v>0</v>
      </c>
      <c r="ES34">
        <v>0</v>
      </c>
      <c r="ET34">
        <v>0</v>
      </c>
      <c r="EU34">
        <v>0</v>
      </c>
      <c r="EV34">
        <v>0</v>
      </c>
      <c r="EW34">
        <v>0</v>
      </c>
      <c r="EX34">
        <v>0</v>
      </c>
      <c r="FQ34">
        <v>0</v>
      </c>
      <c r="FR34">
        <f t="shared" si="50"/>
        <v>0</v>
      </c>
      <c r="FS34">
        <v>0</v>
      </c>
      <c r="FX34">
        <v>82</v>
      </c>
      <c r="FY34">
        <v>62</v>
      </c>
      <c r="GA34" t="s">
        <v>3</v>
      </c>
      <c r="GD34">
        <v>1</v>
      </c>
      <c r="GF34">
        <v>-304821490</v>
      </c>
      <c r="GG34">
        <v>2</v>
      </c>
      <c r="GH34">
        <v>1</v>
      </c>
      <c r="GI34">
        <v>-2</v>
      </c>
      <c r="GJ34">
        <v>0</v>
      </c>
      <c r="GK34">
        <v>0</v>
      </c>
      <c r="GL34">
        <f t="shared" si="51"/>
        <v>0</v>
      </c>
      <c r="GM34">
        <f t="shared" si="52"/>
        <v>0</v>
      </c>
      <c r="GN34">
        <f t="shared" si="53"/>
        <v>0</v>
      </c>
      <c r="GO34">
        <f t="shared" si="54"/>
        <v>0</v>
      </c>
      <c r="GP34">
        <f t="shared" si="55"/>
        <v>0</v>
      </c>
      <c r="GR34">
        <v>0</v>
      </c>
      <c r="GS34">
        <v>3</v>
      </c>
      <c r="GT34">
        <v>0</v>
      </c>
      <c r="GU34" t="s">
        <v>3</v>
      </c>
      <c r="GV34">
        <f t="shared" si="56"/>
        <v>0</v>
      </c>
      <c r="GW34">
        <v>1</v>
      </c>
      <c r="GX34">
        <f t="shared" si="57"/>
        <v>0</v>
      </c>
      <c r="HA34">
        <v>0</v>
      </c>
      <c r="HB34">
        <v>0</v>
      </c>
      <c r="HC34">
        <f t="shared" si="58"/>
        <v>0</v>
      </c>
      <c r="HE34" t="s">
        <v>3</v>
      </c>
      <c r="HF34" t="s">
        <v>3</v>
      </c>
      <c r="HM34" t="s">
        <v>3</v>
      </c>
      <c r="HN34" t="s">
        <v>3</v>
      </c>
      <c r="HO34" t="s">
        <v>3</v>
      </c>
      <c r="HP34" t="s">
        <v>3</v>
      </c>
      <c r="HQ34" t="s">
        <v>3</v>
      </c>
      <c r="IK34">
        <v>0</v>
      </c>
    </row>
    <row r="35" spans="1:245">
      <c r="A35">
        <v>17</v>
      </c>
      <c r="B35">
        <v>1</v>
      </c>
      <c r="C35">
        <f>ROW(SmtRes!A37)</f>
        <v>37</v>
      </c>
      <c r="D35">
        <f>ROW(EtalonRes!A35)</f>
        <v>35</v>
      </c>
      <c r="E35" t="s">
        <v>51</v>
      </c>
      <c r="F35" t="s">
        <v>52</v>
      </c>
      <c r="G35" t="s">
        <v>53</v>
      </c>
      <c r="H35" t="s">
        <v>54</v>
      </c>
      <c r="I35">
        <f>ROUND(1.8/100,9)</f>
        <v>1.7999999999999999E-2</v>
      </c>
      <c r="J35">
        <v>0</v>
      </c>
      <c r="K35">
        <f>ROUND(1.8/100,9)</f>
        <v>1.7999999999999999E-2</v>
      </c>
      <c r="O35">
        <f t="shared" si="21"/>
        <v>3035.47</v>
      </c>
      <c r="P35">
        <f t="shared" si="22"/>
        <v>2086.54</v>
      </c>
      <c r="Q35">
        <f t="shared" si="23"/>
        <v>291.44</v>
      </c>
      <c r="R35">
        <f t="shared" si="24"/>
        <v>114.39</v>
      </c>
      <c r="S35">
        <f t="shared" si="25"/>
        <v>657.49</v>
      </c>
      <c r="T35">
        <f t="shared" si="26"/>
        <v>0</v>
      </c>
      <c r="U35">
        <f t="shared" si="27"/>
        <v>2.1585959999999997</v>
      </c>
      <c r="V35">
        <f t="shared" si="28"/>
        <v>0.25537499999999996</v>
      </c>
      <c r="W35">
        <f t="shared" si="29"/>
        <v>0</v>
      </c>
      <c r="X35">
        <f t="shared" si="30"/>
        <v>818.19</v>
      </c>
      <c r="Y35">
        <f t="shared" si="31"/>
        <v>416.82</v>
      </c>
      <c r="AA35">
        <v>35350322</v>
      </c>
      <c r="AB35">
        <f t="shared" si="32"/>
        <v>26034.538499999999</v>
      </c>
      <c r="AC35">
        <f t="shared" si="33"/>
        <v>23370.78</v>
      </c>
      <c r="AD35">
        <f>ROUND(((((ET35*1.25))-((EU35*1.25)))+AE35),6)</f>
        <v>1562.875</v>
      </c>
      <c r="AE35">
        <f>ROUND(((EU35*1.25)),6)</f>
        <v>191.53749999999999</v>
      </c>
      <c r="AF35">
        <f>ROUND(((EV35*1.15)),6)</f>
        <v>1100.8834999999999</v>
      </c>
      <c r="AG35">
        <f t="shared" si="36"/>
        <v>0</v>
      </c>
      <c r="AH35">
        <f>((EW35*1.15))</f>
        <v>119.922</v>
      </c>
      <c r="AI35">
        <f>((EX35*1.25))</f>
        <v>14.1875</v>
      </c>
      <c r="AJ35">
        <f t="shared" si="38"/>
        <v>0</v>
      </c>
      <c r="AK35">
        <v>25578.37</v>
      </c>
      <c r="AL35">
        <v>23370.78</v>
      </c>
      <c r="AM35">
        <v>1250.3</v>
      </c>
      <c r="AN35">
        <v>153.22999999999999</v>
      </c>
      <c r="AO35">
        <v>957.29</v>
      </c>
      <c r="AP35">
        <v>0</v>
      </c>
      <c r="AQ35">
        <v>104.28</v>
      </c>
      <c r="AR35">
        <v>11.35</v>
      </c>
      <c r="AS35">
        <v>0</v>
      </c>
      <c r="AT35">
        <v>106</v>
      </c>
      <c r="AU35">
        <v>54</v>
      </c>
      <c r="AV35">
        <v>1</v>
      </c>
      <c r="AW35">
        <v>1</v>
      </c>
      <c r="AZ35">
        <v>1</v>
      </c>
      <c r="BA35">
        <v>33.18</v>
      </c>
      <c r="BB35">
        <v>10.36</v>
      </c>
      <c r="BC35">
        <v>4.96</v>
      </c>
      <c r="BD35" t="s">
        <v>3</v>
      </c>
      <c r="BE35" t="s">
        <v>3</v>
      </c>
      <c r="BF35" t="s">
        <v>3</v>
      </c>
      <c r="BG35" t="s">
        <v>3</v>
      </c>
      <c r="BH35">
        <v>0</v>
      </c>
      <c r="BI35">
        <v>1</v>
      </c>
      <c r="BJ35" t="s">
        <v>55</v>
      </c>
      <c r="BM35">
        <v>10001</v>
      </c>
      <c r="BN35">
        <v>0</v>
      </c>
      <c r="BO35" t="s">
        <v>52</v>
      </c>
      <c r="BP35">
        <v>1</v>
      </c>
      <c r="BQ35">
        <v>2</v>
      </c>
      <c r="BR35">
        <v>0</v>
      </c>
      <c r="BS35">
        <v>33.18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3</v>
      </c>
      <c r="BZ35">
        <v>118</v>
      </c>
      <c r="CA35">
        <v>63</v>
      </c>
      <c r="CB35" t="s">
        <v>3</v>
      </c>
      <c r="CE35">
        <v>0</v>
      </c>
      <c r="CF35">
        <v>0</v>
      </c>
      <c r="CG35">
        <v>0</v>
      </c>
      <c r="CM35">
        <v>0</v>
      </c>
      <c r="CN35" t="s">
        <v>788</v>
      </c>
      <c r="CO35">
        <v>0</v>
      </c>
      <c r="CP35">
        <f t="shared" si="39"/>
        <v>3035.4700000000003</v>
      </c>
      <c r="CQ35">
        <f t="shared" si="40"/>
        <v>115919.06879999999</v>
      </c>
      <c r="CR35">
        <f t="shared" si="41"/>
        <v>16191.384999999998</v>
      </c>
      <c r="CS35">
        <f t="shared" si="42"/>
        <v>6355.21425</v>
      </c>
      <c r="CT35">
        <f t="shared" si="43"/>
        <v>36527.314529999996</v>
      </c>
      <c r="CU35">
        <f t="shared" si="44"/>
        <v>0</v>
      </c>
      <c r="CV35">
        <f t="shared" si="45"/>
        <v>119.922</v>
      </c>
      <c r="CW35">
        <f t="shared" si="46"/>
        <v>14.1875</v>
      </c>
      <c r="CX35">
        <f t="shared" si="47"/>
        <v>0</v>
      </c>
      <c r="CY35">
        <f t="shared" si="48"/>
        <v>818.19280000000003</v>
      </c>
      <c r="CZ35">
        <f t="shared" si="49"/>
        <v>416.81519999999995</v>
      </c>
      <c r="DC35" t="s">
        <v>3</v>
      </c>
      <c r="DD35" t="s">
        <v>3</v>
      </c>
      <c r="DE35" t="s">
        <v>56</v>
      </c>
      <c r="DF35" t="s">
        <v>56</v>
      </c>
      <c r="DG35" t="s">
        <v>57</v>
      </c>
      <c r="DH35" t="s">
        <v>3</v>
      </c>
      <c r="DI35" t="s">
        <v>57</v>
      </c>
      <c r="DJ35" t="s">
        <v>56</v>
      </c>
      <c r="DK35" t="s">
        <v>3</v>
      </c>
      <c r="DL35" t="s">
        <v>3</v>
      </c>
      <c r="DM35" t="s">
        <v>3</v>
      </c>
      <c r="DN35">
        <v>0</v>
      </c>
      <c r="DO35">
        <v>0</v>
      </c>
      <c r="DP35">
        <v>1</v>
      </c>
      <c r="DQ35">
        <v>1</v>
      </c>
      <c r="DU35">
        <v>1013</v>
      </c>
      <c r="DV35" t="s">
        <v>54</v>
      </c>
      <c r="DW35" t="s">
        <v>54</v>
      </c>
      <c r="DX35">
        <v>1</v>
      </c>
      <c r="DZ35" t="s">
        <v>3</v>
      </c>
      <c r="EA35" t="s">
        <v>3</v>
      </c>
      <c r="EB35" t="s">
        <v>3</v>
      </c>
      <c r="EC35" t="s">
        <v>3</v>
      </c>
      <c r="EE35">
        <v>36520680</v>
      </c>
      <c r="EF35">
        <v>2</v>
      </c>
      <c r="EG35" t="s">
        <v>58</v>
      </c>
      <c r="EH35">
        <v>0</v>
      </c>
      <c r="EI35" t="s">
        <v>3</v>
      </c>
      <c r="EJ35">
        <v>1</v>
      </c>
      <c r="EK35">
        <v>10001</v>
      </c>
      <c r="EL35" t="s">
        <v>59</v>
      </c>
      <c r="EM35" t="s">
        <v>60</v>
      </c>
      <c r="EO35" t="s">
        <v>61</v>
      </c>
      <c r="EQ35">
        <v>0</v>
      </c>
      <c r="ER35">
        <v>25578.37</v>
      </c>
      <c r="ES35">
        <v>23370.78</v>
      </c>
      <c r="ET35">
        <v>1250.3</v>
      </c>
      <c r="EU35">
        <v>153.22999999999999</v>
      </c>
      <c r="EV35">
        <v>957.29</v>
      </c>
      <c r="EW35">
        <v>104.28</v>
      </c>
      <c r="EX35">
        <v>11.35</v>
      </c>
      <c r="EY35">
        <v>0</v>
      </c>
      <c r="FQ35">
        <v>0</v>
      </c>
      <c r="FR35">
        <f t="shared" si="50"/>
        <v>0</v>
      </c>
      <c r="FS35">
        <v>0</v>
      </c>
      <c r="FT35" t="s">
        <v>62</v>
      </c>
      <c r="FU35" t="s">
        <v>63</v>
      </c>
      <c r="FX35">
        <v>106.2</v>
      </c>
      <c r="FY35">
        <v>53.55</v>
      </c>
      <c r="GA35" t="s">
        <v>3</v>
      </c>
      <c r="GD35">
        <v>1</v>
      </c>
      <c r="GF35">
        <v>-1768343030</v>
      </c>
      <c r="GG35">
        <v>2</v>
      </c>
      <c r="GH35">
        <v>1</v>
      </c>
      <c r="GI35">
        <v>2</v>
      </c>
      <c r="GJ35">
        <v>0</v>
      </c>
      <c r="GK35">
        <v>0</v>
      </c>
      <c r="GL35">
        <f t="shared" si="51"/>
        <v>0</v>
      </c>
      <c r="GM35">
        <f t="shared" si="52"/>
        <v>4270.4799999999996</v>
      </c>
      <c r="GN35">
        <f t="shared" si="53"/>
        <v>4270.4799999999996</v>
      </c>
      <c r="GO35">
        <f t="shared" si="54"/>
        <v>0</v>
      </c>
      <c r="GP35">
        <f t="shared" si="55"/>
        <v>0</v>
      </c>
      <c r="GR35">
        <v>0</v>
      </c>
      <c r="GS35">
        <v>3</v>
      </c>
      <c r="GT35">
        <v>0</v>
      </c>
      <c r="GU35" t="s">
        <v>3</v>
      </c>
      <c r="GV35">
        <f t="shared" si="56"/>
        <v>0</v>
      </c>
      <c r="GW35">
        <v>1</v>
      </c>
      <c r="GX35">
        <f t="shared" si="57"/>
        <v>0</v>
      </c>
      <c r="HA35">
        <v>0</v>
      </c>
      <c r="HB35">
        <v>0</v>
      </c>
      <c r="HC35">
        <f t="shared" si="58"/>
        <v>0</v>
      </c>
      <c r="HE35" t="s">
        <v>3</v>
      </c>
      <c r="HF35" t="s">
        <v>3</v>
      </c>
      <c r="HM35" t="s">
        <v>3</v>
      </c>
      <c r="HN35" t="s">
        <v>3</v>
      </c>
      <c r="HO35" t="s">
        <v>3</v>
      </c>
      <c r="HP35" t="s">
        <v>3</v>
      </c>
      <c r="HQ35" t="s">
        <v>3</v>
      </c>
      <c r="IK35">
        <v>0</v>
      </c>
    </row>
    <row r="36" spans="1:245">
      <c r="A36">
        <v>18</v>
      </c>
      <c r="B36">
        <v>1</v>
      </c>
      <c r="C36">
        <v>26</v>
      </c>
      <c r="E36" t="s">
        <v>64</v>
      </c>
      <c r="F36" t="s">
        <v>65</v>
      </c>
      <c r="G36" t="s">
        <v>66</v>
      </c>
      <c r="H36" t="s">
        <v>67</v>
      </c>
      <c r="I36">
        <f>I35*J36</f>
        <v>1.1249999999999998</v>
      </c>
      <c r="J36">
        <v>62.499999999999993</v>
      </c>
      <c r="K36">
        <v>62.5</v>
      </c>
      <c r="O36">
        <f t="shared" si="21"/>
        <v>305.12</v>
      </c>
      <c r="P36">
        <f t="shared" si="22"/>
        <v>305.12</v>
      </c>
      <c r="Q36">
        <f t="shared" si="23"/>
        <v>0</v>
      </c>
      <c r="R36">
        <f t="shared" si="24"/>
        <v>0</v>
      </c>
      <c r="S36">
        <f t="shared" si="25"/>
        <v>0</v>
      </c>
      <c r="T36">
        <f t="shared" si="26"/>
        <v>0</v>
      </c>
      <c r="U36">
        <f t="shared" si="27"/>
        <v>0</v>
      </c>
      <c r="V36">
        <f t="shared" si="28"/>
        <v>0</v>
      </c>
      <c r="W36">
        <f t="shared" si="29"/>
        <v>0.19</v>
      </c>
      <c r="X36">
        <f t="shared" si="30"/>
        <v>0</v>
      </c>
      <c r="Y36">
        <f t="shared" si="31"/>
        <v>0</v>
      </c>
      <c r="AA36">
        <v>35350322</v>
      </c>
      <c r="AB36">
        <f t="shared" si="32"/>
        <v>208.63</v>
      </c>
      <c r="AC36">
        <f t="shared" si="33"/>
        <v>208.63</v>
      </c>
      <c r="AD36">
        <f t="shared" ref="AD36:AD47" si="59">ROUND((((ET36)-(EU36))+AE36),6)</f>
        <v>0</v>
      </c>
      <c r="AE36">
        <f t="shared" ref="AE36:AF39" si="60">ROUND((EU36),6)</f>
        <v>0</v>
      </c>
      <c r="AF36">
        <f t="shared" si="60"/>
        <v>0</v>
      </c>
      <c r="AG36">
        <f t="shared" si="36"/>
        <v>0</v>
      </c>
      <c r="AH36">
        <f t="shared" ref="AH36:AI39" si="61">(EW36)</f>
        <v>0</v>
      </c>
      <c r="AI36">
        <f t="shared" si="61"/>
        <v>0</v>
      </c>
      <c r="AJ36">
        <f t="shared" si="38"/>
        <v>0.17</v>
      </c>
      <c r="AK36">
        <v>208.63</v>
      </c>
      <c r="AL36">
        <v>208.63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0.17</v>
      </c>
      <c r="AT36">
        <v>106</v>
      </c>
      <c r="AU36">
        <v>54</v>
      </c>
      <c r="AV36">
        <v>1</v>
      </c>
      <c r="AW36">
        <v>1</v>
      </c>
      <c r="AZ36">
        <v>1</v>
      </c>
      <c r="BA36">
        <v>1</v>
      </c>
      <c r="BB36">
        <v>1</v>
      </c>
      <c r="BC36">
        <v>1.3</v>
      </c>
      <c r="BD36" t="s">
        <v>3</v>
      </c>
      <c r="BE36" t="s">
        <v>3</v>
      </c>
      <c r="BF36" t="s">
        <v>3</v>
      </c>
      <c r="BG36" t="s">
        <v>3</v>
      </c>
      <c r="BH36">
        <v>3</v>
      </c>
      <c r="BI36">
        <v>1</v>
      </c>
      <c r="BJ36" t="s">
        <v>68</v>
      </c>
      <c r="BM36">
        <v>10001</v>
      </c>
      <c r="BN36">
        <v>0</v>
      </c>
      <c r="BO36" t="s">
        <v>65</v>
      </c>
      <c r="BP36">
        <v>1</v>
      </c>
      <c r="BQ36">
        <v>2</v>
      </c>
      <c r="BR36">
        <v>0</v>
      </c>
      <c r="BS36">
        <v>1</v>
      </c>
      <c r="BT36">
        <v>1</v>
      </c>
      <c r="BU36">
        <v>1</v>
      </c>
      <c r="BV36">
        <v>1</v>
      </c>
      <c r="BW36">
        <v>1</v>
      </c>
      <c r="BX36">
        <v>1</v>
      </c>
      <c r="BY36" t="s">
        <v>3</v>
      </c>
      <c r="BZ36">
        <v>118</v>
      </c>
      <c r="CA36">
        <v>63</v>
      </c>
      <c r="CB36" t="s">
        <v>3</v>
      </c>
      <c r="CE36">
        <v>0</v>
      </c>
      <c r="CF36">
        <v>0</v>
      </c>
      <c r="CG36">
        <v>0</v>
      </c>
      <c r="CM36">
        <v>0</v>
      </c>
      <c r="CN36" t="s">
        <v>3</v>
      </c>
      <c r="CO36">
        <v>0</v>
      </c>
      <c r="CP36">
        <f t="shared" si="39"/>
        <v>305.12</v>
      </c>
      <c r="CQ36">
        <f t="shared" si="40"/>
        <v>271.21899999999999</v>
      </c>
      <c r="CR36">
        <f t="shared" si="41"/>
        <v>0</v>
      </c>
      <c r="CS36">
        <f t="shared" si="42"/>
        <v>0</v>
      </c>
      <c r="CT36">
        <f t="shared" si="43"/>
        <v>0</v>
      </c>
      <c r="CU36">
        <f t="shared" si="44"/>
        <v>0</v>
      </c>
      <c r="CV36">
        <f t="shared" si="45"/>
        <v>0</v>
      </c>
      <c r="CW36">
        <f t="shared" si="46"/>
        <v>0</v>
      </c>
      <c r="CX36">
        <f t="shared" si="47"/>
        <v>0.17</v>
      </c>
      <c r="CY36">
        <f t="shared" si="48"/>
        <v>0</v>
      </c>
      <c r="CZ36">
        <f t="shared" si="49"/>
        <v>0</v>
      </c>
      <c r="DC36" t="s">
        <v>3</v>
      </c>
      <c r="DD36" t="s">
        <v>3</v>
      </c>
      <c r="DE36" t="s">
        <v>3</v>
      </c>
      <c r="DF36" t="s">
        <v>3</v>
      </c>
      <c r="DG36" t="s">
        <v>3</v>
      </c>
      <c r="DH36" t="s">
        <v>3</v>
      </c>
      <c r="DI36" t="s">
        <v>3</v>
      </c>
      <c r="DJ36" t="s">
        <v>3</v>
      </c>
      <c r="DK36" t="s">
        <v>3</v>
      </c>
      <c r="DL36" t="s">
        <v>3</v>
      </c>
      <c r="DM36" t="s">
        <v>3</v>
      </c>
      <c r="DN36">
        <v>0</v>
      </c>
      <c r="DO36">
        <v>0</v>
      </c>
      <c r="DP36">
        <v>1</v>
      </c>
      <c r="DQ36">
        <v>1</v>
      </c>
      <c r="DU36">
        <v>1013</v>
      </c>
      <c r="DV36" t="s">
        <v>67</v>
      </c>
      <c r="DW36" t="s">
        <v>67</v>
      </c>
      <c r="DX36">
        <v>1</v>
      </c>
      <c r="DZ36" t="s">
        <v>3</v>
      </c>
      <c r="EA36" t="s">
        <v>3</v>
      </c>
      <c r="EB36" t="s">
        <v>3</v>
      </c>
      <c r="EC36" t="s">
        <v>3</v>
      </c>
      <c r="EE36">
        <v>36520680</v>
      </c>
      <c r="EF36">
        <v>2</v>
      </c>
      <c r="EG36" t="s">
        <v>58</v>
      </c>
      <c r="EH36">
        <v>0</v>
      </c>
      <c r="EI36" t="s">
        <v>3</v>
      </c>
      <c r="EJ36">
        <v>1</v>
      </c>
      <c r="EK36">
        <v>10001</v>
      </c>
      <c r="EL36" t="s">
        <v>59</v>
      </c>
      <c r="EM36" t="s">
        <v>60</v>
      </c>
      <c r="EO36" t="s">
        <v>3</v>
      </c>
      <c r="EQ36">
        <v>0</v>
      </c>
      <c r="ER36">
        <v>208.63</v>
      </c>
      <c r="ES36">
        <v>208.63</v>
      </c>
      <c r="ET36">
        <v>0</v>
      </c>
      <c r="EU36">
        <v>0</v>
      </c>
      <c r="EV36">
        <v>0</v>
      </c>
      <c r="EW36">
        <v>0</v>
      </c>
      <c r="EX36">
        <v>0</v>
      </c>
      <c r="FQ36">
        <v>0</v>
      </c>
      <c r="FR36">
        <f t="shared" si="50"/>
        <v>0</v>
      </c>
      <c r="FS36">
        <v>0</v>
      </c>
      <c r="FT36" t="s">
        <v>62</v>
      </c>
      <c r="FU36" t="s">
        <v>63</v>
      </c>
      <c r="FX36">
        <v>106.2</v>
      </c>
      <c r="FY36">
        <v>53.55</v>
      </c>
      <c r="GA36" t="s">
        <v>3</v>
      </c>
      <c r="GD36">
        <v>1</v>
      </c>
      <c r="GF36">
        <v>-729184207</v>
      </c>
      <c r="GG36">
        <v>2</v>
      </c>
      <c r="GH36">
        <v>1</v>
      </c>
      <c r="GI36">
        <v>2</v>
      </c>
      <c r="GJ36">
        <v>0</v>
      </c>
      <c r="GK36">
        <v>0</v>
      </c>
      <c r="GL36">
        <f t="shared" si="51"/>
        <v>0</v>
      </c>
      <c r="GM36">
        <f t="shared" si="52"/>
        <v>305.12</v>
      </c>
      <c r="GN36">
        <f t="shared" si="53"/>
        <v>305.12</v>
      </c>
      <c r="GO36">
        <f t="shared" si="54"/>
        <v>0</v>
      </c>
      <c r="GP36">
        <f t="shared" si="55"/>
        <v>0</v>
      </c>
      <c r="GR36">
        <v>0</v>
      </c>
      <c r="GS36">
        <v>3</v>
      </c>
      <c r="GT36">
        <v>0</v>
      </c>
      <c r="GU36" t="s">
        <v>3</v>
      </c>
      <c r="GV36">
        <f t="shared" si="56"/>
        <v>0</v>
      </c>
      <c r="GW36">
        <v>1</v>
      </c>
      <c r="GX36">
        <f t="shared" si="57"/>
        <v>0</v>
      </c>
      <c r="HA36">
        <v>0</v>
      </c>
      <c r="HB36">
        <v>0</v>
      </c>
      <c r="HC36">
        <f t="shared" si="58"/>
        <v>0</v>
      </c>
      <c r="HE36" t="s">
        <v>3</v>
      </c>
      <c r="HF36" t="s">
        <v>3</v>
      </c>
      <c r="HM36" t="s">
        <v>3</v>
      </c>
      <c r="HN36" t="s">
        <v>3</v>
      </c>
      <c r="HO36" t="s">
        <v>3</v>
      </c>
      <c r="HP36" t="s">
        <v>3</v>
      </c>
      <c r="HQ36" t="s">
        <v>3</v>
      </c>
      <c r="IK36">
        <v>0</v>
      </c>
    </row>
    <row r="37" spans="1:245">
      <c r="A37">
        <v>18</v>
      </c>
      <c r="B37">
        <v>1</v>
      </c>
      <c r="C37">
        <v>32</v>
      </c>
      <c r="E37" t="s">
        <v>69</v>
      </c>
      <c r="F37" t="s">
        <v>70</v>
      </c>
      <c r="G37" t="s">
        <v>71</v>
      </c>
      <c r="H37" t="s">
        <v>67</v>
      </c>
      <c r="I37">
        <f>I35*J37</f>
        <v>1.1249999999999998</v>
      </c>
      <c r="J37">
        <v>62.499999999999993</v>
      </c>
      <c r="K37">
        <v>62.5</v>
      </c>
      <c r="O37">
        <f t="shared" si="21"/>
        <v>0</v>
      </c>
      <c r="P37">
        <f t="shared" si="22"/>
        <v>0</v>
      </c>
      <c r="Q37">
        <f t="shared" si="23"/>
        <v>0</v>
      </c>
      <c r="R37">
        <f t="shared" si="24"/>
        <v>0</v>
      </c>
      <c r="S37">
        <f t="shared" si="25"/>
        <v>0</v>
      </c>
      <c r="T37">
        <f t="shared" si="26"/>
        <v>0</v>
      </c>
      <c r="U37">
        <f t="shared" si="27"/>
        <v>0</v>
      </c>
      <c r="V37">
        <f t="shared" si="28"/>
        <v>0</v>
      </c>
      <c r="W37">
        <f t="shared" si="29"/>
        <v>0</v>
      </c>
      <c r="X37">
        <f t="shared" si="30"/>
        <v>0</v>
      </c>
      <c r="Y37">
        <f t="shared" si="31"/>
        <v>0</v>
      </c>
      <c r="AA37">
        <v>35350322</v>
      </c>
      <c r="AB37">
        <f t="shared" si="32"/>
        <v>0</v>
      </c>
      <c r="AC37">
        <f t="shared" si="33"/>
        <v>0</v>
      </c>
      <c r="AD37">
        <f t="shared" si="59"/>
        <v>0</v>
      </c>
      <c r="AE37">
        <f t="shared" si="60"/>
        <v>0</v>
      </c>
      <c r="AF37">
        <f t="shared" si="60"/>
        <v>0</v>
      </c>
      <c r="AG37">
        <f t="shared" si="36"/>
        <v>0</v>
      </c>
      <c r="AH37">
        <f t="shared" si="61"/>
        <v>0</v>
      </c>
      <c r="AI37">
        <f t="shared" si="61"/>
        <v>0</v>
      </c>
      <c r="AJ37">
        <f t="shared" si="38"/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106</v>
      </c>
      <c r="AU37">
        <v>54</v>
      </c>
      <c r="AV37">
        <v>1</v>
      </c>
      <c r="AW37">
        <v>1</v>
      </c>
      <c r="AZ37">
        <v>1</v>
      </c>
      <c r="BA37">
        <v>1</v>
      </c>
      <c r="BB37">
        <v>1</v>
      </c>
      <c r="BC37">
        <v>1</v>
      </c>
      <c r="BD37" t="s">
        <v>3</v>
      </c>
      <c r="BE37" t="s">
        <v>3</v>
      </c>
      <c r="BF37" t="s">
        <v>3</v>
      </c>
      <c r="BG37" t="s">
        <v>3</v>
      </c>
      <c r="BH37">
        <v>3</v>
      </c>
      <c r="BI37">
        <v>1</v>
      </c>
      <c r="BJ37" t="s">
        <v>72</v>
      </c>
      <c r="BM37">
        <v>10001</v>
      </c>
      <c r="BN37">
        <v>0</v>
      </c>
      <c r="BO37" t="s">
        <v>3</v>
      </c>
      <c r="BP37">
        <v>0</v>
      </c>
      <c r="BQ37">
        <v>2</v>
      </c>
      <c r="BR37">
        <v>0</v>
      </c>
      <c r="BS37">
        <v>1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3</v>
      </c>
      <c r="BZ37">
        <v>118</v>
      </c>
      <c r="CA37">
        <v>63</v>
      </c>
      <c r="CB37" t="s">
        <v>3</v>
      </c>
      <c r="CE37">
        <v>0</v>
      </c>
      <c r="CF37">
        <v>0</v>
      </c>
      <c r="CG37">
        <v>0</v>
      </c>
      <c r="CM37">
        <v>0</v>
      </c>
      <c r="CN37" t="s">
        <v>3</v>
      </c>
      <c r="CO37">
        <v>0</v>
      </c>
      <c r="CP37">
        <f t="shared" si="39"/>
        <v>0</v>
      </c>
      <c r="CQ37">
        <f t="shared" si="40"/>
        <v>0</v>
      </c>
      <c r="CR37">
        <f t="shared" si="41"/>
        <v>0</v>
      </c>
      <c r="CS37">
        <f t="shared" si="42"/>
        <v>0</v>
      </c>
      <c r="CT37">
        <f t="shared" si="43"/>
        <v>0</v>
      </c>
      <c r="CU37">
        <f t="shared" si="44"/>
        <v>0</v>
      </c>
      <c r="CV37">
        <f t="shared" si="45"/>
        <v>0</v>
      </c>
      <c r="CW37">
        <f t="shared" si="46"/>
        <v>0</v>
      </c>
      <c r="CX37">
        <f t="shared" si="47"/>
        <v>0</v>
      </c>
      <c r="CY37">
        <f t="shared" si="48"/>
        <v>0</v>
      </c>
      <c r="CZ37">
        <f t="shared" si="49"/>
        <v>0</v>
      </c>
      <c r="DC37" t="s">
        <v>3</v>
      </c>
      <c r="DD37" t="s">
        <v>3</v>
      </c>
      <c r="DE37" t="s">
        <v>3</v>
      </c>
      <c r="DF37" t="s">
        <v>3</v>
      </c>
      <c r="DG37" t="s">
        <v>3</v>
      </c>
      <c r="DH37" t="s">
        <v>3</v>
      </c>
      <c r="DI37" t="s">
        <v>3</v>
      </c>
      <c r="DJ37" t="s">
        <v>3</v>
      </c>
      <c r="DK37" t="s">
        <v>3</v>
      </c>
      <c r="DL37" t="s">
        <v>3</v>
      </c>
      <c r="DM37" t="s">
        <v>3</v>
      </c>
      <c r="DN37">
        <v>0</v>
      </c>
      <c r="DO37">
        <v>0</v>
      </c>
      <c r="DP37">
        <v>1</v>
      </c>
      <c r="DQ37">
        <v>1</v>
      </c>
      <c r="DU37">
        <v>1013</v>
      </c>
      <c r="DV37" t="s">
        <v>67</v>
      </c>
      <c r="DW37" t="s">
        <v>67</v>
      </c>
      <c r="DX37">
        <v>1</v>
      </c>
      <c r="DZ37" t="s">
        <v>3</v>
      </c>
      <c r="EA37" t="s">
        <v>3</v>
      </c>
      <c r="EB37" t="s">
        <v>3</v>
      </c>
      <c r="EC37" t="s">
        <v>3</v>
      </c>
      <c r="EE37">
        <v>36520680</v>
      </c>
      <c r="EF37">
        <v>2</v>
      </c>
      <c r="EG37" t="s">
        <v>58</v>
      </c>
      <c r="EH37">
        <v>0</v>
      </c>
      <c r="EI37" t="s">
        <v>3</v>
      </c>
      <c r="EJ37">
        <v>1</v>
      </c>
      <c r="EK37">
        <v>10001</v>
      </c>
      <c r="EL37" t="s">
        <v>59</v>
      </c>
      <c r="EM37" t="s">
        <v>60</v>
      </c>
      <c r="EO37" t="s">
        <v>3</v>
      </c>
      <c r="EQ37">
        <v>0</v>
      </c>
      <c r="ER37">
        <v>0</v>
      </c>
      <c r="ES37">
        <v>0</v>
      </c>
      <c r="ET37">
        <v>0</v>
      </c>
      <c r="EU37">
        <v>0</v>
      </c>
      <c r="EV37">
        <v>0</v>
      </c>
      <c r="EW37">
        <v>0</v>
      </c>
      <c r="EX37">
        <v>0</v>
      </c>
      <c r="FQ37">
        <v>0</v>
      </c>
      <c r="FR37">
        <f t="shared" si="50"/>
        <v>0</v>
      </c>
      <c r="FS37">
        <v>0</v>
      </c>
      <c r="FT37" t="s">
        <v>62</v>
      </c>
      <c r="FU37" t="s">
        <v>63</v>
      </c>
      <c r="FX37">
        <v>106.2</v>
      </c>
      <c r="FY37">
        <v>53.55</v>
      </c>
      <c r="GA37" t="s">
        <v>3</v>
      </c>
      <c r="GD37">
        <v>1</v>
      </c>
      <c r="GF37">
        <v>388553077</v>
      </c>
      <c r="GG37">
        <v>2</v>
      </c>
      <c r="GH37">
        <v>1</v>
      </c>
      <c r="GI37">
        <v>-2</v>
      </c>
      <c r="GJ37">
        <v>0</v>
      </c>
      <c r="GK37">
        <v>0</v>
      </c>
      <c r="GL37">
        <f t="shared" si="51"/>
        <v>0</v>
      </c>
      <c r="GM37">
        <f t="shared" si="52"/>
        <v>0</v>
      </c>
      <c r="GN37">
        <f t="shared" si="53"/>
        <v>0</v>
      </c>
      <c r="GO37">
        <f t="shared" si="54"/>
        <v>0</v>
      </c>
      <c r="GP37">
        <f t="shared" si="55"/>
        <v>0</v>
      </c>
      <c r="GR37">
        <v>0</v>
      </c>
      <c r="GS37">
        <v>3</v>
      </c>
      <c r="GT37">
        <v>0</v>
      </c>
      <c r="GU37" t="s">
        <v>3</v>
      </c>
      <c r="GV37">
        <f t="shared" si="56"/>
        <v>0</v>
      </c>
      <c r="GW37">
        <v>1</v>
      </c>
      <c r="GX37">
        <f t="shared" si="57"/>
        <v>0</v>
      </c>
      <c r="HA37">
        <v>0</v>
      </c>
      <c r="HB37">
        <v>0</v>
      </c>
      <c r="HC37">
        <f t="shared" si="58"/>
        <v>0</v>
      </c>
      <c r="HE37" t="s">
        <v>3</v>
      </c>
      <c r="HF37" t="s">
        <v>3</v>
      </c>
      <c r="HM37" t="s">
        <v>3</v>
      </c>
      <c r="HN37" t="s">
        <v>3</v>
      </c>
      <c r="HO37" t="s">
        <v>3</v>
      </c>
      <c r="HP37" t="s">
        <v>3</v>
      </c>
      <c r="HQ37" t="s">
        <v>3</v>
      </c>
      <c r="IK37">
        <v>0</v>
      </c>
    </row>
    <row r="38" spans="1:245">
      <c r="A38">
        <v>18</v>
      </c>
      <c r="B38">
        <v>1</v>
      </c>
      <c r="C38">
        <v>34</v>
      </c>
      <c r="E38" t="s">
        <v>73</v>
      </c>
      <c r="F38" t="s">
        <v>74</v>
      </c>
      <c r="G38" t="s">
        <v>75</v>
      </c>
      <c r="H38" t="s">
        <v>76</v>
      </c>
      <c r="I38">
        <f>I35*J38</f>
        <v>-1.7999999999999996</v>
      </c>
      <c r="J38">
        <v>-99.999999999999986</v>
      </c>
      <c r="K38">
        <v>-100</v>
      </c>
      <c r="O38">
        <f t="shared" si="21"/>
        <v>-1870.45</v>
      </c>
      <c r="P38">
        <f t="shared" si="22"/>
        <v>-1870.45</v>
      </c>
      <c r="Q38">
        <f t="shared" si="23"/>
        <v>0</v>
      </c>
      <c r="R38">
        <f t="shared" si="24"/>
        <v>0</v>
      </c>
      <c r="S38">
        <f t="shared" si="25"/>
        <v>0</v>
      </c>
      <c r="T38">
        <f t="shared" si="26"/>
        <v>0</v>
      </c>
      <c r="U38">
        <f t="shared" si="27"/>
        <v>0</v>
      </c>
      <c r="V38">
        <f t="shared" si="28"/>
        <v>0</v>
      </c>
      <c r="W38">
        <f t="shared" si="29"/>
        <v>0</v>
      </c>
      <c r="X38">
        <f t="shared" si="30"/>
        <v>0</v>
      </c>
      <c r="Y38">
        <f t="shared" si="31"/>
        <v>0</v>
      </c>
      <c r="AA38">
        <v>35350322</v>
      </c>
      <c r="AB38">
        <f t="shared" si="32"/>
        <v>207</v>
      </c>
      <c r="AC38">
        <f t="shared" si="33"/>
        <v>207</v>
      </c>
      <c r="AD38">
        <f t="shared" si="59"/>
        <v>0</v>
      </c>
      <c r="AE38">
        <f t="shared" si="60"/>
        <v>0</v>
      </c>
      <c r="AF38">
        <f t="shared" si="60"/>
        <v>0</v>
      </c>
      <c r="AG38">
        <f t="shared" si="36"/>
        <v>0</v>
      </c>
      <c r="AH38">
        <f t="shared" si="61"/>
        <v>0</v>
      </c>
      <c r="AI38">
        <f t="shared" si="61"/>
        <v>0</v>
      </c>
      <c r="AJ38">
        <f t="shared" si="38"/>
        <v>0</v>
      </c>
      <c r="AK38">
        <v>207</v>
      </c>
      <c r="AL38">
        <v>207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106</v>
      </c>
      <c r="AU38">
        <v>54</v>
      </c>
      <c r="AV38">
        <v>1</v>
      </c>
      <c r="AW38">
        <v>1</v>
      </c>
      <c r="AZ38">
        <v>1</v>
      </c>
      <c r="BA38">
        <v>1</v>
      </c>
      <c r="BB38">
        <v>1</v>
      </c>
      <c r="BC38">
        <v>5.0199999999999996</v>
      </c>
      <c r="BD38" t="s">
        <v>3</v>
      </c>
      <c r="BE38" t="s">
        <v>3</v>
      </c>
      <c r="BF38" t="s">
        <v>3</v>
      </c>
      <c r="BG38" t="s">
        <v>3</v>
      </c>
      <c r="BH38">
        <v>3</v>
      </c>
      <c r="BI38">
        <v>1</v>
      </c>
      <c r="BJ38" t="s">
        <v>77</v>
      </c>
      <c r="BM38">
        <v>10001</v>
      </c>
      <c r="BN38">
        <v>0</v>
      </c>
      <c r="BO38" t="s">
        <v>74</v>
      </c>
      <c r="BP38">
        <v>1</v>
      </c>
      <c r="BQ38">
        <v>2</v>
      </c>
      <c r="BR38">
        <v>1</v>
      </c>
      <c r="BS38">
        <v>1</v>
      </c>
      <c r="BT38">
        <v>1</v>
      </c>
      <c r="BU38">
        <v>1</v>
      </c>
      <c r="BV38">
        <v>1</v>
      </c>
      <c r="BW38">
        <v>1</v>
      </c>
      <c r="BX38">
        <v>1</v>
      </c>
      <c r="BY38" t="s">
        <v>3</v>
      </c>
      <c r="BZ38">
        <v>118</v>
      </c>
      <c r="CA38">
        <v>63</v>
      </c>
      <c r="CB38" t="s">
        <v>3</v>
      </c>
      <c r="CE38">
        <v>0</v>
      </c>
      <c r="CF38">
        <v>0</v>
      </c>
      <c r="CG38">
        <v>0</v>
      </c>
      <c r="CM38">
        <v>0</v>
      </c>
      <c r="CN38" t="s">
        <v>3</v>
      </c>
      <c r="CO38">
        <v>0</v>
      </c>
      <c r="CP38">
        <f t="shared" si="39"/>
        <v>-1870.45</v>
      </c>
      <c r="CQ38">
        <f t="shared" si="40"/>
        <v>1039.1399999999999</v>
      </c>
      <c r="CR38">
        <f t="shared" si="41"/>
        <v>0</v>
      </c>
      <c r="CS38">
        <f t="shared" si="42"/>
        <v>0</v>
      </c>
      <c r="CT38">
        <f t="shared" si="43"/>
        <v>0</v>
      </c>
      <c r="CU38">
        <f t="shared" si="44"/>
        <v>0</v>
      </c>
      <c r="CV38">
        <f t="shared" si="45"/>
        <v>0</v>
      </c>
      <c r="CW38">
        <f t="shared" si="46"/>
        <v>0</v>
      </c>
      <c r="CX38">
        <f t="shared" si="47"/>
        <v>0</v>
      </c>
      <c r="CY38">
        <f t="shared" si="48"/>
        <v>0</v>
      </c>
      <c r="CZ38">
        <f t="shared" si="49"/>
        <v>0</v>
      </c>
      <c r="DC38" t="s">
        <v>3</v>
      </c>
      <c r="DD38" t="s">
        <v>3</v>
      </c>
      <c r="DE38" t="s">
        <v>3</v>
      </c>
      <c r="DF38" t="s">
        <v>3</v>
      </c>
      <c r="DG38" t="s">
        <v>3</v>
      </c>
      <c r="DH38" t="s">
        <v>3</v>
      </c>
      <c r="DI38" t="s">
        <v>3</v>
      </c>
      <c r="DJ38" t="s">
        <v>3</v>
      </c>
      <c r="DK38" t="s">
        <v>3</v>
      </c>
      <c r="DL38" t="s">
        <v>3</v>
      </c>
      <c r="DM38" t="s">
        <v>3</v>
      </c>
      <c r="DN38">
        <v>0</v>
      </c>
      <c r="DO38">
        <v>0</v>
      </c>
      <c r="DP38">
        <v>1</v>
      </c>
      <c r="DQ38">
        <v>1</v>
      </c>
      <c r="DU38">
        <v>1005</v>
      </c>
      <c r="DV38" t="s">
        <v>76</v>
      </c>
      <c r="DW38" t="s">
        <v>76</v>
      </c>
      <c r="DX38">
        <v>1</v>
      </c>
      <c r="DZ38" t="s">
        <v>3</v>
      </c>
      <c r="EA38" t="s">
        <v>3</v>
      </c>
      <c r="EB38" t="s">
        <v>3</v>
      </c>
      <c r="EC38" t="s">
        <v>3</v>
      </c>
      <c r="EE38">
        <v>36520680</v>
      </c>
      <c r="EF38">
        <v>2</v>
      </c>
      <c r="EG38" t="s">
        <v>58</v>
      </c>
      <c r="EH38">
        <v>0</v>
      </c>
      <c r="EI38" t="s">
        <v>3</v>
      </c>
      <c r="EJ38">
        <v>1</v>
      </c>
      <c r="EK38">
        <v>10001</v>
      </c>
      <c r="EL38" t="s">
        <v>59</v>
      </c>
      <c r="EM38" t="s">
        <v>60</v>
      </c>
      <c r="EO38" t="s">
        <v>3</v>
      </c>
      <c r="EQ38">
        <v>0</v>
      </c>
      <c r="ER38">
        <v>207</v>
      </c>
      <c r="ES38">
        <v>207</v>
      </c>
      <c r="ET38">
        <v>0</v>
      </c>
      <c r="EU38">
        <v>0</v>
      </c>
      <c r="EV38">
        <v>0</v>
      </c>
      <c r="EW38">
        <v>0</v>
      </c>
      <c r="EX38">
        <v>0</v>
      </c>
      <c r="FQ38">
        <v>0</v>
      </c>
      <c r="FR38">
        <f t="shared" si="50"/>
        <v>0</v>
      </c>
      <c r="FS38">
        <v>0</v>
      </c>
      <c r="FT38" t="s">
        <v>62</v>
      </c>
      <c r="FU38" t="s">
        <v>63</v>
      </c>
      <c r="FX38">
        <v>106.2</v>
      </c>
      <c r="FY38">
        <v>53.55</v>
      </c>
      <c r="GA38" t="s">
        <v>3</v>
      </c>
      <c r="GD38">
        <v>1</v>
      </c>
      <c r="GF38">
        <v>-172969429</v>
      </c>
      <c r="GG38">
        <v>2</v>
      </c>
      <c r="GH38">
        <v>1</v>
      </c>
      <c r="GI38">
        <v>2</v>
      </c>
      <c r="GJ38">
        <v>0</v>
      </c>
      <c r="GK38">
        <v>0</v>
      </c>
      <c r="GL38">
        <f t="shared" si="51"/>
        <v>0</v>
      </c>
      <c r="GM38">
        <f t="shared" si="52"/>
        <v>-1870.45</v>
      </c>
      <c r="GN38">
        <f t="shared" si="53"/>
        <v>-1870.45</v>
      </c>
      <c r="GO38">
        <f t="shared" si="54"/>
        <v>0</v>
      </c>
      <c r="GP38">
        <f t="shared" si="55"/>
        <v>0</v>
      </c>
      <c r="GR38">
        <v>0</v>
      </c>
      <c r="GS38">
        <v>3</v>
      </c>
      <c r="GT38">
        <v>0</v>
      </c>
      <c r="GU38" t="s">
        <v>3</v>
      </c>
      <c r="GV38">
        <f t="shared" si="56"/>
        <v>0</v>
      </c>
      <c r="GW38">
        <v>1</v>
      </c>
      <c r="GX38">
        <f t="shared" si="57"/>
        <v>0</v>
      </c>
      <c r="HA38">
        <v>0</v>
      </c>
      <c r="HB38">
        <v>0</v>
      </c>
      <c r="HC38">
        <f t="shared" si="58"/>
        <v>0</v>
      </c>
      <c r="HE38" t="s">
        <v>3</v>
      </c>
      <c r="HF38" t="s">
        <v>3</v>
      </c>
      <c r="HM38" t="s">
        <v>3</v>
      </c>
      <c r="HN38" t="s">
        <v>3</v>
      </c>
      <c r="HO38" t="s">
        <v>3</v>
      </c>
      <c r="HP38" t="s">
        <v>3</v>
      </c>
      <c r="HQ38" t="s">
        <v>3</v>
      </c>
      <c r="IK38">
        <v>0</v>
      </c>
    </row>
    <row r="39" spans="1:245">
      <c r="A39">
        <v>18</v>
      </c>
      <c r="B39">
        <v>1</v>
      </c>
      <c r="C39">
        <v>37</v>
      </c>
      <c r="E39" t="s">
        <v>78</v>
      </c>
      <c r="F39" t="s">
        <v>79</v>
      </c>
      <c r="G39" t="s">
        <v>80</v>
      </c>
      <c r="H39" t="s">
        <v>3</v>
      </c>
      <c r="I39">
        <f>I35*J39</f>
        <v>0.99999999999999978</v>
      </c>
      <c r="J39">
        <v>55.55555555555555</v>
      </c>
      <c r="K39">
        <v>55.555556000000003</v>
      </c>
      <c r="O39">
        <f t="shared" si="21"/>
        <v>28343.33</v>
      </c>
      <c r="P39">
        <f t="shared" si="22"/>
        <v>28343.33</v>
      </c>
      <c r="Q39">
        <f t="shared" si="23"/>
        <v>0</v>
      </c>
      <c r="R39">
        <f t="shared" si="24"/>
        <v>0</v>
      </c>
      <c r="S39">
        <f t="shared" si="25"/>
        <v>0</v>
      </c>
      <c r="T39">
        <f t="shared" si="26"/>
        <v>0</v>
      </c>
      <c r="U39">
        <f t="shared" si="27"/>
        <v>0</v>
      </c>
      <c r="V39">
        <f t="shared" si="28"/>
        <v>0</v>
      </c>
      <c r="W39">
        <f t="shared" si="29"/>
        <v>0</v>
      </c>
      <c r="X39">
        <f t="shared" si="30"/>
        <v>0</v>
      </c>
      <c r="Y39">
        <f t="shared" si="31"/>
        <v>0</v>
      </c>
      <c r="AA39">
        <v>35350322</v>
      </c>
      <c r="AB39">
        <f t="shared" si="32"/>
        <v>28343.33</v>
      </c>
      <c r="AC39">
        <f t="shared" si="33"/>
        <v>28343.33</v>
      </c>
      <c r="AD39">
        <f t="shared" si="59"/>
        <v>0</v>
      </c>
      <c r="AE39">
        <f t="shared" si="60"/>
        <v>0</v>
      </c>
      <c r="AF39">
        <f t="shared" si="60"/>
        <v>0</v>
      </c>
      <c r="AG39">
        <f t="shared" si="36"/>
        <v>0</v>
      </c>
      <c r="AH39">
        <f t="shared" si="61"/>
        <v>0</v>
      </c>
      <c r="AI39">
        <f t="shared" si="61"/>
        <v>0</v>
      </c>
      <c r="AJ39">
        <f t="shared" si="38"/>
        <v>0</v>
      </c>
      <c r="AK39">
        <v>28343.33</v>
      </c>
      <c r="AL39">
        <v>28343.33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106</v>
      </c>
      <c r="AU39">
        <v>54</v>
      </c>
      <c r="AV39">
        <v>1</v>
      </c>
      <c r="AW39">
        <v>1</v>
      </c>
      <c r="AZ39">
        <v>1</v>
      </c>
      <c r="BA39">
        <v>1</v>
      </c>
      <c r="BB39">
        <v>1</v>
      </c>
      <c r="BC39">
        <v>1</v>
      </c>
      <c r="BD39" t="s">
        <v>3</v>
      </c>
      <c r="BE39" t="s">
        <v>3</v>
      </c>
      <c r="BF39" t="s">
        <v>3</v>
      </c>
      <c r="BG39" t="s">
        <v>3</v>
      </c>
      <c r="BH39">
        <v>3</v>
      </c>
      <c r="BI39">
        <v>1</v>
      </c>
      <c r="BJ39" t="s">
        <v>3</v>
      </c>
      <c r="BM39">
        <v>10001</v>
      </c>
      <c r="BN39">
        <v>0</v>
      </c>
      <c r="BO39" t="s">
        <v>3</v>
      </c>
      <c r="BP39">
        <v>0</v>
      </c>
      <c r="BQ39">
        <v>2</v>
      </c>
      <c r="BR39">
        <v>0</v>
      </c>
      <c r="BS39">
        <v>1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3</v>
      </c>
      <c r="BZ39">
        <v>118</v>
      </c>
      <c r="CA39">
        <v>63</v>
      </c>
      <c r="CB39" t="s">
        <v>3</v>
      </c>
      <c r="CE39">
        <v>0</v>
      </c>
      <c r="CF39">
        <v>0</v>
      </c>
      <c r="CG39">
        <v>0</v>
      </c>
      <c r="CM39">
        <v>0</v>
      </c>
      <c r="CN39" t="s">
        <v>3</v>
      </c>
      <c r="CO39">
        <v>0</v>
      </c>
      <c r="CP39">
        <f t="shared" si="39"/>
        <v>28343.33</v>
      </c>
      <c r="CQ39">
        <f t="shared" si="40"/>
        <v>28343.33</v>
      </c>
      <c r="CR39">
        <f t="shared" si="41"/>
        <v>0</v>
      </c>
      <c r="CS39">
        <f t="shared" si="42"/>
        <v>0</v>
      </c>
      <c r="CT39">
        <f t="shared" si="43"/>
        <v>0</v>
      </c>
      <c r="CU39">
        <f t="shared" si="44"/>
        <v>0</v>
      </c>
      <c r="CV39">
        <f t="shared" si="45"/>
        <v>0</v>
      </c>
      <c r="CW39">
        <f t="shared" si="46"/>
        <v>0</v>
      </c>
      <c r="CX39">
        <f t="shared" si="47"/>
        <v>0</v>
      </c>
      <c r="CY39">
        <f t="shared" si="48"/>
        <v>0</v>
      </c>
      <c r="CZ39">
        <f t="shared" si="49"/>
        <v>0</v>
      </c>
      <c r="DC39" t="s">
        <v>3</v>
      </c>
      <c r="DD39" t="s">
        <v>3</v>
      </c>
      <c r="DE39" t="s">
        <v>3</v>
      </c>
      <c r="DF39" t="s">
        <v>3</v>
      </c>
      <c r="DG39" t="s">
        <v>3</v>
      </c>
      <c r="DH39" t="s">
        <v>3</v>
      </c>
      <c r="DI39" t="s">
        <v>3</v>
      </c>
      <c r="DJ39" t="s">
        <v>3</v>
      </c>
      <c r="DK39" t="s">
        <v>3</v>
      </c>
      <c r="DL39" t="s">
        <v>3</v>
      </c>
      <c r="DM39" t="s">
        <v>3</v>
      </c>
      <c r="DN39">
        <v>0</v>
      </c>
      <c r="DO39">
        <v>0</v>
      </c>
      <c r="DP39">
        <v>1</v>
      </c>
      <c r="DQ39">
        <v>1</v>
      </c>
      <c r="DZ39" t="s">
        <v>3</v>
      </c>
      <c r="EA39" t="s">
        <v>3</v>
      </c>
      <c r="EB39" t="s">
        <v>3</v>
      </c>
      <c r="EC39" t="s">
        <v>3</v>
      </c>
      <c r="EE39">
        <v>36520680</v>
      </c>
      <c r="EF39">
        <v>2</v>
      </c>
      <c r="EG39" t="s">
        <v>58</v>
      </c>
      <c r="EH39">
        <v>0</v>
      </c>
      <c r="EI39" t="s">
        <v>3</v>
      </c>
      <c r="EJ39">
        <v>1</v>
      </c>
      <c r="EK39">
        <v>10001</v>
      </c>
      <c r="EL39" t="s">
        <v>59</v>
      </c>
      <c r="EM39" t="s">
        <v>60</v>
      </c>
      <c r="EO39" t="s">
        <v>3</v>
      </c>
      <c r="EQ39">
        <v>0</v>
      </c>
      <c r="ER39">
        <v>28343.33</v>
      </c>
      <c r="ES39">
        <v>28343.33</v>
      </c>
      <c r="ET39">
        <v>0</v>
      </c>
      <c r="EU39">
        <v>0</v>
      </c>
      <c r="EV39">
        <v>0</v>
      </c>
      <c r="EW39">
        <v>0</v>
      </c>
      <c r="EX39">
        <v>0</v>
      </c>
      <c r="FQ39">
        <v>0</v>
      </c>
      <c r="FR39">
        <f t="shared" si="50"/>
        <v>0</v>
      </c>
      <c r="FS39">
        <v>0</v>
      </c>
      <c r="FT39" t="s">
        <v>62</v>
      </c>
      <c r="FU39" t="s">
        <v>63</v>
      </c>
      <c r="FX39">
        <v>106.2</v>
      </c>
      <c r="FY39">
        <v>53.55</v>
      </c>
      <c r="GA39" t="s">
        <v>81</v>
      </c>
      <c r="GD39">
        <v>1</v>
      </c>
      <c r="GF39">
        <v>-283290588</v>
      </c>
      <c r="GG39">
        <v>2</v>
      </c>
      <c r="GH39">
        <v>0</v>
      </c>
      <c r="GI39">
        <v>-2</v>
      </c>
      <c r="GJ39">
        <v>0</v>
      </c>
      <c r="GK39">
        <v>0</v>
      </c>
      <c r="GL39">
        <f t="shared" si="51"/>
        <v>0</v>
      </c>
      <c r="GM39">
        <f t="shared" si="52"/>
        <v>28343.33</v>
      </c>
      <c r="GN39">
        <f t="shared" si="53"/>
        <v>28343.33</v>
      </c>
      <c r="GO39">
        <f t="shared" si="54"/>
        <v>0</v>
      </c>
      <c r="GP39">
        <f t="shared" si="55"/>
        <v>0</v>
      </c>
      <c r="GR39">
        <v>0</v>
      </c>
      <c r="GS39">
        <v>4</v>
      </c>
      <c r="GT39">
        <v>0</v>
      </c>
      <c r="GU39" t="s">
        <v>3</v>
      </c>
      <c r="GV39">
        <f t="shared" si="56"/>
        <v>0</v>
      </c>
      <c r="GW39">
        <v>1</v>
      </c>
      <c r="GX39">
        <f t="shared" si="57"/>
        <v>0</v>
      </c>
      <c r="HA39">
        <v>0</v>
      </c>
      <c r="HB39">
        <v>0</v>
      </c>
      <c r="HC39">
        <f t="shared" si="58"/>
        <v>0</v>
      </c>
      <c r="HE39" t="s">
        <v>3</v>
      </c>
      <c r="HF39" t="s">
        <v>3</v>
      </c>
      <c r="HM39" t="s">
        <v>3</v>
      </c>
      <c r="HN39" t="s">
        <v>3</v>
      </c>
      <c r="HO39" t="s">
        <v>3</v>
      </c>
      <c r="HP39" t="s">
        <v>3</v>
      </c>
      <c r="HQ39" t="s">
        <v>3</v>
      </c>
      <c r="IK39">
        <v>0</v>
      </c>
    </row>
    <row r="40" spans="1:245">
      <c r="A40">
        <v>17</v>
      </c>
      <c r="B40">
        <v>1</v>
      </c>
      <c r="C40">
        <f>ROW(SmtRes!A49)</f>
        <v>49</v>
      </c>
      <c r="D40">
        <f>ROW(EtalonRes!A48)</f>
        <v>48</v>
      </c>
      <c r="E40" t="s">
        <v>82</v>
      </c>
      <c r="F40" t="s">
        <v>83</v>
      </c>
      <c r="G40" t="s">
        <v>84</v>
      </c>
      <c r="H40" t="s">
        <v>26</v>
      </c>
      <c r="I40">
        <f>ROUND(5/100,9)</f>
        <v>0.05</v>
      </c>
      <c r="J40">
        <v>0</v>
      </c>
      <c r="K40">
        <f>ROUND(5/100,9)</f>
        <v>0.05</v>
      </c>
      <c r="O40">
        <f t="shared" si="21"/>
        <v>260.58999999999997</v>
      </c>
      <c r="P40">
        <f t="shared" si="22"/>
        <v>12.54</v>
      </c>
      <c r="Q40">
        <f t="shared" si="23"/>
        <v>11.69</v>
      </c>
      <c r="R40">
        <f t="shared" si="24"/>
        <v>0.23</v>
      </c>
      <c r="S40">
        <f t="shared" si="25"/>
        <v>236.36</v>
      </c>
      <c r="T40">
        <f t="shared" si="26"/>
        <v>0</v>
      </c>
      <c r="U40">
        <f t="shared" si="27"/>
        <v>0.75784999999999991</v>
      </c>
      <c r="V40">
        <f t="shared" si="28"/>
        <v>5.0000000000000001E-4</v>
      </c>
      <c r="W40">
        <f t="shared" si="29"/>
        <v>0</v>
      </c>
      <c r="X40">
        <f t="shared" si="30"/>
        <v>272.08</v>
      </c>
      <c r="Y40">
        <f t="shared" si="31"/>
        <v>167.98</v>
      </c>
      <c r="AA40">
        <v>35350322</v>
      </c>
      <c r="AB40">
        <f t="shared" si="32"/>
        <v>262.74349999999998</v>
      </c>
      <c r="AC40">
        <f t="shared" si="33"/>
        <v>79.11</v>
      </c>
      <c r="AD40">
        <f t="shared" si="59"/>
        <v>41.16</v>
      </c>
      <c r="AE40">
        <f t="shared" ref="AE40:AE47" si="62">ROUND((EU40),6)</f>
        <v>0.14000000000000001</v>
      </c>
      <c r="AF40">
        <f>ROUND(((EV40*1.15)),6)</f>
        <v>142.4735</v>
      </c>
      <c r="AG40">
        <f t="shared" si="36"/>
        <v>0</v>
      </c>
      <c r="AH40">
        <f>((EW40*1.15))</f>
        <v>15.156999999999998</v>
      </c>
      <c r="AI40">
        <f t="shared" ref="AI40:AI47" si="63">(EX40)</f>
        <v>0.01</v>
      </c>
      <c r="AJ40">
        <f t="shared" si="38"/>
        <v>0</v>
      </c>
      <c r="AK40">
        <v>244.16</v>
      </c>
      <c r="AL40">
        <v>79.11</v>
      </c>
      <c r="AM40">
        <v>41.16</v>
      </c>
      <c r="AN40">
        <v>0.14000000000000001</v>
      </c>
      <c r="AO40">
        <v>123.89</v>
      </c>
      <c r="AP40">
        <v>0</v>
      </c>
      <c r="AQ40">
        <v>13.18</v>
      </c>
      <c r="AR40">
        <v>0.01</v>
      </c>
      <c r="AS40">
        <v>0</v>
      </c>
      <c r="AT40">
        <v>115</v>
      </c>
      <c r="AU40">
        <v>71</v>
      </c>
      <c r="AV40">
        <v>1</v>
      </c>
      <c r="AW40">
        <v>1</v>
      </c>
      <c r="AZ40">
        <v>1</v>
      </c>
      <c r="BA40">
        <v>33.18</v>
      </c>
      <c r="BB40">
        <v>5.68</v>
      </c>
      <c r="BC40">
        <v>3.17</v>
      </c>
      <c r="BD40" t="s">
        <v>3</v>
      </c>
      <c r="BE40" t="s">
        <v>3</v>
      </c>
      <c r="BF40" t="s">
        <v>3</v>
      </c>
      <c r="BG40" t="s">
        <v>3</v>
      </c>
      <c r="BH40">
        <v>0</v>
      </c>
      <c r="BI40">
        <v>1</v>
      </c>
      <c r="BJ40" t="s">
        <v>85</v>
      </c>
      <c r="BM40">
        <v>16001</v>
      </c>
      <c r="BN40">
        <v>0</v>
      </c>
      <c r="BO40" t="s">
        <v>83</v>
      </c>
      <c r="BP40">
        <v>1</v>
      </c>
      <c r="BQ40">
        <v>2</v>
      </c>
      <c r="BR40">
        <v>0</v>
      </c>
      <c r="BS40">
        <v>33.18</v>
      </c>
      <c r="BT40">
        <v>1</v>
      </c>
      <c r="BU40">
        <v>1</v>
      </c>
      <c r="BV40">
        <v>1</v>
      </c>
      <c r="BW40">
        <v>1</v>
      </c>
      <c r="BX40">
        <v>1</v>
      </c>
      <c r="BY40" t="s">
        <v>3</v>
      </c>
      <c r="BZ40">
        <v>128</v>
      </c>
      <c r="CA40">
        <v>83</v>
      </c>
      <c r="CB40" t="s">
        <v>3</v>
      </c>
      <c r="CE40">
        <v>0</v>
      </c>
      <c r="CF40">
        <v>0</v>
      </c>
      <c r="CG40">
        <v>0</v>
      </c>
      <c r="CM40">
        <v>0</v>
      </c>
      <c r="CN40" t="s">
        <v>789</v>
      </c>
      <c r="CO40">
        <v>0</v>
      </c>
      <c r="CP40">
        <f t="shared" si="39"/>
        <v>260.59000000000003</v>
      </c>
      <c r="CQ40">
        <f t="shared" si="40"/>
        <v>250.77869999999999</v>
      </c>
      <c r="CR40">
        <f t="shared" si="41"/>
        <v>233.78879999999998</v>
      </c>
      <c r="CS40">
        <f t="shared" si="42"/>
        <v>4.6452</v>
      </c>
      <c r="CT40">
        <f t="shared" si="43"/>
        <v>4727.2707300000002</v>
      </c>
      <c r="CU40">
        <f t="shared" si="44"/>
        <v>0</v>
      </c>
      <c r="CV40">
        <f t="shared" si="45"/>
        <v>15.156999999999998</v>
      </c>
      <c r="CW40">
        <f t="shared" si="46"/>
        <v>0.01</v>
      </c>
      <c r="CX40">
        <f t="shared" si="47"/>
        <v>0</v>
      </c>
      <c r="CY40">
        <f t="shared" si="48"/>
        <v>272.07850000000002</v>
      </c>
      <c r="CZ40">
        <f t="shared" si="49"/>
        <v>167.97889999999998</v>
      </c>
      <c r="DC40" t="s">
        <v>3</v>
      </c>
      <c r="DD40" t="s">
        <v>3</v>
      </c>
      <c r="DE40" t="s">
        <v>3</v>
      </c>
      <c r="DF40" t="s">
        <v>3</v>
      </c>
      <c r="DG40" t="s">
        <v>57</v>
      </c>
      <c r="DH40" t="s">
        <v>3</v>
      </c>
      <c r="DI40" t="s">
        <v>57</v>
      </c>
      <c r="DJ40" t="s">
        <v>3</v>
      </c>
      <c r="DK40" t="s">
        <v>3</v>
      </c>
      <c r="DL40" t="s">
        <v>3</v>
      </c>
      <c r="DM40" t="s">
        <v>3</v>
      </c>
      <c r="DN40">
        <v>0</v>
      </c>
      <c r="DO40">
        <v>0</v>
      </c>
      <c r="DP40">
        <v>1</v>
      </c>
      <c r="DQ40">
        <v>1</v>
      </c>
      <c r="DU40">
        <v>1003</v>
      </c>
      <c r="DV40" t="s">
        <v>26</v>
      </c>
      <c r="DW40" t="s">
        <v>26</v>
      </c>
      <c r="DX40">
        <v>100</v>
      </c>
      <c r="DZ40" t="s">
        <v>3</v>
      </c>
      <c r="EA40" t="s">
        <v>3</v>
      </c>
      <c r="EB40" t="s">
        <v>3</v>
      </c>
      <c r="EC40" t="s">
        <v>3</v>
      </c>
      <c r="EE40">
        <v>36520707</v>
      </c>
      <c r="EF40">
        <v>2</v>
      </c>
      <c r="EG40" t="s">
        <v>58</v>
      </c>
      <c r="EH40">
        <v>0</v>
      </c>
      <c r="EI40" t="s">
        <v>3</v>
      </c>
      <c r="EJ40">
        <v>1</v>
      </c>
      <c r="EK40">
        <v>16001</v>
      </c>
      <c r="EL40" t="s">
        <v>86</v>
      </c>
      <c r="EM40" t="s">
        <v>87</v>
      </c>
      <c r="EO40" t="s">
        <v>88</v>
      </c>
      <c r="EQ40">
        <v>0</v>
      </c>
      <c r="ER40">
        <v>244.16</v>
      </c>
      <c r="ES40">
        <v>79.11</v>
      </c>
      <c r="ET40">
        <v>41.16</v>
      </c>
      <c r="EU40">
        <v>0.14000000000000001</v>
      </c>
      <c r="EV40">
        <v>123.89</v>
      </c>
      <c r="EW40">
        <v>13.18</v>
      </c>
      <c r="EX40">
        <v>0.01</v>
      </c>
      <c r="EY40">
        <v>0</v>
      </c>
      <c r="FQ40">
        <v>0</v>
      </c>
      <c r="FR40">
        <f t="shared" si="50"/>
        <v>0</v>
      </c>
      <c r="FS40">
        <v>0</v>
      </c>
      <c r="FT40" t="s">
        <v>62</v>
      </c>
      <c r="FU40" t="s">
        <v>63</v>
      </c>
      <c r="FX40">
        <v>115.2</v>
      </c>
      <c r="FY40">
        <v>70.55</v>
      </c>
      <c r="GA40" t="s">
        <v>3</v>
      </c>
      <c r="GD40">
        <v>1</v>
      </c>
      <c r="GF40">
        <v>678704730</v>
      </c>
      <c r="GG40">
        <v>2</v>
      </c>
      <c r="GH40">
        <v>1</v>
      </c>
      <c r="GI40">
        <v>2</v>
      </c>
      <c r="GJ40">
        <v>0</v>
      </c>
      <c r="GK40">
        <v>0</v>
      </c>
      <c r="GL40">
        <f t="shared" si="51"/>
        <v>0</v>
      </c>
      <c r="GM40">
        <f t="shared" si="52"/>
        <v>700.65</v>
      </c>
      <c r="GN40">
        <f t="shared" si="53"/>
        <v>700.65</v>
      </c>
      <c r="GO40">
        <f t="shared" si="54"/>
        <v>0</v>
      </c>
      <c r="GP40">
        <f t="shared" si="55"/>
        <v>0</v>
      </c>
      <c r="GR40">
        <v>0</v>
      </c>
      <c r="GS40">
        <v>3</v>
      </c>
      <c r="GT40">
        <v>0</v>
      </c>
      <c r="GU40" t="s">
        <v>3</v>
      </c>
      <c r="GV40">
        <f t="shared" si="56"/>
        <v>0</v>
      </c>
      <c r="GW40">
        <v>1</v>
      </c>
      <c r="GX40">
        <f t="shared" si="57"/>
        <v>0</v>
      </c>
      <c r="HA40">
        <v>0</v>
      </c>
      <c r="HB40">
        <v>0</v>
      </c>
      <c r="HC40">
        <f t="shared" si="58"/>
        <v>0</v>
      </c>
      <c r="HE40" t="s">
        <v>3</v>
      </c>
      <c r="HF40" t="s">
        <v>3</v>
      </c>
      <c r="HM40" t="s">
        <v>3</v>
      </c>
      <c r="HN40" t="s">
        <v>3</v>
      </c>
      <c r="HO40" t="s">
        <v>3</v>
      </c>
      <c r="HP40" t="s">
        <v>3</v>
      </c>
      <c r="HQ40" t="s">
        <v>3</v>
      </c>
      <c r="IK40">
        <v>0</v>
      </c>
    </row>
    <row r="41" spans="1:245">
      <c r="A41">
        <v>18</v>
      </c>
      <c r="B41">
        <v>1</v>
      </c>
      <c r="C41">
        <v>45</v>
      </c>
      <c r="E41" t="s">
        <v>89</v>
      </c>
      <c r="F41" t="s">
        <v>90</v>
      </c>
      <c r="G41" t="s">
        <v>91</v>
      </c>
      <c r="H41" t="s">
        <v>92</v>
      </c>
      <c r="I41">
        <f>I40*J41</f>
        <v>5</v>
      </c>
      <c r="J41">
        <v>100</v>
      </c>
      <c r="K41">
        <v>100</v>
      </c>
      <c r="O41">
        <f t="shared" si="21"/>
        <v>83.6</v>
      </c>
      <c r="P41">
        <f t="shared" si="22"/>
        <v>83.6</v>
      </c>
      <c r="Q41">
        <f t="shared" si="23"/>
        <v>0</v>
      </c>
      <c r="R41">
        <f t="shared" si="24"/>
        <v>0</v>
      </c>
      <c r="S41">
        <f t="shared" si="25"/>
        <v>0</v>
      </c>
      <c r="T41">
        <f t="shared" si="26"/>
        <v>0</v>
      </c>
      <c r="U41">
        <f t="shared" si="27"/>
        <v>0</v>
      </c>
      <c r="V41">
        <f t="shared" si="28"/>
        <v>0</v>
      </c>
      <c r="W41">
        <f t="shared" si="29"/>
        <v>0.15</v>
      </c>
      <c r="X41">
        <f t="shared" si="30"/>
        <v>0</v>
      </c>
      <c r="Y41">
        <f t="shared" si="31"/>
        <v>0</v>
      </c>
      <c r="AA41">
        <v>35350322</v>
      </c>
      <c r="AB41">
        <f t="shared" si="32"/>
        <v>16.72</v>
      </c>
      <c r="AC41">
        <f t="shared" si="33"/>
        <v>16.72</v>
      </c>
      <c r="AD41">
        <f t="shared" si="59"/>
        <v>0</v>
      </c>
      <c r="AE41">
        <f t="shared" si="62"/>
        <v>0</v>
      </c>
      <c r="AF41">
        <f>ROUND((EV41),6)</f>
        <v>0</v>
      </c>
      <c r="AG41">
        <f t="shared" si="36"/>
        <v>0</v>
      </c>
      <c r="AH41">
        <f>(EW41)</f>
        <v>0</v>
      </c>
      <c r="AI41">
        <f t="shared" si="63"/>
        <v>0</v>
      </c>
      <c r="AJ41">
        <f t="shared" si="38"/>
        <v>0.03</v>
      </c>
      <c r="AK41">
        <v>16.72</v>
      </c>
      <c r="AL41">
        <v>16.72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0.03</v>
      </c>
      <c r="AT41">
        <v>115</v>
      </c>
      <c r="AU41">
        <v>71</v>
      </c>
      <c r="AV41">
        <v>1</v>
      </c>
      <c r="AW41">
        <v>1</v>
      </c>
      <c r="AZ41">
        <v>1</v>
      </c>
      <c r="BA41">
        <v>1</v>
      </c>
      <c r="BB41">
        <v>1</v>
      </c>
      <c r="BC41">
        <v>1</v>
      </c>
      <c r="BD41" t="s">
        <v>3</v>
      </c>
      <c r="BE41" t="s">
        <v>3</v>
      </c>
      <c r="BF41" t="s">
        <v>3</v>
      </c>
      <c r="BG41" t="s">
        <v>3</v>
      </c>
      <c r="BH41">
        <v>3</v>
      </c>
      <c r="BI41">
        <v>1</v>
      </c>
      <c r="BJ41" t="s">
        <v>93</v>
      </c>
      <c r="BM41">
        <v>16001</v>
      </c>
      <c r="BN41">
        <v>0</v>
      </c>
      <c r="BO41" t="s">
        <v>3</v>
      </c>
      <c r="BP41">
        <v>0</v>
      </c>
      <c r="BQ41">
        <v>2</v>
      </c>
      <c r="BR41">
        <v>0</v>
      </c>
      <c r="BS41">
        <v>1</v>
      </c>
      <c r="BT41">
        <v>1</v>
      </c>
      <c r="BU41">
        <v>1</v>
      </c>
      <c r="BV41">
        <v>1</v>
      </c>
      <c r="BW41">
        <v>1</v>
      </c>
      <c r="BX41">
        <v>1</v>
      </c>
      <c r="BY41" t="s">
        <v>3</v>
      </c>
      <c r="BZ41">
        <v>128</v>
      </c>
      <c r="CA41">
        <v>83</v>
      </c>
      <c r="CB41" t="s">
        <v>3</v>
      </c>
      <c r="CE41">
        <v>0</v>
      </c>
      <c r="CF41">
        <v>0</v>
      </c>
      <c r="CG41">
        <v>0</v>
      </c>
      <c r="CM41">
        <v>0</v>
      </c>
      <c r="CN41" t="s">
        <v>3</v>
      </c>
      <c r="CO41">
        <v>0</v>
      </c>
      <c r="CP41">
        <f t="shared" si="39"/>
        <v>83.6</v>
      </c>
      <c r="CQ41">
        <f t="shared" si="40"/>
        <v>16.72</v>
      </c>
      <c r="CR41">
        <f t="shared" si="41"/>
        <v>0</v>
      </c>
      <c r="CS41">
        <f t="shared" si="42"/>
        <v>0</v>
      </c>
      <c r="CT41">
        <f t="shared" si="43"/>
        <v>0</v>
      </c>
      <c r="CU41">
        <f t="shared" si="44"/>
        <v>0</v>
      </c>
      <c r="CV41">
        <f t="shared" si="45"/>
        <v>0</v>
      </c>
      <c r="CW41">
        <f t="shared" si="46"/>
        <v>0</v>
      </c>
      <c r="CX41">
        <f t="shared" si="47"/>
        <v>0.03</v>
      </c>
      <c r="CY41">
        <f t="shared" si="48"/>
        <v>0</v>
      </c>
      <c r="CZ41">
        <f t="shared" si="49"/>
        <v>0</v>
      </c>
      <c r="DC41" t="s">
        <v>3</v>
      </c>
      <c r="DD41" t="s">
        <v>3</v>
      </c>
      <c r="DE41" t="s">
        <v>3</v>
      </c>
      <c r="DF41" t="s">
        <v>3</v>
      </c>
      <c r="DG41" t="s">
        <v>3</v>
      </c>
      <c r="DH41" t="s">
        <v>3</v>
      </c>
      <c r="DI41" t="s">
        <v>3</v>
      </c>
      <c r="DJ41" t="s">
        <v>3</v>
      </c>
      <c r="DK41" t="s">
        <v>3</v>
      </c>
      <c r="DL41" t="s">
        <v>3</v>
      </c>
      <c r="DM41" t="s">
        <v>3</v>
      </c>
      <c r="DN41">
        <v>0</v>
      </c>
      <c r="DO41">
        <v>0</v>
      </c>
      <c r="DP41">
        <v>1</v>
      </c>
      <c r="DQ41">
        <v>1</v>
      </c>
      <c r="DU41">
        <v>1003</v>
      </c>
      <c r="DV41" t="s">
        <v>92</v>
      </c>
      <c r="DW41" t="s">
        <v>92</v>
      </c>
      <c r="DX41">
        <v>1</v>
      </c>
      <c r="DZ41" t="s">
        <v>3</v>
      </c>
      <c r="EA41" t="s">
        <v>3</v>
      </c>
      <c r="EB41" t="s">
        <v>3</v>
      </c>
      <c r="EC41" t="s">
        <v>3</v>
      </c>
      <c r="EE41">
        <v>36520707</v>
      </c>
      <c r="EF41">
        <v>2</v>
      </c>
      <c r="EG41" t="s">
        <v>58</v>
      </c>
      <c r="EH41">
        <v>0</v>
      </c>
      <c r="EI41" t="s">
        <v>3</v>
      </c>
      <c r="EJ41">
        <v>1</v>
      </c>
      <c r="EK41">
        <v>16001</v>
      </c>
      <c r="EL41" t="s">
        <v>86</v>
      </c>
      <c r="EM41" t="s">
        <v>87</v>
      </c>
      <c r="EO41" t="s">
        <v>3</v>
      </c>
      <c r="EQ41">
        <v>0</v>
      </c>
      <c r="ER41">
        <v>16.72</v>
      </c>
      <c r="ES41">
        <v>16.72</v>
      </c>
      <c r="ET41">
        <v>0</v>
      </c>
      <c r="EU41">
        <v>0</v>
      </c>
      <c r="EV41">
        <v>0</v>
      </c>
      <c r="EW41">
        <v>0</v>
      </c>
      <c r="EX41">
        <v>0</v>
      </c>
      <c r="FQ41">
        <v>0</v>
      </c>
      <c r="FR41">
        <f t="shared" si="50"/>
        <v>0</v>
      </c>
      <c r="FS41">
        <v>0</v>
      </c>
      <c r="FT41" t="s">
        <v>62</v>
      </c>
      <c r="FU41" t="s">
        <v>63</v>
      </c>
      <c r="FX41">
        <v>115.2</v>
      </c>
      <c r="FY41">
        <v>70.55</v>
      </c>
      <c r="GA41" t="s">
        <v>3</v>
      </c>
      <c r="GD41">
        <v>1</v>
      </c>
      <c r="GF41">
        <v>1465118556</v>
      </c>
      <c r="GG41">
        <v>2</v>
      </c>
      <c r="GH41">
        <v>1</v>
      </c>
      <c r="GI41">
        <v>-2</v>
      </c>
      <c r="GJ41">
        <v>0</v>
      </c>
      <c r="GK41">
        <v>0</v>
      </c>
      <c r="GL41">
        <f t="shared" si="51"/>
        <v>0</v>
      </c>
      <c r="GM41">
        <f t="shared" si="52"/>
        <v>83.6</v>
      </c>
      <c r="GN41">
        <f t="shared" si="53"/>
        <v>83.6</v>
      </c>
      <c r="GO41">
        <f t="shared" si="54"/>
        <v>0</v>
      </c>
      <c r="GP41">
        <f t="shared" si="55"/>
        <v>0</v>
      </c>
      <c r="GR41">
        <v>0</v>
      </c>
      <c r="GS41">
        <v>3</v>
      </c>
      <c r="GT41">
        <v>0</v>
      </c>
      <c r="GU41" t="s">
        <v>3</v>
      </c>
      <c r="GV41">
        <f t="shared" si="56"/>
        <v>0</v>
      </c>
      <c r="GW41">
        <v>1</v>
      </c>
      <c r="GX41">
        <f t="shared" si="57"/>
        <v>0</v>
      </c>
      <c r="HA41">
        <v>0</v>
      </c>
      <c r="HB41">
        <v>0</v>
      </c>
      <c r="HC41">
        <f t="shared" si="58"/>
        <v>0</v>
      </c>
      <c r="HE41" t="s">
        <v>3</v>
      </c>
      <c r="HF41" t="s">
        <v>3</v>
      </c>
      <c r="HM41" t="s">
        <v>3</v>
      </c>
      <c r="HN41" t="s">
        <v>3</v>
      </c>
      <c r="HO41" t="s">
        <v>3</v>
      </c>
      <c r="HP41" t="s">
        <v>3</v>
      </c>
      <c r="HQ41" t="s">
        <v>3</v>
      </c>
      <c r="IK41">
        <v>0</v>
      </c>
    </row>
    <row r="42" spans="1:245">
      <c r="A42">
        <v>18</v>
      </c>
      <c r="B42">
        <v>1</v>
      </c>
      <c r="C42">
        <v>47</v>
      </c>
      <c r="E42" t="s">
        <v>94</v>
      </c>
      <c r="F42" t="s">
        <v>95</v>
      </c>
      <c r="G42" t="s">
        <v>96</v>
      </c>
      <c r="H42" t="s">
        <v>67</v>
      </c>
      <c r="I42">
        <f>I40*J42</f>
        <v>1</v>
      </c>
      <c r="J42">
        <v>20</v>
      </c>
      <c r="K42">
        <v>20</v>
      </c>
      <c r="O42">
        <f t="shared" si="21"/>
        <v>1485.74</v>
      </c>
      <c r="P42">
        <f t="shared" si="22"/>
        <v>1485.74</v>
      </c>
      <c r="Q42">
        <f t="shared" si="23"/>
        <v>0</v>
      </c>
      <c r="R42">
        <f t="shared" si="24"/>
        <v>0</v>
      </c>
      <c r="S42">
        <f t="shared" si="25"/>
        <v>0</v>
      </c>
      <c r="T42">
        <f t="shared" si="26"/>
        <v>0</v>
      </c>
      <c r="U42">
        <f t="shared" si="27"/>
        <v>0</v>
      </c>
      <c r="V42">
        <f t="shared" si="28"/>
        <v>0</v>
      </c>
      <c r="W42">
        <f t="shared" si="29"/>
        <v>0.01</v>
      </c>
      <c r="X42">
        <f t="shared" si="30"/>
        <v>0</v>
      </c>
      <c r="Y42">
        <f t="shared" si="31"/>
        <v>0</v>
      </c>
      <c r="AA42">
        <v>35350322</v>
      </c>
      <c r="AB42">
        <f t="shared" si="32"/>
        <v>185.95</v>
      </c>
      <c r="AC42">
        <f t="shared" si="33"/>
        <v>185.95</v>
      </c>
      <c r="AD42">
        <f t="shared" si="59"/>
        <v>0</v>
      </c>
      <c r="AE42">
        <f t="shared" si="62"/>
        <v>0</v>
      </c>
      <c r="AF42">
        <f>ROUND((EV42),6)</f>
        <v>0</v>
      </c>
      <c r="AG42">
        <f t="shared" si="36"/>
        <v>0</v>
      </c>
      <c r="AH42">
        <f>(EW42)</f>
        <v>0</v>
      </c>
      <c r="AI42">
        <f t="shared" si="63"/>
        <v>0</v>
      </c>
      <c r="AJ42">
        <f t="shared" si="38"/>
        <v>0.01</v>
      </c>
      <c r="AK42">
        <v>185.95</v>
      </c>
      <c r="AL42">
        <v>185.95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0.01</v>
      </c>
      <c r="AT42">
        <v>115</v>
      </c>
      <c r="AU42">
        <v>71</v>
      </c>
      <c r="AV42">
        <v>1</v>
      </c>
      <c r="AW42">
        <v>1</v>
      </c>
      <c r="AZ42">
        <v>1</v>
      </c>
      <c r="BA42">
        <v>1</v>
      </c>
      <c r="BB42">
        <v>1</v>
      </c>
      <c r="BC42">
        <v>7.99</v>
      </c>
      <c r="BD42" t="s">
        <v>3</v>
      </c>
      <c r="BE42" t="s">
        <v>3</v>
      </c>
      <c r="BF42" t="s">
        <v>3</v>
      </c>
      <c r="BG42" t="s">
        <v>3</v>
      </c>
      <c r="BH42">
        <v>3</v>
      </c>
      <c r="BI42">
        <v>1</v>
      </c>
      <c r="BJ42" t="s">
        <v>97</v>
      </c>
      <c r="BM42">
        <v>16001</v>
      </c>
      <c r="BN42">
        <v>0</v>
      </c>
      <c r="BO42" t="s">
        <v>95</v>
      </c>
      <c r="BP42">
        <v>1</v>
      </c>
      <c r="BQ42">
        <v>2</v>
      </c>
      <c r="BR42">
        <v>0</v>
      </c>
      <c r="BS42">
        <v>1</v>
      </c>
      <c r="BT42">
        <v>1</v>
      </c>
      <c r="BU42">
        <v>1</v>
      </c>
      <c r="BV42">
        <v>1</v>
      </c>
      <c r="BW42">
        <v>1</v>
      </c>
      <c r="BX42">
        <v>1</v>
      </c>
      <c r="BY42" t="s">
        <v>3</v>
      </c>
      <c r="BZ42">
        <v>128</v>
      </c>
      <c r="CA42">
        <v>83</v>
      </c>
      <c r="CB42" t="s">
        <v>3</v>
      </c>
      <c r="CE42">
        <v>0</v>
      </c>
      <c r="CF42">
        <v>0</v>
      </c>
      <c r="CG42">
        <v>0</v>
      </c>
      <c r="CM42">
        <v>0</v>
      </c>
      <c r="CN42" t="s">
        <v>3</v>
      </c>
      <c r="CO42">
        <v>0</v>
      </c>
      <c r="CP42">
        <f t="shared" si="39"/>
        <v>1485.74</v>
      </c>
      <c r="CQ42">
        <f t="shared" si="40"/>
        <v>1485.7404999999999</v>
      </c>
      <c r="CR42">
        <f t="shared" si="41"/>
        <v>0</v>
      </c>
      <c r="CS42">
        <f t="shared" si="42"/>
        <v>0</v>
      </c>
      <c r="CT42">
        <f t="shared" si="43"/>
        <v>0</v>
      </c>
      <c r="CU42">
        <f t="shared" si="44"/>
        <v>0</v>
      </c>
      <c r="CV42">
        <f t="shared" si="45"/>
        <v>0</v>
      </c>
      <c r="CW42">
        <f t="shared" si="46"/>
        <v>0</v>
      </c>
      <c r="CX42">
        <f t="shared" si="47"/>
        <v>0.01</v>
      </c>
      <c r="CY42">
        <f t="shared" si="48"/>
        <v>0</v>
      </c>
      <c r="CZ42">
        <f t="shared" si="49"/>
        <v>0</v>
      </c>
      <c r="DC42" t="s">
        <v>3</v>
      </c>
      <c r="DD42" t="s">
        <v>3</v>
      </c>
      <c r="DE42" t="s">
        <v>3</v>
      </c>
      <c r="DF42" t="s">
        <v>3</v>
      </c>
      <c r="DG42" t="s">
        <v>3</v>
      </c>
      <c r="DH42" t="s">
        <v>3</v>
      </c>
      <c r="DI42" t="s">
        <v>3</v>
      </c>
      <c r="DJ42" t="s">
        <v>3</v>
      </c>
      <c r="DK42" t="s">
        <v>3</v>
      </c>
      <c r="DL42" t="s">
        <v>3</v>
      </c>
      <c r="DM42" t="s">
        <v>3</v>
      </c>
      <c r="DN42">
        <v>0</v>
      </c>
      <c r="DO42">
        <v>0</v>
      </c>
      <c r="DP42">
        <v>1</v>
      </c>
      <c r="DQ42">
        <v>1</v>
      </c>
      <c r="DU42">
        <v>1013</v>
      </c>
      <c r="DV42" t="s">
        <v>67</v>
      </c>
      <c r="DW42" t="s">
        <v>67</v>
      </c>
      <c r="DX42">
        <v>1</v>
      </c>
      <c r="DZ42" t="s">
        <v>3</v>
      </c>
      <c r="EA42" t="s">
        <v>3</v>
      </c>
      <c r="EB42" t="s">
        <v>3</v>
      </c>
      <c r="EC42" t="s">
        <v>3</v>
      </c>
      <c r="EE42">
        <v>36520707</v>
      </c>
      <c r="EF42">
        <v>2</v>
      </c>
      <c r="EG42" t="s">
        <v>58</v>
      </c>
      <c r="EH42">
        <v>0</v>
      </c>
      <c r="EI42" t="s">
        <v>3</v>
      </c>
      <c r="EJ42">
        <v>1</v>
      </c>
      <c r="EK42">
        <v>16001</v>
      </c>
      <c r="EL42" t="s">
        <v>86</v>
      </c>
      <c r="EM42" t="s">
        <v>87</v>
      </c>
      <c r="EO42" t="s">
        <v>3</v>
      </c>
      <c r="EQ42">
        <v>0</v>
      </c>
      <c r="ER42">
        <v>185.95</v>
      </c>
      <c r="ES42">
        <v>185.95</v>
      </c>
      <c r="ET42">
        <v>0</v>
      </c>
      <c r="EU42">
        <v>0</v>
      </c>
      <c r="EV42">
        <v>0</v>
      </c>
      <c r="EW42">
        <v>0</v>
      </c>
      <c r="EX42">
        <v>0</v>
      </c>
      <c r="FQ42">
        <v>0</v>
      </c>
      <c r="FR42">
        <f t="shared" si="50"/>
        <v>0</v>
      </c>
      <c r="FS42">
        <v>0</v>
      </c>
      <c r="FT42" t="s">
        <v>62</v>
      </c>
      <c r="FU42" t="s">
        <v>63</v>
      </c>
      <c r="FX42">
        <v>115.2</v>
      </c>
      <c r="FY42">
        <v>70.55</v>
      </c>
      <c r="GA42" t="s">
        <v>3</v>
      </c>
      <c r="GD42">
        <v>1</v>
      </c>
      <c r="GF42">
        <v>-822255874</v>
      </c>
      <c r="GG42">
        <v>2</v>
      </c>
      <c r="GH42">
        <v>1</v>
      </c>
      <c r="GI42">
        <v>2</v>
      </c>
      <c r="GJ42">
        <v>0</v>
      </c>
      <c r="GK42">
        <v>0</v>
      </c>
      <c r="GL42">
        <f t="shared" si="51"/>
        <v>0</v>
      </c>
      <c r="GM42">
        <f t="shared" si="52"/>
        <v>1485.74</v>
      </c>
      <c r="GN42">
        <f t="shared" si="53"/>
        <v>1485.74</v>
      </c>
      <c r="GO42">
        <f t="shared" si="54"/>
        <v>0</v>
      </c>
      <c r="GP42">
        <f t="shared" si="55"/>
        <v>0</v>
      </c>
      <c r="GR42">
        <v>0</v>
      </c>
      <c r="GS42">
        <v>3</v>
      </c>
      <c r="GT42">
        <v>0</v>
      </c>
      <c r="GU42" t="s">
        <v>3</v>
      </c>
      <c r="GV42">
        <f t="shared" si="56"/>
        <v>0</v>
      </c>
      <c r="GW42">
        <v>1</v>
      </c>
      <c r="GX42">
        <f t="shared" si="57"/>
        <v>0</v>
      </c>
      <c r="HA42">
        <v>0</v>
      </c>
      <c r="HB42">
        <v>0</v>
      </c>
      <c r="HC42">
        <f t="shared" si="58"/>
        <v>0</v>
      </c>
      <c r="HE42" t="s">
        <v>3</v>
      </c>
      <c r="HF42" t="s">
        <v>3</v>
      </c>
      <c r="HM42" t="s">
        <v>3</v>
      </c>
      <c r="HN42" t="s">
        <v>3</v>
      </c>
      <c r="HO42" t="s">
        <v>3</v>
      </c>
      <c r="HP42" t="s">
        <v>3</v>
      </c>
      <c r="HQ42" t="s">
        <v>3</v>
      </c>
      <c r="IK42">
        <v>0</v>
      </c>
    </row>
    <row r="43" spans="1:245">
      <c r="A43">
        <v>18</v>
      </c>
      <c r="B43">
        <v>1</v>
      </c>
      <c r="C43">
        <v>46</v>
      </c>
      <c r="E43" t="s">
        <v>98</v>
      </c>
      <c r="F43" t="s">
        <v>99</v>
      </c>
      <c r="G43" t="s">
        <v>100</v>
      </c>
      <c r="H43" t="s">
        <v>101</v>
      </c>
      <c r="I43">
        <f>I40*J43</f>
        <v>1</v>
      </c>
      <c r="J43">
        <v>20</v>
      </c>
      <c r="K43">
        <v>20</v>
      </c>
      <c r="O43">
        <f t="shared" si="21"/>
        <v>51.44</v>
      </c>
      <c r="P43">
        <f t="shared" si="22"/>
        <v>51.44</v>
      </c>
      <c r="Q43">
        <f t="shared" si="23"/>
        <v>0</v>
      </c>
      <c r="R43">
        <f t="shared" si="24"/>
        <v>0</v>
      </c>
      <c r="S43">
        <f t="shared" si="25"/>
        <v>0</v>
      </c>
      <c r="T43">
        <f t="shared" si="26"/>
        <v>0</v>
      </c>
      <c r="U43">
        <f t="shared" si="27"/>
        <v>0</v>
      </c>
      <c r="V43">
        <f t="shared" si="28"/>
        <v>0</v>
      </c>
      <c r="W43">
        <f t="shared" si="29"/>
        <v>0.04</v>
      </c>
      <c r="X43">
        <f t="shared" si="30"/>
        <v>0</v>
      </c>
      <c r="Y43">
        <f t="shared" si="31"/>
        <v>0</v>
      </c>
      <c r="AA43">
        <v>35350322</v>
      </c>
      <c r="AB43">
        <f t="shared" si="32"/>
        <v>11.99</v>
      </c>
      <c r="AC43">
        <f t="shared" si="33"/>
        <v>11.99</v>
      </c>
      <c r="AD43">
        <f t="shared" si="59"/>
        <v>0</v>
      </c>
      <c r="AE43">
        <f t="shared" si="62"/>
        <v>0</v>
      </c>
      <c r="AF43">
        <f>ROUND((EV43),6)</f>
        <v>0</v>
      </c>
      <c r="AG43">
        <f t="shared" si="36"/>
        <v>0</v>
      </c>
      <c r="AH43">
        <f>(EW43)</f>
        <v>0</v>
      </c>
      <c r="AI43">
        <f t="shared" si="63"/>
        <v>0</v>
      </c>
      <c r="AJ43">
        <f t="shared" si="38"/>
        <v>0.04</v>
      </c>
      <c r="AK43">
        <v>11.99</v>
      </c>
      <c r="AL43">
        <v>11.99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0.04</v>
      </c>
      <c r="AT43">
        <v>115</v>
      </c>
      <c r="AU43">
        <v>71</v>
      </c>
      <c r="AV43">
        <v>1</v>
      </c>
      <c r="AW43">
        <v>1</v>
      </c>
      <c r="AZ43">
        <v>1</v>
      </c>
      <c r="BA43">
        <v>1</v>
      </c>
      <c r="BB43">
        <v>1</v>
      </c>
      <c r="BC43">
        <v>4.29</v>
      </c>
      <c r="BD43" t="s">
        <v>3</v>
      </c>
      <c r="BE43" t="s">
        <v>3</v>
      </c>
      <c r="BF43" t="s">
        <v>3</v>
      </c>
      <c r="BG43" t="s">
        <v>3</v>
      </c>
      <c r="BH43">
        <v>3</v>
      </c>
      <c r="BI43">
        <v>1</v>
      </c>
      <c r="BJ43" t="s">
        <v>102</v>
      </c>
      <c r="BM43">
        <v>16001</v>
      </c>
      <c r="BN43">
        <v>0</v>
      </c>
      <c r="BO43" t="s">
        <v>99</v>
      </c>
      <c r="BP43">
        <v>1</v>
      </c>
      <c r="BQ43">
        <v>2</v>
      </c>
      <c r="BR43">
        <v>0</v>
      </c>
      <c r="BS43">
        <v>1</v>
      </c>
      <c r="BT43">
        <v>1</v>
      </c>
      <c r="BU43">
        <v>1</v>
      </c>
      <c r="BV43">
        <v>1</v>
      </c>
      <c r="BW43">
        <v>1</v>
      </c>
      <c r="BX43">
        <v>1</v>
      </c>
      <c r="BY43" t="s">
        <v>3</v>
      </c>
      <c r="BZ43">
        <v>128</v>
      </c>
      <c r="CA43">
        <v>83</v>
      </c>
      <c r="CB43" t="s">
        <v>3</v>
      </c>
      <c r="CE43">
        <v>0</v>
      </c>
      <c r="CF43">
        <v>0</v>
      </c>
      <c r="CG43">
        <v>0</v>
      </c>
      <c r="CM43">
        <v>0</v>
      </c>
      <c r="CN43" t="s">
        <v>3</v>
      </c>
      <c r="CO43">
        <v>0</v>
      </c>
      <c r="CP43">
        <f t="shared" si="39"/>
        <v>51.44</v>
      </c>
      <c r="CQ43">
        <f t="shared" si="40"/>
        <v>51.437100000000001</v>
      </c>
      <c r="CR43">
        <f t="shared" si="41"/>
        <v>0</v>
      </c>
      <c r="CS43">
        <f t="shared" si="42"/>
        <v>0</v>
      </c>
      <c r="CT43">
        <f t="shared" si="43"/>
        <v>0</v>
      </c>
      <c r="CU43">
        <f t="shared" si="44"/>
        <v>0</v>
      </c>
      <c r="CV43">
        <f t="shared" si="45"/>
        <v>0</v>
      </c>
      <c r="CW43">
        <f t="shared" si="46"/>
        <v>0</v>
      </c>
      <c r="CX43">
        <f t="shared" si="47"/>
        <v>0.04</v>
      </c>
      <c r="CY43">
        <f t="shared" si="48"/>
        <v>0</v>
      </c>
      <c r="CZ43">
        <f t="shared" si="49"/>
        <v>0</v>
      </c>
      <c r="DC43" t="s">
        <v>3</v>
      </c>
      <c r="DD43" t="s">
        <v>3</v>
      </c>
      <c r="DE43" t="s">
        <v>3</v>
      </c>
      <c r="DF43" t="s">
        <v>3</v>
      </c>
      <c r="DG43" t="s">
        <v>3</v>
      </c>
      <c r="DH43" t="s">
        <v>3</v>
      </c>
      <c r="DI43" t="s">
        <v>3</v>
      </c>
      <c r="DJ43" t="s">
        <v>3</v>
      </c>
      <c r="DK43" t="s">
        <v>3</v>
      </c>
      <c r="DL43" t="s">
        <v>3</v>
      </c>
      <c r="DM43" t="s">
        <v>3</v>
      </c>
      <c r="DN43">
        <v>0</v>
      </c>
      <c r="DO43">
        <v>0</v>
      </c>
      <c r="DP43">
        <v>1</v>
      </c>
      <c r="DQ43">
        <v>1</v>
      </c>
      <c r="DU43">
        <v>1009</v>
      </c>
      <c r="DV43" t="s">
        <v>101</v>
      </c>
      <c r="DW43" t="s">
        <v>101</v>
      </c>
      <c r="DX43">
        <v>1</v>
      </c>
      <c r="DZ43" t="s">
        <v>3</v>
      </c>
      <c r="EA43" t="s">
        <v>3</v>
      </c>
      <c r="EB43" t="s">
        <v>3</v>
      </c>
      <c r="EC43" t="s">
        <v>3</v>
      </c>
      <c r="EE43">
        <v>36520707</v>
      </c>
      <c r="EF43">
        <v>2</v>
      </c>
      <c r="EG43" t="s">
        <v>58</v>
      </c>
      <c r="EH43">
        <v>0</v>
      </c>
      <c r="EI43" t="s">
        <v>3</v>
      </c>
      <c r="EJ43">
        <v>1</v>
      </c>
      <c r="EK43">
        <v>16001</v>
      </c>
      <c r="EL43" t="s">
        <v>86</v>
      </c>
      <c r="EM43" t="s">
        <v>87</v>
      </c>
      <c r="EO43" t="s">
        <v>3</v>
      </c>
      <c r="EQ43">
        <v>0</v>
      </c>
      <c r="ER43">
        <v>11.99</v>
      </c>
      <c r="ES43">
        <v>11.99</v>
      </c>
      <c r="ET43">
        <v>0</v>
      </c>
      <c r="EU43">
        <v>0</v>
      </c>
      <c r="EV43">
        <v>0</v>
      </c>
      <c r="EW43">
        <v>0</v>
      </c>
      <c r="EX43">
        <v>0</v>
      </c>
      <c r="FQ43">
        <v>0</v>
      </c>
      <c r="FR43">
        <f t="shared" si="50"/>
        <v>0</v>
      </c>
      <c r="FS43">
        <v>0</v>
      </c>
      <c r="FT43" t="s">
        <v>62</v>
      </c>
      <c r="FU43" t="s">
        <v>63</v>
      </c>
      <c r="FX43">
        <v>115.2</v>
      </c>
      <c r="FY43">
        <v>70.55</v>
      </c>
      <c r="GA43" t="s">
        <v>3</v>
      </c>
      <c r="GD43">
        <v>1</v>
      </c>
      <c r="GF43">
        <v>-280316786</v>
      </c>
      <c r="GG43">
        <v>2</v>
      </c>
      <c r="GH43">
        <v>1</v>
      </c>
      <c r="GI43">
        <v>2</v>
      </c>
      <c r="GJ43">
        <v>0</v>
      </c>
      <c r="GK43">
        <v>0</v>
      </c>
      <c r="GL43">
        <f t="shared" si="51"/>
        <v>0</v>
      </c>
      <c r="GM43">
        <f t="shared" si="52"/>
        <v>51.44</v>
      </c>
      <c r="GN43">
        <f t="shared" si="53"/>
        <v>51.44</v>
      </c>
      <c r="GO43">
        <f t="shared" si="54"/>
        <v>0</v>
      </c>
      <c r="GP43">
        <f t="shared" si="55"/>
        <v>0</v>
      </c>
      <c r="GR43">
        <v>0</v>
      </c>
      <c r="GS43">
        <v>3</v>
      </c>
      <c r="GT43">
        <v>0</v>
      </c>
      <c r="GU43" t="s">
        <v>3</v>
      </c>
      <c r="GV43">
        <f t="shared" si="56"/>
        <v>0</v>
      </c>
      <c r="GW43">
        <v>1</v>
      </c>
      <c r="GX43">
        <f t="shared" si="57"/>
        <v>0</v>
      </c>
      <c r="HA43">
        <v>0</v>
      </c>
      <c r="HB43">
        <v>0</v>
      </c>
      <c r="HC43">
        <f t="shared" si="58"/>
        <v>0</v>
      </c>
      <c r="HE43" t="s">
        <v>3</v>
      </c>
      <c r="HF43" t="s">
        <v>3</v>
      </c>
      <c r="HM43" t="s">
        <v>3</v>
      </c>
      <c r="HN43" t="s">
        <v>3</v>
      </c>
      <c r="HO43" t="s">
        <v>3</v>
      </c>
      <c r="HP43" t="s">
        <v>3</v>
      </c>
      <c r="HQ43" t="s">
        <v>3</v>
      </c>
      <c r="IK43">
        <v>0</v>
      </c>
    </row>
    <row r="44" spans="1:245">
      <c r="A44">
        <v>18</v>
      </c>
      <c r="B44">
        <v>1</v>
      </c>
      <c r="C44">
        <v>48</v>
      </c>
      <c r="E44" t="s">
        <v>103</v>
      </c>
      <c r="F44" t="s">
        <v>104</v>
      </c>
      <c r="G44" t="s">
        <v>105</v>
      </c>
      <c r="H44" t="s">
        <v>106</v>
      </c>
      <c r="I44">
        <f>I40*J44</f>
        <v>2</v>
      </c>
      <c r="J44">
        <v>40</v>
      </c>
      <c r="K44">
        <v>40</v>
      </c>
      <c r="O44">
        <f t="shared" si="21"/>
        <v>523.80999999999995</v>
      </c>
      <c r="P44">
        <f t="shared" si="22"/>
        <v>523.80999999999995</v>
      </c>
      <c r="Q44">
        <f t="shared" si="23"/>
        <v>0</v>
      </c>
      <c r="R44">
        <f t="shared" si="24"/>
        <v>0</v>
      </c>
      <c r="S44">
        <f t="shared" si="25"/>
        <v>0</v>
      </c>
      <c r="T44">
        <f t="shared" si="26"/>
        <v>0</v>
      </c>
      <c r="U44">
        <f t="shared" si="27"/>
        <v>0</v>
      </c>
      <c r="V44">
        <f t="shared" si="28"/>
        <v>0</v>
      </c>
      <c r="W44">
        <f t="shared" si="29"/>
        <v>0.02</v>
      </c>
      <c r="X44">
        <f t="shared" si="30"/>
        <v>0</v>
      </c>
      <c r="Y44">
        <f t="shared" si="31"/>
        <v>0</v>
      </c>
      <c r="AA44">
        <v>35350322</v>
      </c>
      <c r="AB44">
        <f t="shared" si="32"/>
        <v>28.53</v>
      </c>
      <c r="AC44">
        <f t="shared" si="33"/>
        <v>28.53</v>
      </c>
      <c r="AD44">
        <f t="shared" si="59"/>
        <v>0</v>
      </c>
      <c r="AE44">
        <f t="shared" si="62"/>
        <v>0</v>
      </c>
      <c r="AF44">
        <f>ROUND((EV44),6)</f>
        <v>0</v>
      </c>
      <c r="AG44">
        <f t="shared" si="36"/>
        <v>0</v>
      </c>
      <c r="AH44">
        <f>(EW44)</f>
        <v>0</v>
      </c>
      <c r="AI44">
        <f t="shared" si="63"/>
        <v>0</v>
      </c>
      <c r="AJ44">
        <f t="shared" si="38"/>
        <v>0.01</v>
      </c>
      <c r="AK44">
        <v>28.53</v>
      </c>
      <c r="AL44">
        <v>28.53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0.01</v>
      </c>
      <c r="AT44">
        <v>115</v>
      </c>
      <c r="AU44">
        <v>71</v>
      </c>
      <c r="AV44">
        <v>1</v>
      </c>
      <c r="AW44">
        <v>1</v>
      </c>
      <c r="AZ44">
        <v>1</v>
      </c>
      <c r="BA44">
        <v>1</v>
      </c>
      <c r="BB44">
        <v>1</v>
      </c>
      <c r="BC44">
        <v>9.18</v>
      </c>
      <c r="BD44" t="s">
        <v>3</v>
      </c>
      <c r="BE44" t="s">
        <v>3</v>
      </c>
      <c r="BF44" t="s">
        <v>3</v>
      </c>
      <c r="BG44" t="s">
        <v>3</v>
      </c>
      <c r="BH44">
        <v>3</v>
      </c>
      <c r="BI44">
        <v>1</v>
      </c>
      <c r="BJ44" t="s">
        <v>107</v>
      </c>
      <c r="BM44">
        <v>16001</v>
      </c>
      <c r="BN44">
        <v>0</v>
      </c>
      <c r="BO44" t="s">
        <v>104</v>
      </c>
      <c r="BP44">
        <v>1</v>
      </c>
      <c r="BQ44">
        <v>2</v>
      </c>
      <c r="BR44">
        <v>0</v>
      </c>
      <c r="BS44">
        <v>1</v>
      </c>
      <c r="BT44">
        <v>1</v>
      </c>
      <c r="BU44">
        <v>1</v>
      </c>
      <c r="BV44">
        <v>1</v>
      </c>
      <c r="BW44">
        <v>1</v>
      </c>
      <c r="BX44">
        <v>1</v>
      </c>
      <c r="BY44" t="s">
        <v>3</v>
      </c>
      <c r="BZ44">
        <v>128</v>
      </c>
      <c r="CA44">
        <v>83</v>
      </c>
      <c r="CB44" t="s">
        <v>3</v>
      </c>
      <c r="CE44">
        <v>0</v>
      </c>
      <c r="CF44">
        <v>0</v>
      </c>
      <c r="CG44">
        <v>0</v>
      </c>
      <c r="CM44">
        <v>0</v>
      </c>
      <c r="CN44" t="s">
        <v>3</v>
      </c>
      <c r="CO44">
        <v>0</v>
      </c>
      <c r="CP44">
        <f t="shared" si="39"/>
        <v>523.80999999999995</v>
      </c>
      <c r="CQ44">
        <f t="shared" si="40"/>
        <v>261.90539999999999</v>
      </c>
      <c r="CR44">
        <f t="shared" si="41"/>
        <v>0</v>
      </c>
      <c r="CS44">
        <f t="shared" si="42"/>
        <v>0</v>
      </c>
      <c r="CT44">
        <f t="shared" si="43"/>
        <v>0</v>
      </c>
      <c r="CU44">
        <f t="shared" si="44"/>
        <v>0</v>
      </c>
      <c r="CV44">
        <f t="shared" si="45"/>
        <v>0</v>
      </c>
      <c r="CW44">
        <f t="shared" si="46"/>
        <v>0</v>
      </c>
      <c r="CX44">
        <f t="shared" si="47"/>
        <v>0.01</v>
      </c>
      <c r="CY44">
        <f t="shared" si="48"/>
        <v>0</v>
      </c>
      <c r="CZ44">
        <f t="shared" si="49"/>
        <v>0</v>
      </c>
      <c r="DC44" t="s">
        <v>3</v>
      </c>
      <c r="DD44" t="s">
        <v>3</v>
      </c>
      <c r="DE44" t="s">
        <v>3</v>
      </c>
      <c r="DF44" t="s">
        <v>3</v>
      </c>
      <c r="DG44" t="s">
        <v>3</v>
      </c>
      <c r="DH44" t="s">
        <v>3</v>
      </c>
      <c r="DI44" t="s">
        <v>3</v>
      </c>
      <c r="DJ44" t="s">
        <v>3</v>
      </c>
      <c r="DK44" t="s">
        <v>3</v>
      </c>
      <c r="DL44" t="s">
        <v>3</v>
      </c>
      <c r="DM44" t="s">
        <v>3</v>
      </c>
      <c r="DN44">
        <v>0</v>
      </c>
      <c r="DO44">
        <v>0</v>
      </c>
      <c r="DP44">
        <v>1</v>
      </c>
      <c r="DQ44">
        <v>1</v>
      </c>
      <c r="DU44">
        <v>1010</v>
      </c>
      <c r="DV44" t="s">
        <v>106</v>
      </c>
      <c r="DW44" t="s">
        <v>106</v>
      </c>
      <c r="DX44">
        <v>1</v>
      </c>
      <c r="DZ44" t="s">
        <v>3</v>
      </c>
      <c r="EA44" t="s">
        <v>3</v>
      </c>
      <c r="EB44" t="s">
        <v>3</v>
      </c>
      <c r="EC44" t="s">
        <v>3</v>
      </c>
      <c r="EE44">
        <v>36520707</v>
      </c>
      <c r="EF44">
        <v>2</v>
      </c>
      <c r="EG44" t="s">
        <v>58</v>
      </c>
      <c r="EH44">
        <v>0</v>
      </c>
      <c r="EI44" t="s">
        <v>3</v>
      </c>
      <c r="EJ44">
        <v>1</v>
      </c>
      <c r="EK44">
        <v>16001</v>
      </c>
      <c r="EL44" t="s">
        <v>86</v>
      </c>
      <c r="EM44" t="s">
        <v>87</v>
      </c>
      <c r="EO44" t="s">
        <v>3</v>
      </c>
      <c r="EQ44">
        <v>0</v>
      </c>
      <c r="ER44">
        <v>28.53</v>
      </c>
      <c r="ES44">
        <v>28.53</v>
      </c>
      <c r="ET44">
        <v>0</v>
      </c>
      <c r="EU44">
        <v>0</v>
      </c>
      <c r="EV44">
        <v>0</v>
      </c>
      <c r="EW44">
        <v>0</v>
      </c>
      <c r="EX44">
        <v>0</v>
      </c>
      <c r="FQ44">
        <v>0</v>
      </c>
      <c r="FR44">
        <f t="shared" si="50"/>
        <v>0</v>
      </c>
      <c r="FS44">
        <v>0</v>
      </c>
      <c r="FT44" t="s">
        <v>62</v>
      </c>
      <c r="FU44" t="s">
        <v>63</v>
      </c>
      <c r="FX44">
        <v>115.2</v>
      </c>
      <c r="FY44">
        <v>70.55</v>
      </c>
      <c r="GA44" t="s">
        <v>3</v>
      </c>
      <c r="GD44">
        <v>1</v>
      </c>
      <c r="GF44">
        <v>-1687406522</v>
      </c>
      <c r="GG44">
        <v>2</v>
      </c>
      <c r="GH44">
        <v>1</v>
      </c>
      <c r="GI44">
        <v>2</v>
      </c>
      <c r="GJ44">
        <v>0</v>
      </c>
      <c r="GK44">
        <v>0</v>
      </c>
      <c r="GL44">
        <f t="shared" si="51"/>
        <v>0</v>
      </c>
      <c r="GM44">
        <f t="shared" si="52"/>
        <v>523.80999999999995</v>
      </c>
      <c r="GN44">
        <f t="shared" si="53"/>
        <v>523.80999999999995</v>
      </c>
      <c r="GO44">
        <f t="shared" si="54"/>
        <v>0</v>
      </c>
      <c r="GP44">
        <f t="shared" si="55"/>
        <v>0</v>
      </c>
      <c r="GR44">
        <v>0</v>
      </c>
      <c r="GS44">
        <v>3</v>
      </c>
      <c r="GT44">
        <v>0</v>
      </c>
      <c r="GU44" t="s">
        <v>3</v>
      </c>
      <c r="GV44">
        <f t="shared" si="56"/>
        <v>0</v>
      </c>
      <c r="GW44">
        <v>1</v>
      </c>
      <c r="GX44">
        <f t="shared" si="57"/>
        <v>0</v>
      </c>
      <c r="HA44">
        <v>0</v>
      </c>
      <c r="HB44">
        <v>0</v>
      </c>
      <c r="HC44">
        <f t="shared" si="58"/>
        <v>0</v>
      </c>
      <c r="HE44" t="s">
        <v>3</v>
      </c>
      <c r="HF44" t="s">
        <v>3</v>
      </c>
      <c r="HM44" t="s">
        <v>3</v>
      </c>
      <c r="HN44" t="s">
        <v>3</v>
      </c>
      <c r="HO44" t="s">
        <v>3</v>
      </c>
      <c r="HP44" t="s">
        <v>3</v>
      </c>
      <c r="HQ44" t="s">
        <v>3</v>
      </c>
      <c r="IK44">
        <v>0</v>
      </c>
    </row>
    <row r="45" spans="1:245">
      <c r="A45">
        <v>17</v>
      </c>
      <c r="B45">
        <v>1</v>
      </c>
      <c r="C45">
        <f>ROW(SmtRes!A63)</f>
        <v>63</v>
      </c>
      <c r="D45">
        <f>ROW(EtalonRes!A61)</f>
        <v>61</v>
      </c>
      <c r="E45" t="s">
        <v>108</v>
      </c>
      <c r="F45" t="s">
        <v>109</v>
      </c>
      <c r="G45" t="s">
        <v>110</v>
      </c>
      <c r="H45" t="s">
        <v>111</v>
      </c>
      <c r="I45">
        <f>ROUND(3.3/100,9)</f>
        <v>3.3000000000000002E-2</v>
      </c>
      <c r="J45">
        <v>0</v>
      </c>
      <c r="K45">
        <f>ROUND(3.3/100,9)</f>
        <v>3.3000000000000002E-2</v>
      </c>
      <c r="O45">
        <f t="shared" si="21"/>
        <v>3436.92</v>
      </c>
      <c r="P45">
        <f t="shared" si="22"/>
        <v>2613.2800000000002</v>
      </c>
      <c r="Q45">
        <f t="shared" si="23"/>
        <v>82.7</v>
      </c>
      <c r="R45">
        <f t="shared" si="24"/>
        <v>18.920000000000002</v>
      </c>
      <c r="S45">
        <f t="shared" si="25"/>
        <v>740.94</v>
      </c>
      <c r="T45">
        <f t="shared" si="26"/>
        <v>0</v>
      </c>
      <c r="U45">
        <f t="shared" si="27"/>
        <v>2.4895199999999997</v>
      </c>
      <c r="V45">
        <f t="shared" si="28"/>
        <v>4.224E-2</v>
      </c>
      <c r="W45">
        <f t="shared" si="29"/>
        <v>0</v>
      </c>
      <c r="X45">
        <f t="shared" si="30"/>
        <v>873.84</v>
      </c>
      <c r="Y45">
        <f t="shared" si="31"/>
        <v>539.5</v>
      </c>
      <c r="AA45">
        <v>35350322</v>
      </c>
      <c r="AB45">
        <f t="shared" si="32"/>
        <v>18825.764500000001</v>
      </c>
      <c r="AC45">
        <f t="shared" si="33"/>
        <v>17916.38</v>
      </c>
      <c r="AD45">
        <f t="shared" si="59"/>
        <v>232.69</v>
      </c>
      <c r="AE45">
        <f t="shared" si="62"/>
        <v>17.28</v>
      </c>
      <c r="AF45">
        <f>ROUND(((EV45*1.15)),6)</f>
        <v>676.69449999999995</v>
      </c>
      <c r="AG45">
        <f t="shared" si="36"/>
        <v>0</v>
      </c>
      <c r="AH45">
        <f>((EW45*1.15))</f>
        <v>75.439999999999984</v>
      </c>
      <c r="AI45">
        <f t="shared" si="63"/>
        <v>1.28</v>
      </c>
      <c r="AJ45">
        <f t="shared" si="38"/>
        <v>0</v>
      </c>
      <c r="AK45">
        <v>18737.5</v>
      </c>
      <c r="AL45">
        <v>17916.38</v>
      </c>
      <c r="AM45">
        <v>232.69</v>
      </c>
      <c r="AN45">
        <v>17.28</v>
      </c>
      <c r="AO45">
        <v>588.42999999999995</v>
      </c>
      <c r="AP45">
        <v>0</v>
      </c>
      <c r="AQ45">
        <v>65.599999999999994</v>
      </c>
      <c r="AR45">
        <v>1.28</v>
      </c>
      <c r="AS45">
        <v>0</v>
      </c>
      <c r="AT45">
        <v>115</v>
      </c>
      <c r="AU45">
        <v>71</v>
      </c>
      <c r="AV45">
        <v>1</v>
      </c>
      <c r="AW45">
        <v>1</v>
      </c>
      <c r="AZ45">
        <v>1</v>
      </c>
      <c r="BA45">
        <v>33.18</v>
      </c>
      <c r="BB45">
        <v>10.77</v>
      </c>
      <c r="BC45">
        <v>4.42</v>
      </c>
      <c r="BD45" t="s">
        <v>3</v>
      </c>
      <c r="BE45" t="s">
        <v>3</v>
      </c>
      <c r="BF45" t="s">
        <v>3</v>
      </c>
      <c r="BG45" t="s">
        <v>3</v>
      </c>
      <c r="BH45">
        <v>0</v>
      </c>
      <c r="BI45">
        <v>1</v>
      </c>
      <c r="BJ45" t="s">
        <v>112</v>
      </c>
      <c r="BM45">
        <v>18001</v>
      </c>
      <c r="BN45">
        <v>0</v>
      </c>
      <c r="BO45" t="s">
        <v>109</v>
      </c>
      <c r="BP45">
        <v>1</v>
      </c>
      <c r="BQ45">
        <v>2</v>
      </c>
      <c r="BR45">
        <v>0</v>
      </c>
      <c r="BS45">
        <v>33.18</v>
      </c>
      <c r="BT45">
        <v>1</v>
      </c>
      <c r="BU45">
        <v>1</v>
      </c>
      <c r="BV45">
        <v>1</v>
      </c>
      <c r="BW45">
        <v>1</v>
      </c>
      <c r="BX45">
        <v>1</v>
      </c>
      <c r="BY45" t="s">
        <v>3</v>
      </c>
      <c r="BZ45">
        <v>128</v>
      </c>
      <c r="CA45">
        <v>83</v>
      </c>
      <c r="CB45" t="s">
        <v>3</v>
      </c>
      <c r="CE45">
        <v>0</v>
      </c>
      <c r="CF45">
        <v>0</v>
      </c>
      <c r="CG45">
        <v>0</v>
      </c>
      <c r="CM45">
        <v>0</v>
      </c>
      <c r="CN45" t="s">
        <v>789</v>
      </c>
      <c r="CO45">
        <v>0</v>
      </c>
      <c r="CP45">
        <f t="shared" si="39"/>
        <v>3436.92</v>
      </c>
      <c r="CQ45">
        <f t="shared" si="40"/>
        <v>79190.399600000004</v>
      </c>
      <c r="CR45">
        <f t="shared" si="41"/>
        <v>2506.0713000000001</v>
      </c>
      <c r="CS45">
        <f t="shared" si="42"/>
        <v>573.35040000000004</v>
      </c>
      <c r="CT45">
        <f t="shared" si="43"/>
        <v>22452.72351</v>
      </c>
      <c r="CU45">
        <f t="shared" si="44"/>
        <v>0</v>
      </c>
      <c r="CV45">
        <f t="shared" si="45"/>
        <v>75.439999999999984</v>
      </c>
      <c r="CW45">
        <f t="shared" si="46"/>
        <v>1.28</v>
      </c>
      <c r="CX45">
        <f t="shared" si="47"/>
        <v>0</v>
      </c>
      <c r="CY45">
        <f t="shared" si="48"/>
        <v>873.83900000000006</v>
      </c>
      <c r="CZ45">
        <f t="shared" si="49"/>
        <v>539.50059999999996</v>
      </c>
      <c r="DC45" t="s">
        <v>3</v>
      </c>
      <c r="DD45" t="s">
        <v>3</v>
      </c>
      <c r="DE45" t="s">
        <v>3</v>
      </c>
      <c r="DF45" t="s">
        <v>3</v>
      </c>
      <c r="DG45" t="s">
        <v>57</v>
      </c>
      <c r="DH45" t="s">
        <v>3</v>
      </c>
      <c r="DI45" t="s">
        <v>57</v>
      </c>
      <c r="DJ45" t="s">
        <v>3</v>
      </c>
      <c r="DK45" t="s">
        <v>3</v>
      </c>
      <c r="DL45" t="s">
        <v>3</v>
      </c>
      <c r="DM45" t="s">
        <v>3</v>
      </c>
      <c r="DN45">
        <v>0</v>
      </c>
      <c r="DO45">
        <v>0</v>
      </c>
      <c r="DP45">
        <v>1</v>
      </c>
      <c r="DQ45">
        <v>1</v>
      </c>
      <c r="DU45">
        <v>1013</v>
      </c>
      <c r="DV45" t="s">
        <v>111</v>
      </c>
      <c r="DW45" t="s">
        <v>111</v>
      </c>
      <c r="DX45">
        <v>1</v>
      </c>
      <c r="DZ45" t="s">
        <v>3</v>
      </c>
      <c r="EA45" t="s">
        <v>3</v>
      </c>
      <c r="EB45" t="s">
        <v>3</v>
      </c>
      <c r="EC45" t="s">
        <v>3</v>
      </c>
      <c r="EE45">
        <v>36520709</v>
      </c>
      <c r="EF45">
        <v>2</v>
      </c>
      <c r="EG45" t="s">
        <v>58</v>
      </c>
      <c r="EH45">
        <v>0</v>
      </c>
      <c r="EI45" t="s">
        <v>3</v>
      </c>
      <c r="EJ45">
        <v>1</v>
      </c>
      <c r="EK45">
        <v>18001</v>
      </c>
      <c r="EL45" t="s">
        <v>113</v>
      </c>
      <c r="EM45" t="s">
        <v>114</v>
      </c>
      <c r="EO45" t="s">
        <v>88</v>
      </c>
      <c r="EQ45">
        <v>0</v>
      </c>
      <c r="ER45">
        <v>18737.5</v>
      </c>
      <c r="ES45">
        <v>17916.38</v>
      </c>
      <c r="ET45">
        <v>232.69</v>
      </c>
      <c r="EU45">
        <v>17.28</v>
      </c>
      <c r="EV45">
        <v>588.42999999999995</v>
      </c>
      <c r="EW45">
        <v>65.599999999999994</v>
      </c>
      <c r="EX45">
        <v>1.28</v>
      </c>
      <c r="EY45">
        <v>0</v>
      </c>
      <c r="FQ45">
        <v>0</v>
      </c>
      <c r="FR45">
        <f t="shared" si="50"/>
        <v>0</v>
      </c>
      <c r="FS45">
        <v>0</v>
      </c>
      <c r="FT45" t="s">
        <v>62</v>
      </c>
      <c r="FU45" t="s">
        <v>63</v>
      </c>
      <c r="FX45">
        <v>115.2</v>
      </c>
      <c r="FY45">
        <v>70.55</v>
      </c>
      <c r="GA45" t="s">
        <v>3</v>
      </c>
      <c r="GD45">
        <v>1</v>
      </c>
      <c r="GF45">
        <v>228109</v>
      </c>
      <c r="GG45">
        <v>2</v>
      </c>
      <c r="GH45">
        <v>1</v>
      </c>
      <c r="GI45">
        <v>2</v>
      </c>
      <c r="GJ45">
        <v>0</v>
      </c>
      <c r="GK45">
        <v>0</v>
      </c>
      <c r="GL45">
        <f t="shared" si="51"/>
        <v>0</v>
      </c>
      <c r="GM45">
        <f t="shared" si="52"/>
        <v>4850.26</v>
      </c>
      <c r="GN45">
        <f t="shared" si="53"/>
        <v>4850.26</v>
      </c>
      <c r="GO45">
        <f t="shared" si="54"/>
        <v>0</v>
      </c>
      <c r="GP45">
        <f t="shared" si="55"/>
        <v>0</v>
      </c>
      <c r="GR45">
        <v>0</v>
      </c>
      <c r="GS45">
        <v>3</v>
      </c>
      <c r="GT45">
        <v>0</v>
      </c>
      <c r="GU45" t="s">
        <v>3</v>
      </c>
      <c r="GV45">
        <f t="shared" si="56"/>
        <v>0</v>
      </c>
      <c r="GW45">
        <v>1</v>
      </c>
      <c r="GX45">
        <f t="shared" si="57"/>
        <v>0</v>
      </c>
      <c r="HA45">
        <v>0</v>
      </c>
      <c r="HB45">
        <v>0</v>
      </c>
      <c r="HC45">
        <f t="shared" si="58"/>
        <v>0</v>
      </c>
      <c r="HE45" t="s">
        <v>3</v>
      </c>
      <c r="HF45" t="s">
        <v>3</v>
      </c>
      <c r="HM45" t="s">
        <v>3</v>
      </c>
      <c r="HN45" t="s">
        <v>3</v>
      </c>
      <c r="HO45" t="s">
        <v>3</v>
      </c>
      <c r="HP45" t="s">
        <v>3</v>
      </c>
      <c r="HQ45" t="s">
        <v>3</v>
      </c>
      <c r="IK45">
        <v>0</v>
      </c>
    </row>
    <row r="46" spans="1:245">
      <c r="A46">
        <v>18</v>
      </c>
      <c r="B46">
        <v>1</v>
      </c>
      <c r="C46">
        <v>59</v>
      </c>
      <c r="E46" t="s">
        <v>115</v>
      </c>
      <c r="F46" t="s">
        <v>116</v>
      </c>
      <c r="G46" t="s">
        <v>117</v>
      </c>
      <c r="H46" t="s">
        <v>118</v>
      </c>
      <c r="I46">
        <f>I45*J46</f>
        <v>-3.3</v>
      </c>
      <c r="J46">
        <v>-99.999999999999986</v>
      </c>
      <c r="K46">
        <v>-100</v>
      </c>
      <c r="O46">
        <f t="shared" si="21"/>
        <v>-2038.83</v>
      </c>
      <c r="P46">
        <f t="shared" si="22"/>
        <v>-2038.83</v>
      </c>
      <c r="Q46">
        <f t="shared" si="23"/>
        <v>0</v>
      </c>
      <c r="R46">
        <f t="shared" si="24"/>
        <v>0</v>
      </c>
      <c r="S46">
        <f t="shared" si="25"/>
        <v>0</v>
      </c>
      <c r="T46">
        <f t="shared" si="26"/>
        <v>0</v>
      </c>
      <c r="U46">
        <f t="shared" si="27"/>
        <v>0</v>
      </c>
      <c r="V46">
        <f t="shared" si="28"/>
        <v>0</v>
      </c>
      <c r="W46">
        <f t="shared" si="29"/>
        <v>0</v>
      </c>
      <c r="X46">
        <f t="shared" si="30"/>
        <v>0</v>
      </c>
      <c r="Y46">
        <f t="shared" si="31"/>
        <v>0</v>
      </c>
      <c r="AA46">
        <v>35350322</v>
      </c>
      <c r="AB46">
        <f t="shared" si="32"/>
        <v>166.98</v>
      </c>
      <c r="AC46">
        <f t="shared" si="33"/>
        <v>166.98</v>
      </c>
      <c r="AD46">
        <f t="shared" si="59"/>
        <v>0</v>
      </c>
      <c r="AE46">
        <f t="shared" si="62"/>
        <v>0</v>
      </c>
      <c r="AF46">
        <f>ROUND((EV46),6)</f>
        <v>0</v>
      </c>
      <c r="AG46">
        <f t="shared" si="36"/>
        <v>0</v>
      </c>
      <c r="AH46">
        <f>(EW46)</f>
        <v>0</v>
      </c>
      <c r="AI46">
        <f t="shared" si="63"/>
        <v>0</v>
      </c>
      <c r="AJ46">
        <f t="shared" si="38"/>
        <v>0</v>
      </c>
      <c r="AK46">
        <v>166.98</v>
      </c>
      <c r="AL46">
        <v>166.98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115</v>
      </c>
      <c r="AU46">
        <v>71</v>
      </c>
      <c r="AV46">
        <v>1</v>
      </c>
      <c r="AW46">
        <v>1</v>
      </c>
      <c r="AZ46">
        <v>1</v>
      </c>
      <c r="BA46">
        <v>1</v>
      </c>
      <c r="BB46">
        <v>1</v>
      </c>
      <c r="BC46">
        <v>3.7</v>
      </c>
      <c r="BD46" t="s">
        <v>3</v>
      </c>
      <c r="BE46" t="s">
        <v>3</v>
      </c>
      <c r="BF46" t="s">
        <v>3</v>
      </c>
      <c r="BG46" t="s">
        <v>3</v>
      </c>
      <c r="BH46">
        <v>3</v>
      </c>
      <c r="BI46">
        <v>1</v>
      </c>
      <c r="BJ46" t="s">
        <v>119</v>
      </c>
      <c r="BM46">
        <v>18001</v>
      </c>
      <c r="BN46">
        <v>0</v>
      </c>
      <c r="BO46" t="s">
        <v>116</v>
      </c>
      <c r="BP46">
        <v>1</v>
      </c>
      <c r="BQ46">
        <v>2</v>
      </c>
      <c r="BR46">
        <v>1</v>
      </c>
      <c r="BS46">
        <v>1</v>
      </c>
      <c r="BT46">
        <v>1</v>
      </c>
      <c r="BU46">
        <v>1</v>
      </c>
      <c r="BV46">
        <v>1</v>
      </c>
      <c r="BW46">
        <v>1</v>
      </c>
      <c r="BX46">
        <v>1</v>
      </c>
      <c r="BY46" t="s">
        <v>3</v>
      </c>
      <c r="BZ46">
        <v>128</v>
      </c>
      <c r="CA46">
        <v>83</v>
      </c>
      <c r="CB46" t="s">
        <v>3</v>
      </c>
      <c r="CE46">
        <v>0</v>
      </c>
      <c r="CF46">
        <v>0</v>
      </c>
      <c r="CG46">
        <v>0</v>
      </c>
      <c r="CM46">
        <v>0</v>
      </c>
      <c r="CN46" t="s">
        <v>3</v>
      </c>
      <c r="CO46">
        <v>0</v>
      </c>
      <c r="CP46">
        <f t="shared" si="39"/>
        <v>-2038.83</v>
      </c>
      <c r="CQ46">
        <f t="shared" si="40"/>
        <v>617.82600000000002</v>
      </c>
      <c r="CR46">
        <f t="shared" si="41"/>
        <v>0</v>
      </c>
      <c r="CS46">
        <f t="shared" si="42"/>
        <v>0</v>
      </c>
      <c r="CT46">
        <f t="shared" si="43"/>
        <v>0</v>
      </c>
      <c r="CU46">
        <f t="shared" si="44"/>
        <v>0</v>
      </c>
      <c r="CV46">
        <f t="shared" si="45"/>
        <v>0</v>
      </c>
      <c r="CW46">
        <f t="shared" si="46"/>
        <v>0</v>
      </c>
      <c r="CX46">
        <f t="shared" si="47"/>
        <v>0</v>
      </c>
      <c r="CY46">
        <f t="shared" si="48"/>
        <v>0</v>
      </c>
      <c r="CZ46">
        <f t="shared" si="49"/>
        <v>0</v>
      </c>
      <c r="DC46" t="s">
        <v>3</v>
      </c>
      <c r="DD46" t="s">
        <v>3</v>
      </c>
      <c r="DE46" t="s">
        <v>3</v>
      </c>
      <c r="DF46" t="s">
        <v>3</v>
      </c>
      <c r="DG46" t="s">
        <v>3</v>
      </c>
      <c r="DH46" t="s">
        <v>3</v>
      </c>
      <c r="DI46" t="s">
        <v>3</v>
      </c>
      <c r="DJ46" t="s">
        <v>3</v>
      </c>
      <c r="DK46" t="s">
        <v>3</v>
      </c>
      <c r="DL46" t="s">
        <v>3</v>
      </c>
      <c r="DM46" t="s">
        <v>3</v>
      </c>
      <c r="DN46">
        <v>0</v>
      </c>
      <c r="DO46">
        <v>0</v>
      </c>
      <c r="DP46">
        <v>1</v>
      </c>
      <c r="DQ46">
        <v>1</v>
      </c>
      <c r="DU46">
        <v>1013</v>
      </c>
      <c r="DV46" t="s">
        <v>118</v>
      </c>
      <c r="DW46" t="s">
        <v>118</v>
      </c>
      <c r="DX46">
        <v>1</v>
      </c>
      <c r="DZ46" t="s">
        <v>3</v>
      </c>
      <c r="EA46" t="s">
        <v>3</v>
      </c>
      <c r="EB46" t="s">
        <v>3</v>
      </c>
      <c r="EC46" t="s">
        <v>3</v>
      </c>
      <c r="EE46">
        <v>36520709</v>
      </c>
      <c r="EF46">
        <v>2</v>
      </c>
      <c r="EG46" t="s">
        <v>58</v>
      </c>
      <c r="EH46">
        <v>0</v>
      </c>
      <c r="EI46" t="s">
        <v>3</v>
      </c>
      <c r="EJ46">
        <v>1</v>
      </c>
      <c r="EK46">
        <v>18001</v>
      </c>
      <c r="EL46" t="s">
        <v>113</v>
      </c>
      <c r="EM46" t="s">
        <v>114</v>
      </c>
      <c r="EO46" t="s">
        <v>3</v>
      </c>
      <c r="EQ46">
        <v>0</v>
      </c>
      <c r="ER46">
        <v>166.98</v>
      </c>
      <c r="ES46">
        <v>166.98</v>
      </c>
      <c r="ET46">
        <v>0</v>
      </c>
      <c r="EU46">
        <v>0</v>
      </c>
      <c r="EV46">
        <v>0</v>
      </c>
      <c r="EW46">
        <v>0</v>
      </c>
      <c r="EX46">
        <v>0</v>
      </c>
      <c r="FQ46">
        <v>0</v>
      </c>
      <c r="FR46">
        <f t="shared" si="50"/>
        <v>0</v>
      </c>
      <c r="FS46">
        <v>0</v>
      </c>
      <c r="FT46" t="s">
        <v>62</v>
      </c>
      <c r="FU46" t="s">
        <v>63</v>
      </c>
      <c r="FX46">
        <v>115.2</v>
      </c>
      <c r="FY46">
        <v>70.55</v>
      </c>
      <c r="GA46" t="s">
        <v>3</v>
      </c>
      <c r="GD46">
        <v>1</v>
      </c>
      <c r="GF46">
        <v>-1698548958</v>
      </c>
      <c r="GG46">
        <v>2</v>
      </c>
      <c r="GH46">
        <v>1</v>
      </c>
      <c r="GI46">
        <v>2</v>
      </c>
      <c r="GJ46">
        <v>0</v>
      </c>
      <c r="GK46">
        <v>0</v>
      </c>
      <c r="GL46">
        <f t="shared" si="51"/>
        <v>0</v>
      </c>
      <c r="GM46">
        <f t="shared" si="52"/>
        <v>-2038.83</v>
      </c>
      <c r="GN46">
        <f t="shared" si="53"/>
        <v>-2038.83</v>
      </c>
      <c r="GO46">
        <f t="shared" si="54"/>
        <v>0</v>
      </c>
      <c r="GP46">
        <f t="shared" si="55"/>
        <v>0</v>
      </c>
      <c r="GR46">
        <v>0</v>
      </c>
      <c r="GS46">
        <v>3</v>
      </c>
      <c r="GT46">
        <v>0</v>
      </c>
      <c r="GU46" t="s">
        <v>3</v>
      </c>
      <c r="GV46">
        <f t="shared" si="56"/>
        <v>0</v>
      </c>
      <c r="GW46">
        <v>1</v>
      </c>
      <c r="GX46">
        <f t="shared" si="57"/>
        <v>0</v>
      </c>
      <c r="HA46">
        <v>0</v>
      </c>
      <c r="HB46">
        <v>0</v>
      </c>
      <c r="HC46">
        <f t="shared" si="58"/>
        <v>0</v>
      </c>
      <c r="HE46" t="s">
        <v>3</v>
      </c>
      <c r="HF46" t="s">
        <v>3</v>
      </c>
      <c r="HM46" t="s">
        <v>3</v>
      </c>
      <c r="HN46" t="s">
        <v>3</v>
      </c>
      <c r="HO46" t="s">
        <v>3</v>
      </c>
      <c r="HP46" t="s">
        <v>3</v>
      </c>
      <c r="HQ46" t="s">
        <v>3</v>
      </c>
      <c r="IK46">
        <v>0</v>
      </c>
    </row>
    <row r="47" spans="1:245">
      <c r="A47">
        <v>18</v>
      </c>
      <c r="B47">
        <v>1</v>
      </c>
      <c r="C47">
        <v>63</v>
      </c>
      <c r="E47" t="s">
        <v>120</v>
      </c>
      <c r="F47" t="s">
        <v>79</v>
      </c>
      <c r="G47" t="s">
        <v>121</v>
      </c>
      <c r="H47" t="s">
        <v>106</v>
      </c>
      <c r="I47">
        <f>I45*J47</f>
        <v>2</v>
      </c>
      <c r="J47">
        <v>60.606060606060602</v>
      </c>
      <c r="K47">
        <v>60.606060999999997</v>
      </c>
      <c r="O47">
        <f t="shared" si="21"/>
        <v>17800</v>
      </c>
      <c r="P47">
        <f t="shared" si="22"/>
        <v>17800</v>
      </c>
      <c r="Q47">
        <f t="shared" si="23"/>
        <v>0</v>
      </c>
      <c r="R47">
        <f t="shared" si="24"/>
        <v>0</v>
      </c>
      <c r="S47">
        <f t="shared" si="25"/>
        <v>0</v>
      </c>
      <c r="T47">
        <f t="shared" si="26"/>
        <v>0</v>
      </c>
      <c r="U47">
        <f t="shared" si="27"/>
        <v>0</v>
      </c>
      <c r="V47">
        <f t="shared" si="28"/>
        <v>0</v>
      </c>
      <c r="W47">
        <f t="shared" si="29"/>
        <v>0</v>
      </c>
      <c r="X47">
        <f t="shared" si="30"/>
        <v>0</v>
      </c>
      <c r="Y47">
        <f t="shared" si="31"/>
        <v>0</v>
      </c>
      <c r="AA47">
        <v>35350322</v>
      </c>
      <c r="AB47">
        <f t="shared" si="32"/>
        <v>8900</v>
      </c>
      <c r="AC47">
        <f t="shared" si="33"/>
        <v>8900</v>
      </c>
      <c r="AD47">
        <f t="shared" si="59"/>
        <v>0</v>
      </c>
      <c r="AE47">
        <f t="shared" si="62"/>
        <v>0</v>
      </c>
      <c r="AF47">
        <f>ROUND((EV47),6)</f>
        <v>0</v>
      </c>
      <c r="AG47">
        <f t="shared" si="36"/>
        <v>0</v>
      </c>
      <c r="AH47">
        <f>(EW47)</f>
        <v>0</v>
      </c>
      <c r="AI47">
        <f t="shared" si="63"/>
        <v>0</v>
      </c>
      <c r="AJ47">
        <f t="shared" si="38"/>
        <v>0</v>
      </c>
      <c r="AK47">
        <v>8900</v>
      </c>
      <c r="AL47">
        <v>8900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115</v>
      </c>
      <c r="AU47">
        <v>71</v>
      </c>
      <c r="AV47">
        <v>1</v>
      </c>
      <c r="AW47">
        <v>1</v>
      </c>
      <c r="AZ47">
        <v>1</v>
      </c>
      <c r="BA47">
        <v>1</v>
      </c>
      <c r="BB47">
        <v>1</v>
      </c>
      <c r="BC47">
        <v>1</v>
      </c>
      <c r="BD47" t="s">
        <v>3</v>
      </c>
      <c r="BE47" t="s">
        <v>3</v>
      </c>
      <c r="BF47" t="s">
        <v>3</v>
      </c>
      <c r="BG47" t="s">
        <v>3</v>
      </c>
      <c r="BH47">
        <v>3</v>
      </c>
      <c r="BI47">
        <v>1</v>
      </c>
      <c r="BJ47" t="s">
        <v>3</v>
      </c>
      <c r="BM47">
        <v>18001</v>
      </c>
      <c r="BN47">
        <v>0</v>
      </c>
      <c r="BO47" t="s">
        <v>3</v>
      </c>
      <c r="BP47">
        <v>0</v>
      </c>
      <c r="BQ47">
        <v>2</v>
      </c>
      <c r="BR47">
        <v>0</v>
      </c>
      <c r="BS47">
        <v>1</v>
      </c>
      <c r="BT47">
        <v>1</v>
      </c>
      <c r="BU47">
        <v>1</v>
      </c>
      <c r="BV47">
        <v>1</v>
      </c>
      <c r="BW47">
        <v>1</v>
      </c>
      <c r="BX47">
        <v>1</v>
      </c>
      <c r="BY47" t="s">
        <v>3</v>
      </c>
      <c r="BZ47">
        <v>128</v>
      </c>
      <c r="CA47">
        <v>83</v>
      </c>
      <c r="CB47" t="s">
        <v>3</v>
      </c>
      <c r="CE47">
        <v>0</v>
      </c>
      <c r="CF47">
        <v>0</v>
      </c>
      <c r="CG47">
        <v>0</v>
      </c>
      <c r="CM47">
        <v>0</v>
      </c>
      <c r="CN47" t="s">
        <v>3</v>
      </c>
      <c r="CO47">
        <v>0</v>
      </c>
      <c r="CP47">
        <f t="shared" si="39"/>
        <v>17800</v>
      </c>
      <c r="CQ47">
        <f t="shared" si="40"/>
        <v>8900</v>
      </c>
      <c r="CR47">
        <f t="shared" si="41"/>
        <v>0</v>
      </c>
      <c r="CS47">
        <f t="shared" si="42"/>
        <v>0</v>
      </c>
      <c r="CT47">
        <f t="shared" si="43"/>
        <v>0</v>
      </c>
      <c r="CU47">
        <f t="shared" si="44"/>
        <v>0</v>
      </c>
      <c r="CV47">
        <f t="shared" si="45"/>
        <v>0</v>
      </c>
      <c r="CW47">
        <f t="shared" si="46"/>
        <v>0</v>
      </c>
      <c r="CX47">
        <f t="shared" si="47"/>
        <v>0</v>
      </c>
      <c r="CY47">
        <f t="shared" si="48"/>
        <v>0</v>
      </c>
      <c r="CZ47">
        <f t="shared" si="49"/>
        <v>0</v>
      </c>
      <c r="DC47" t="s">
        <v>3</v>
      </c>
      <c r="DD47" t="s">
        <v>3</v>
      </c>
      <c r="DE47" t="s">
        <v>3</v>
      </c>
      <c r="DF47" t="s">
        <v>3</v>
      </c>
      <c r="DG47" t="s">
        <v>3</v>
      </c>
      <c r="DH47" t="s">
        <v>3</v>
      </c>
      <c r="DI47" t="s">
        <v>3</v>
      </c>
      <c r="DJ47" t="s">
        <v>3</v>
      </c>
      <c r="DK47" t="s">
        <v>3</v>
      </c>
      <c r="DL47" t="s">
        <v>3</v>
      </c>
      <c r="DM47" t="s">
        <v>3</v>
      </c>
      <c r="DN47">
        <v>0</v>
      </c>
      <c r="DO47">
        <v>0</v>
      </c>
      <c r="DP47">
        <v>1</v>
      </c>
      <c r="DQ47">
        <v>1</v>
      </c>
      <c r="DU47">
        <v>1010</v>
      </c>
      <c r="DV47" t="s">
        <v>106</v>
      </c>
      <c r="DW47" t="s">
        <v>122</v>
      </c>
      <c r="DX47">
        <v>1</v>
      </c>
      <c r="DZ47" t="s">
        <v>3</v>
      </c>
      <c r="EA47" t="s">
        <v>3</v>
      </c>
      <c r="EB47" t="s">
        <v>3</v>
      </c>
      <c r="EC47" t="s">
        <v>3</v>
      </c>
      <c r="EE47">
        <v>36520709</v>
      </c>
      <c r="EF47">
        <v>2</v>
      </c>
      <c r="EG47" t="s">
        <v>58</v>
      </c>
      <c r="EH47">
        <v>0</v>
      </c>
      <c r="EI47" t="s">
        <v>3</v>
      </c>
      <c r="EJ47">
        <v>1</v>
      </c>
      <c r="EK47">
        <v>18001</v>
      </c>
      <c r="EL47" t="s">
        <v>113</v>
      </c>
      <c r="EM47" t="s">
        <v>114</v>
      </c>
      <c r="EO47" t="s">
        <v>3</v>
      </c>
      <c r="EQ47">
        <v>0</v>
      </c>
      <c r="ER47">
        <v>8900</v>
      </c>
      <c r="ES47">
        <v>8900</v>
      </c>
      <c r="ET47">
        <v>0</v>
      </c>
      <c r="EU47">
        <v>0</v>
      </c>
      <c r="EV47">
        <v>0</v>
      </c>
      <c r="EW47">
        <v>0</v>
      </c>
      <c r="EX47">
        <v>0</v>
      </c>
      <c r="FQ47">
        <v>0</v>
      </c>
      <c r="FR47">
        <f t="shared" si="50"/>
        <v>0</v>
      </c>
      <c r="FS47">
        <v>0</v>
      </c>
      <c r="FT47" t="s">
        <v>62</v>
      </c>
      <c r="FU47" t="s">
        <v>63</v>
      </c>
      <c r="FX47">
        <v>115.2</v>
      </c>
      <c r="FY47">
        <v>70.55</v>
      </c>
      <c r="GA47" t="s">
        <v>81</v>
      </c>
      <c r="GD47">
        <v>1</v>
      </c>
      <c r="GF47">
        <v>911360032</v>
      </c>
      <c r="GG47">
        <v>2</v>
      </c>
      <c r="GH47">
        <v>0</v>
      </c>
      <c r="GI47">
        <v>-2</v>
      </c>
      <c r="GJ47">
        <v>0</v>
      </c>
      <c r="GK47">
        <v>0</v>
      </c>
      <c r="GL47">
        <f t="shared" si="51"/>
        <v>0</v>
      </c>
      <c r="GM47">
        <f t="shared" si="52"/>
        <v>17800</v>
      </c>
      <c r="GN47">
        <f t="shared" si="53"/>
        <v>17800</v>
      </c>
      <c r="GO47">
        <f t="shared" si="54"/>
        <v>0</v>
      </c>
      <c r="GP47">
        <f t="shared" si="55"/>
        <v>0</v>
      </c>
      <c r="GR47">
        <v>0</v>
      </c>
      <c r="GS47">
        <v>4</v>
      </c>
      <c r="GT47">
        <v>0</v>
      </c>
      <c r="GU47" t="s">
        <v>3</v>
      </c>
      <c r="GV47">
        <f t="shared" si="56"/>
        <v>0</v>
      </c>
      <c r="GW47">
        <v>1</v>
      </c>
      <c r="GX47">
        <f t="shared" si="57"/>
        <v>0</v>
      </c>
      <c r="HA47">
        <v>0</v>
      </c>
      <c r="HB47">
        <v>0</v>
      </c>
      <c r="HC47">
        <f t="shared" si="58"/>
        <v>0</v>
      </c>
      <c r="HE47" t="s">
        <v>3</v>
      </c>
      <c r="HF47" t="s">
        <v>3</v>
      </c>
      <c r="HM47" t="s">
        <v>3</v>
      </c>
      <c r="HN47" t="s">
        <v>3</v>
      </c>
      <c r="HO47" t="s">
        <v>3</v>
      </c>
      <c r="HP47" t="s">
        <v>3</v>
      </c>
      <c r="HQ47" t="s">
        <v>3</v>
      </c>
      <c r="IK47">
        <v>0</v>
      </c>
    </row>
    <row r="48" spans="1:245">
      <c r="A48">
        <v>17</v>
      </c>
      <c r="B48">
        <v>1</v>
      </c>
      <c r="C48">
        <f>ROW(SmtRes!A77)</f>
        <v>77</v>
      </c>
      <c r="D48">
        <f>ROW(EtalonRes!A74)</f>
        <v>74</v>
      </c>
      <c r="E48" t="s">
        <v>123</v>
      </c>
      <c r="F48" t="s">
        <v>124</v>
      </c>
      <c r="G48" t="s">
        <v>125</v>
      </c>
      <c r="H48" t="s">
        <v>54</v>
      </c>
      <c r="I48">
        <f>ROUND(1.8/100,9)</f>
        <v>1.7999999999999999E-2</v>
      </c>
      <c r="J48">
        <v>0</v>
      </c>
      <c r="K48">
        <f>ROUND(1.8/100,9)</f>
        <v>1.7999999999999999E-2</v>
      </c>
      <c r="O48">
        <f t="shared" si="21"/>
        <v>7090.28</v>
      </c>
      <c r="P48">
        <f t="shared" si="22"/>
        <v>5958.24</v>
      </c>
      <c r="Q48">
        <f t="shared" si="23"/>
        <v>107.05</v>
      </c>
      <c r="R48">
        <f t="shared" si="24"/>
        <v>17.739999999999998</v>
      </c>
      <c r="S48">
        <f t="shared" si="25"/>
        <v>1024.99</v>
      </c>
      <c r="T48">
        <f t="shared" si="26"/>
        <v>0</v>
      </c>
      <c r="U48">
        <f t="shared" si="27"/>
        <v>3.5345249999999995</v>
      </c>
      <c r="V48">
        <f t="shared" si="28"/>
        <v>3.9600000000000003E-2</v>
      </c>
      <c r="W48">
        <f t="shared" si="29"/>
        <v>0</v>
      </c>
      <c r="X48">
        <f t="shared" si="30"/>
        <v>1105.29</v>
      </c>
      <c r="Y48">
        <f t="shared" si="31"/>
        <v>563.07000000000005</v>
      </c>
      <c r="AA48">
        <v>35350322</v>
      </c>
      <c r="AB48">
        <f t="shared" si="32"/>
        <v>178321.05650000001</v>
      </c>
      <c r="AC48">
        <f t="shared" si="33"/>
        <v>176070.98</v>
      </c>
      <c r="AD48">
        <f>ROUND(((((ET48*1.25))-((EU48*1.25)))+AE48),6)</f>
        <v>533.86249999999995</v>
      </c>
      <c r="AE48">
        <f>ROUND(((EU48*1.25)),6)</f>
        <v>29.7</v>
      </c>
      <c r="AF48">
        <f>ROUND(((EV48*1.15)),6)</f>
        <v>1716.2139999999999</v>
      </c>
      <c r="AG48">
        <f t="shared" si="36"/>
        <v>0</v>
      </c>
      <c r="AH48">
        <f>((EW48*1.15))</f>
        <v>196.36249999999998</v>
      </c>
      <c r="AI48">
        <f>((EX48*1.25))</f>
        <v>2.2000000000000002</v>
      </c>
      <c r="AJ48">
        <f t="shared" si="38"/>
        <v>0</v>
      </c>
      <c r="AK48">
        <v>177990.43</v>
      </c>
      <c r="AL48">
        <v>176070.98</v>
      </c>
      <c r="AM48">
        <v>427.09</v>
      </c>
      <c r="AN48">
        <v>23.76</v>
      </c>
      <c r="AO48">
        <v>1492.36</v>
      </c>
      <c r="AP48">
        <v>0</v>
      </c>
      <c r="AQ48">
        <v>170.75</v>
      </c>
      <c r="AR48">
        <v>1.76</v>
      </c>
      <c r="AS48">
        <v>0</v>
      </c>
      <c r="AT48">
        <v>106</v>
      </c>
      <c r="AU48">
        <v>54</v>
      </c>
      <c r="AV48">
        <v>1</v>
      </c>
      <c r="AW48">
        <v>1</v>
      </c>
      <c r="AZ48">
        <v>1</v>
      </c>
      <c r="BA48">
        <v>33.18</v>
      </c>
      <c r="BB48">
        <v>11.14</v>
      </c>
      <c r="BC48">
        <v>1.88</v>
      </c>
      <c r="BD48" t="s">
        <v>3</v>
      </c>
      <c r="BE48" t="s">
        <v>3</v>
      </c>
      <c r="BF48" t="s">
        <v>3</v>
      </c>
      <c r="BG48" t="s">
        <v>3</v>
      </c>
      <c r="BH48">
        <v>0</v>
      </c>
      <c r="BI48">
        <v>1</v>
      </c>
      <c r="BJ48" t="s">
        <v>126</v>
      </c>
      <c r="BM48">
        <v>10001</v>
      </c>
      <c r="BN48">
        <v>0</v>
      </c>
      <c r="BO48" t="s">
        <v>124</v>
      </c>
      <c r="BP48">
        <v>1</v>
      </c>
      <c r="BQ48">
        <v>2</v>
      </c>
      <c r="BR48">
        <v>0</v>
      </c>
      <c r="BS48">
        <v>33.18</v>
      </c>
      <c r="BT48">
        <v>1</v>
      </c>
      <c r="BU48">
        <v>1</v>
      </c>
      <c r="BV48">
        <v>1</v>
      </c>
      <c r="BW48">
        <v>1</v>
      </c>
      <c r="BX48">
        <v>1</v>
      </c>
      <c r="BY48" t="s">
        <v>3</v>
      </c>
      <c r="BZ48">
        <v>118</v>
      </c>
      <c r="CA48">
        <v>63</v>
      </c>
      <c r="CB48" t="s">
        <v>3</v>
      </c>
      <c r="CE48">
        <v>0</v>
      </c>
      <c r="CF48">
        <v>0</v>
      </c>
      <c r="CG48">
        <v>0</v>
      </c>
      <c r="CM48">
        <v>0</v>
      </c>
      <c r="CN48" t="s">
        <v>788</v>
      </c>
      <c r="CO48">
        <v>0</v>
      </c>
      <c r="CP48">
        <f t="shared" si="39"/>
        <v>7090.28</v>
      </c>
      <c r="CQ48">
        <f t="shared" si="40"/>
        <v>331013.4424</v>
      </c>
      <c r="CR48">
        <f t="shared" si="41"/>
        <v>5947.2282500000001</v>
      </c>
      <c r="CS48">
        <f t="shared" si="42"/>
        <v>985.44599999999991</v>
      </c>
      <c r="CT48">
        <f t="shared" si="43"/>
        <v>56943.980519999997</v>
      </c>
      <c r="CU48">
        <f t="shared" si="44"/>
        <v>0</v>
      </c>
      <c r="CV48">
        <f t="shared" si="45"/>
        <v>196.36249999999998</v>
      </c>
      <c r="CW48">
        <f t="shared" si="46"/>
        <v>2.2000000000000002</v>
      </c>
      <c r="CX48">
        <f t="shared" si="47"/>
        <v>0</v>
      </c>
      <c r="CY48">
        <f t="shared" si="48"/>
        <v>1105.2938000000001</v>
      </c>
      <c r="CZ48">
        <f t="shared" si="49"/>
        <v>563.07420000000002</v>
      </c>
      <c r="DC48" t="s">
        <v>3</v>
      </c>
      <c r="DD48" t="s">
        <v>3</v>
      </c>
      <c r="DE48" t="s">
        <v>56</v>
      </c>
      <c r="DF48" t="s">
        <v>56</v>
      </c>
      <c r="DG48" t="s">
        <v>57</v>
      </c>
      <c r="DH48" t="s">
        <v>3</v>
      </c>
      <c r="DI48" t="s">
        <v>57</v>
      </c>
      <c r="DJ48" t="s">
        <v>56</v>
      </c>
      <c r="DK48" t="s">
        <v>3</v>
      </c>
      <c r="DL48" t="s">
        <v>3</v>
      </c>
      <c r="DM48" t="s">
        <v>3</v>
      </c>
      <c r="DN48">
        <v>0</v>
      </c>
      <c r="DO48">
        <v>0</v>
      </c>
      <c r="DP48">
        <v>1</v>
      </c>
      <c r="DQ48">
        <v>1</v>
      </c>
      <c r="DU48">
        <v>1013</v>
      </c>
      <c r="DV48" t="s">
        <v>54</v>
      </c>
      <c r="DW48" t="s">
        <v>54</v>
      </c>
      <c r="DX48">
        <v>1</v>
      </c>
      <c r="DZ48" t="s">
        <v>3</v>
      </c>
      <c r="EA48" t="s">
        <v>3</v>
      </c>
      <c r="EB48" t="s">
        <v>3</v>
      </c>
      <c r="EC48" t="s">
        <v>3</v>
      </c>
      <c r="EE48">
        <v>36520680</v>
      </c>
      <c r="EF48">
        <v>2</v>
      </c>
      <c r="EG48" t="s">
        <v>58</v>
      </c>
      <c r="EH48">
        <v>0</v>
      </c>
      <c r="EI48" t="s">
        <v>3</v>
      </c>
      <c r="EJ48">
        <v>1</v>
      </c>
      <c r="EK48">
        <v>10001</v>
      </c>
      <c r="EL48" t="s">
        <v>59</v>
      </c>
      <c r="EM48" t="s">
        <v>60</v>
      </c>
      <c r="EO48" t="s">
        <v>61</v>
      </c>
      <c r="EQ48">
        <v>0</v>
      </c>
      <c r="ER48">
        <v>177990.43</v>
      </c>
      <c r="ES48">
        <v>176070.98</v>
      </c>
      <c r="ET48">
        <v>427.09</v>
      </c>
      <c r="EU48">
        <v>23.76</v>
      </c>
      <c r="EV48">
        <v>1492.36</v>
      </c>
      <c r="EW48">
        <v>170.75</v>
      </c>
      <c r="EX48">
        <v>1.76</v>
      </c>
      <c r="EY48">
        <v>0</v>
      </c>
      <c r="FQ48">
        <v>0</v>
      </c>
      <c r="FR48">
        <f t="shared" si="50"/>
        <v>0</v>
      </c>
      <c r="FS48">
        <v>0</v>
      </c>
      <c r="FT48" t="s">
        <v>62</v>
      </c>
      <c r="FU48" t="s">
        <v>63</v>
      </c>
      <c r="FX48">
        <v>106.2</v>
      </c>
      <c r="FY48">
        <v>53.55</v>
      </c>
      <c r="GA48" t="s">
        <v>3</v>
      </c>
      <c r="GD48">
        <v>1</v>
      </c>
      <c r="GF48">
        <v>1488572395</v>
      </c>
      <c r="GG48">
        <v>2</v>
      </c>
      <c r="GH48">
        <v>1</v>
      </c>
      <c r="GI48">
        <v>2</v>
      </c>
      <c r="GJ48">
        <v>0</v>
      </c>
      <c r="GK48">
        <v>0</v>
      </c>
      <c r="GL48">
        <f t="shared" si="51"/>
        <v>0</v>
      </c>
      <c r="GM48">
        <f t="shared" si="52"/>
        <v>8758.64</v>
      </c>
      <c r="GN48">
        <f t="shared" si="53"/>
        <v>8758.64</v>
      </c>
      <c r="GO48">
        <f t="shared" si="54"/>
        <v>0</v>
      </c>
      <c r="GP48">
        <f t="shared" si="55"/>
        <v>0</v>
      </c>
      <c r="GR48">
        <v>0</v>
      </c>
      <c r="GS48">
        <v>3</v>
      </c>
      <c r="GT48">
        <v>0</v>
      </c>
      <c r="GU48" t="s">
        <v>3</v>
      </c>
      <c r="GV48">
        <f t="shared" si="56"/>
        <v>0</v>
      </c>
      <c r="GW48">
        <v>1</v>
      </c>
      <c r="GX48">
        <f t="shared" si="57"/>
        <v>0</v>
      </c>
      <c r="HA48">
        <v>0</v>
      </c>
      <c r="HB48">
        <v>0</v>
      </c>
      <c r="HC48">
        <f t="shared" si="58"/>
        <v>0</v>
      </c>
      <c r="HE48" t="s">
        <v>3</v>
      </c>
      <c r="HF48" t="s">
        <v>3</v>
      </c>
      <c r="HM48" t="s">
        <v>3</v>
      </c>
      <c r="HN48" t="s">
        <v>3</v>
      </c>
      <c r="HO48" t="s">
        <v>3</v>
      </c>
      <c r="HP48" t="s">
        <v>3</v>
      </c>
      <c r="HQ48" t="s">
        <v>3</v>
      </c>
      <c r="IK48">
        <v>0</v>
      </c>
    </row>
    <row r="49" spans="1:245">
      <c r="A49">
        <v>18</v>
      </c>
      <c r="B49">
        <v>1</v>
      </c>
      <c r="C49">
        <v>76</v>
      </c>
      <c r="E49" t="s">
        <v>127</v>
      </c>
      <c r="F49" t="s">
        <v>128</v>
      </c>
      <c r="G49" t="s">
        <v>129</v>
      </c>
      <c r="H49" t="s">
        <v>76</v>
      </c>
      <c r="I49">
        <f>I48*J49</f>
        <v>-1.8</v>
      </c>
      <c r="J49">
        <v>-100.00000000000001</v>
      </c>
      <c r="K49">
        <v>-100</v>
      </c>
      <c r="O49">
        <f t="shared" si="21"/>
        <v>-5047.4399999999996</v>
      </c>
      <c r="P49">
        <f t="shared" si="22"/>
        <v>-5047.4399999999996</v>
      </c>
      <c r="Q49">
        <f t="shared" si="23"/>
        <v>0</v>
      </c>
      <c r="R49">
        <f t="shared" si="24"/>
        <v>0</v>
      </c>
      <c r="S49">
        <f t="shared" si="25"/>
        <v>0</v>
      </c>
      <c r="T49">
        <f t="shared" si="26"/>
        <v>0</v>
      </c>
      <c r="U49">
        <f t="shared" si="27"/>
        <v>0</v>
      </c>
      <c r="V49">
        <f t="shared" si="28"/>
        <v>0</v>
      </c>
      <c r="W49">
        <f t="shared" si="29"/>
        <v>0</v>
      </c>
      <c r="X49">
        <f t="shared" si="30"/>
        <v>0</v>
      </c>
      <c r="Y49">
        <f t="shared" si="31"/>
        <v>0</v>
      </c>
      <c r="AA49">
        <v>35350322</v>
      </c>
      <c r="AB49">
        <f t="shared" si="32"/>
        <v>1630.31</v>
      </c>
      <c r="AC49">
        <f t="shared" si="33"/>
        <v>1630.31</v>
      </c>
      <c r="AD49">
        <f>ROUND((((ET49)-(EU49))+AE49),6)</f>
        <v>0</v>
      </c>
      <c r="AE49">
        <f>ROUND((EU49),6)</f>
        <v>0</v>
      </c>
      <c r="AF49">
        <f>ROUND((EV49),6)</f>
        <v>0</v>
      </c>
      <c r="AG49">
        <f t="shared" si="36"/>
        <v>0</v>
      </c>
      <c r="AH49">
        <f>(EW49)</f>
        <v>0</v>
      </c>
      <c r="AI49">
        <f>(EX49)</f>
        <v>0</v>
      </c>
      <c r="AJ49">
        <f t="shared" si="38"/>
        <v>0</v>
      </c>
      <c r="AK49">
        <v>1630.31</v>
      </c>
      <c r="AL49">
        <v>1630.31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106</v>
      </c>
      <c r="AU49">
        <v>54</v>
      </c>
      <c r="AV49">
        <v>1</v>
      </c>
      <c r="AW49">
        <v>1</v>
      </c>
      <c r="AZ49">
        <v>1</v>
      </c>
      <c r="BA49">
        <v>1</v>
      </c>
      <c r="BB49">
        <v>1</v>
      </c>
      <c r="BC49">
        <v>1.72</v>
      </c>
      <c r="BD49" t="s">
        <v>3</v>
      </c>
      <c r="BE49" t="s">
        <v>3</v>
      </c>
      <c r="BF49" t="s">
        <v>3</v>
      </c>
      <c r="BG49" t="s">
        <v>3</v>
      </c>
      <c r="BH49">
        <v>3</v>
      </c>
      <c r="BI49">
        <v>1</v>
      </c>
      <c r="BJ49" t="s">
        <v>130</v>
      </c>
      <c r="BM49">
        <v>10001</v>
      </c>
      <c r="BN49">
        <v>0</v>
      </c>
      <c r="BO49" t="s">
        <v>128</v>
      </c>
      <c r="BP49">
        <v>1</v>
      </c>
      <c r="BQ49">
        <v>2</v>
      </c>
      <c r="BR49">
        <v>1</v>
      </c>
      <c r="BS49">
        <v>1</v>
      </c>
      <c r="BT49">
        <v>1</v>
      </c>
      <c r="BU49">
        <v>1</v>
      </c>
      <c r="BV49">
        <v>1</v>
      </c>
      <c r="BW49">
        <v>1</v>
      </c>
      <c r="BX49">
        <v>1</v>
      </c>
      <c r="BY49" t="s">
        <v>3</v>
      </c>
      <c r="BZ49">
        <v>118</v>
      </c>
      <c r="CA49">
        <v>63</v>
      </c>
      <c r="CB49" t="s">
        <v>3</v>
      </c>
      <c r="CE49">
        <v>0</v>
      </c>
      <c r="CF49">
        <v>0</v>
      </c>
      <c r="CG49">
        <v>0</v>
      </c>
      <c r="CM49">
        <v>0</v>
      </c>
      <c r="CN49" t="s">
        <v>3</v>
      </c>
      <c r="CO49">
        <v>0</v>
      </c>
      <c r="CP49">
        <f t="shared" si="39"/>
        <v>-5047.4399999999996</v>
      </c>
      <c r="CQ49">
        <f t="shared" si="40"/>
        <v>2804.1331999999998</v>
      </c>
      <c r="CR49">
        <f t="shared" si="41"/>
        <v>0</v>
      </c>
      <c r="CS49">
        <f t="shared" si="42"/>
        <v>0</v>
      </c>
      <c r="CT49">
        <f t="shared" si="43"/>
        <v>0</v>
      </c>
      <c r="CU49">
        <f t="shared" si="44"/>
        <v>0</v>
      </c>
      <c r="CV49">
        <f t="shared" si="45"/>
        <v>0</v>
      </c>
      <c r="CW49">
        <f t="shared" si="46"/>
        <v>0</v>
      </c>
      <c r="CX49">
        <f t="shared" si="47"/>
        <v>0</v>
      </c>
      <c r="CY49">
        <f t="shared" si="48"/>
        <v>0</v>
      </c>
      <c r="CZ49">
        <f t="shared" si="49"/>
        <v>0</v>
      </c>
      <c r="DC49" t="s">
        <v>3</v>
      </c>
      <c r="DD49" t="s">
        <v>3</v>
      </c>
      <c r="DE49" t="s">
        <v>3</v>
      </c>
      <c r="DF49" t="s">
        <v>3</v>
      </c>
      <c r="DG49" t="s">
        <v>3</v>
      </c>
      <c r="DH49" t="s">
        <v>3</v>
      </c>
      <c r="DI49" t="s">
        <v>3</v>
      </c>
      <c r="DJ49" t="s">
        <v>3</v>
      </c>
      <c r="DK49" t="s">
        <v>3</v>
      </c>
      <c r="DL49" t="s">
        <v>3</v>
      </c>
      <c r="DM49" t="s">
        <v>3</v>
      </c>
      <c r="DN49">
        <v>0</v>
      </c>
      <c r="DO49">
        <v>0</v>
      </c>
      <c r="DP49">
        <v>1</v>
      </c>
      <c r="DQ49">
        <v>1</v>
      </c>
      <c r="DU49">
        <v>1005</v>
      </c>
      <c r="DV49" t="s">
        <v>76</v>
      </c>
      <c r="DW49" t="s">
        <v>76</v>
      </c>
      <c r="DX49">
        <v>1</v>
      </c>
      <c r="DZ49" t="s">
        <v>3</v>
      </c>
      <c r="EA49" t="s">
        <v>3</v>
      </c>
      <c r="EB49" t="s">
        <v>3</v>
      </c>
      <c r="EC49" t="s">
        <v>3</v>
      </c>
      <c r="EE49">
        <v>36520680</v>
      </c>
      <c r="EF49">
        <v>2</v>
      </c>
      <c r="EG49" t="s">
        <v>58</v>
      </c>
      <c r="EH49">
        <v>0</v>
      </c>
      <c r="EI49" t="s">
        <v>3</v>
      </c>
      <c r="EJ49">
        <v>1</v>
      </c>
      <c r="EK49">
        <v>10001</v>
      </c>
      <c r="EL49" t="s">
        <v>59</v>
      </c>
      <c r="EM49" t="s">
        <v>60</v>
      </c>
      <c r="EO49" t="s">
        <v>3</v>
      </c>
      <c r="EQ49">
        <v>0</v>
      </c>
      <c r="ER49">
        <v>1630.31</v>
      </c>
      <c r="ES49">
        <v>1630.31</v>
      </c>
      <c r="ET49">
        <v>0</v>
      </c>
      <c r="EU49">
        <v>0</v>
      </c>
      <c r="EV49">
        <v>0</v>
      </c>
      <c r="EW49">
        <v>0</v>
      </c>
      <c r="EX49">
        <v>0</v>
      </c>
      <c r="FQ49">
        <v>0</v>
      </c>
      <c r="FR49">
        <f t="shared" si="50"/>
        <v>0</v>
      </c>
      <c r="FS49">
        <v>0</v>
      </c>
      <c r="FT49" t="s">
        <v>62</v>
      </c>
      <c r="FU49" t="s">
        <v>63</v>
      </c>
      <c r="FX49">
        <v>106.2</v>
      </c>
      <c r="FY49">
        <v>53.55</v>
      </c>
      <c r="GA49" t="s">
        <v>3</v>
      </c>
      <c r="GD49">
        <v>1</v>
      </c>
      <c r="GF49">
        <v>-1598784405</v>
      </c>
      <c r="GG49">
        <v>2</v>
      </c>
      <c r="GH49">
        <v>1</v>
      </c>
      <c r="GI49">
        <v>2</v>
      </c>
      <c r="GJ49">
        <v>0</v>
      </c>
      <c r="GK49">
        <v>0</v>
      </c>
      <c r="GL49">
        <f t="shared" si="51"/>
        <v>0</v>
      </c>
      <c r="GM49">
        <f t="shared" si="52"/>
        <v>-5047.4399999999996</v>
      </c>
      <c r="GN49">
        <f t="shared" si="53"/>
        <v>-5047.4399999999996</v>
      </c>
      <c r="GO49">
        <f t="shared" si="54"/>
        <v>0</v>
      </c>
      <c r="GP49">
        <f t="shared" si="55"/>
        <v>0</v>
      </c>
      <c r="GR49">
        <v>0</v>
      </c>
      <c r="GS49">
        <v>3</v>
      </c>
      <c r="GT49">
        <v>0</v>
      </c>
      <c r="GU49" t="s">
        <v>3</v>
      </c>
      <c r="GV49">
        <f t="shared" si="56"/>
        <v>0</v>
      </c>
      <c r="GW49">
        <v>1</v>
      </c>
      <c r="GX49">
        <f t="shared" si="57"/>
        <v>0</v>
      </c>
      <c r="HA49">
        <v>0</v>
      </c>
      <c r="HB49">
        <v>0</v>
      </c>
      <c r="HC49">
        <f t="shared" si="58"/>
        <v>0</v>
      </c>
      <c r="HE49" t="s">
        <v>3</v>
      </c>
      <c r="HF49" t="s">
        <v>3</v>
      </c>
      <c r="HM49" t="s">
        <v>3</v>
      </c>
      <c r="HN49" t="s">
        <v>3</v>
      </c>
      <c r="HO49" t="s">
        <v>3</v>
      </c>
      <c r="HP49" t="s">
        <v>3</v>
      </c>
      <c r="HQ49" t="s">
        <v>3</v>
      </c>
      <c r="IK49">
        <v>0</v>
      </c>
    </row>
    <row r="50" spans="1:245">
      <c r="A50">
        <v>18</v>
      </c>
      <c r="B50">
        <v>1</v>
      </c>
      <c r="C50">
        <v>77</v>
      </c>
      <c r="E50" t="s">
        <v>131</v>
      </c>
      <c r="F50" t="s">
        <v>79</v>
      </c>
      <c r="G50" t="s">
        <v>132</v>
      </c>
      <c r="H50" t="s">
        <v>3</v>
      </c>
      <c r="I50">
        <f>I48*J50</f>
        <v>1</v>
      </c>
      <c r="J50">
        <v>55.555555555555557</v>
      </c>
      <c r="K50">
        <v>55.555556000000003</v>
      </c>
      <c r="O50">
        <f t="shared" si="21"/>
        <v>18000</v>
      </c>
      <c r="P50">
        <f t="shared" si="22"/>
        <v>18000</v>
      </c>
      <c r="Q50">
        <f t="shared" si="23"/>
        <v>0</v>
      </c>
      <c r="R50">
        <f t="shared" si="24"/>
        <v>0</v>
      </c>
      <c r="S50">
        <f t="shared" si="25"/>
        <v>0</v>
      </c>
      <c r="T50">
        <f t="shared" si="26"/>
        <v>0</v>
      </c>
      <c r="U50">
        <f t="shared" si="27"/>
        <v>0</v>
      </c>
      <c r="V50">
        <f t="shared" si="28"/>
        <v>0</v>
      </c>
      <c r="W50">
        <f t="shared" si="29"/>
        <v>0</v>
      </c>
      <c r="X50">
        <f t="shared" si="30"/>
        <v>0</v>
      </c>
      <c r="Y50">
        <f t="shared" si="31"/>
        <v>0</v>
      </c>
      <c r="AA50">
        <v>35350322</v>
      </c>
      <c r="AB50">
        <f t="shared" si="32"/>
        <v>18000</v>
      </c>
      <c r="AC50">
        <f t="shared" si="33"/>
        <v>18000</v>
      </c>
      <c r="AD50">
        <f>ROUND((((ET50)-(EU50))+AE50),6)</f>
        <v>0</v>
      </c>
      <c r="AE50">
        <f>ROUND((EU50),6)</f>
        <v>0</v>
      </c>
      <c r="AF50">
        <f>ROUND((EV50),6)</f>
        <v>0</v>
      </c>
      <c r="AG50">
        <f t="shared" si="36"/>
        <v>0</v>
      </c>
      <c r="AH50">
        <f>(EW50)</f>
        <v>0</v>
      </c>
      <c r="AI50">
        <f>(EX50)</f>
        <v>0</v>
      </c>
      <c r="AJ50">
        <f t="shared" si="38"/>
        <v>0</v>
      </c>
      <c r="AK50">
        <v>18000</v>
      </c>
      <c r="AL50">
        <v>18000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106</v>
      </c>
      <c r="AU50">
        <v>54</v>
      </c>
      <c r="AV50">
        <v>1</v>
      </c>
      <c r="AW50">
        <v>1</v>
      </c>
      <c r="AZ50">
        <v>1</v>
      </c>
      <c r="BA50">
        <v>1</v>
      </c>
      <c r="BB50">
        <v>1</v>
      </c>
      <c r="BC50">
        <v>1</v>
      </c>
      <c r="BD50" t="s">
        <v>3</v>
      </c>
      <c r="BE50" t="s">
        <v>3</v>
      </c>
      <c r="BF50" t="s">
        <v>3</v>
      </c>
      <c r="BG50" t="s">
        <v>3</v>
      </c>
      <c r="BH50">
        <v>3</v>
      </c>
      <c r="BI50">
        <v>1</v>
      </c>
      <c r="BJ50" t="s">
        <v>3</v>
      </c>
      <c r="BM50">
        <v>10001</v>
      </c>
      <c r="BN50">
        <v>0</v>
      </c>
      <c r="BO50" t="s">
        <v>3</v>
      </c>
      <c r="BP50">
        <v>0</v>
      </c>
      <c r="BQ50">
        <v>2</v>
      </c>
      <c r="BR50">
        <v>0</v>
      </c>
      <c r="BS50">
        <v>1</v>
      </c>
      <c r="BT50">
        <v>1</v>
      </c>
      <c r="BU50">
        <v>1</v>
      </c>
      <c r="BV50">
        <v>1</v>
      </c>
      <c r="BW50">
        <v>1</v>
      </c>
      <c r="BX50">
        <v>1</v>
      </c>
      <c r="BY50" t="s">
        <v>3</v>
      </c>
      <c r="BZ50">
        <v>118</v>
      </c>
      <c r="CA50">
        <v>63</v>
      </c>
      <c r="CB50" t="s">
        <v>3</v>
      </c>
      <c r="CE50">
        <v>0</v>
      </c>
      <c r="CF50">
        <v>0</v>
      </c>
      <c r="CG50">
        <v>0</v>
      </c>
      <c r="CM50">
        <v>0</v>
      </c>
      <c r="CN50" t="s">
        <v>3</v>
      </c>
      <c r="CO50">
        <v>0</v>
      </c>
      <c r="CP50">
        <f t="shared" si="39"/>
        <v>18000</v>
      </c>
      <c r="CQ50">
        <f t="shared" si="40"/>
        <v>18000</v>
      </c>
      <c r="CR50">
        <f t="shared" si="41"/>
        <v>0</v>
      </c>
      <c r="CS50">
        <f t="shared" si="42"/>
        <v>0</v>
      </c>
      <c r="CT50">
        <f t="shared" si="43"/>
        <v>0</v>
      </c>
      <c r="CU50">
        <f t="shared" si="44"/>
        <v>0</v>
      </c>
      <c r="CV50">
        <f t="shared" si="45"/>
        <v>0</v>
      </c>
      <c r="CW50">
        <f t="shared" si="46"/>
        <v>0</v>
      </c>
      <c r="CX50">
        <f t="shared" si="47"/>
        <v>0</v>
      </c>
      <c r="CY50">
        <f t="shared" si="48"/>
        <v>0</v>
      </c>
      <c r="CZ50">
        <f t="shared" si="49"/>
        <v>0</v>
      </c>
      <c r="DC50" t="s">
        <v>3</v>
      </c>
      <c r="DD50" t="s">
        <v>3</v>
      </c>
      <c r="DE50" t="s">
        <v>3</v>
      </c>
      <c r="DF50" t="s">
        <v>3</v>
      </c>
      <c r="DG50" t="s">
        <v>3</v>
      </c>
      <c r="DH50" t="s">
        <v>3</v>
      </c>
      <c r="DI50" t="s">
        <v>3</v>
      </c>
      <c r="DJ50" t="s">
        <v>3</v>
      </c>
      <c r="DK50" t="s">
        <v>3</v>
      </c>
      <c r="DL50" t="s">
        <v>3</v>
      </c>
      <c r="DM50" t="s">
        <v>3</v>
      </c>
      <c r="DN50">
        <v>0</v>
      </c>
      <c r="DO50">
        <v>0</v>
      </c>
      <c r="DP50">
        <v>1</v>
      </c>
      <c r="DQ50">
        <v>1</v>
      </c>
      <c r="DZ50" t="s">
        <v>3</v>
      </c>
      <c r="EA50" t="s">
        <v>3</v>
      </c>
      <c r="EB50" t="s">
        <v>3</v>
      </c>
      <c r="EC50" t="s">
        <v>3</v>
      </c>
      <c r="EE50">
        <v>36520680</v>
      </c>
      <c r="EF50">
        <v>2</v>
      </c>
      <c r="EG50" t="s">
        <v>58</v>
      </c>
      <c r="EH50">
        <v>0</v>
      </c>
      <c r="EI50" t="s">
        <v>3</v>
      </c>
      <c r="EJ50">
        <v>1</v>
      </c>
      <c r="EK50">
        <v>10001</v>
      </c>
      <c r="EL50" t="s">
        <v>59</v>
      </c>
      <c r="EM50" t="s">
        <v>60</v>
      </c>
      <c r="EO50" t="s">
        <v>3</v>
      </c>
      <c r="EQ50">
        <v>0</v>
      </c>
      <c r="ER50">
        <v>18000</v>
      </c>
      <c r="ES50">
        <v>18000</v>
      </c>
      <c r="ET50">
        <v>0</v>
      </c>
      <c r="EU50">
        <v>0</v>
      </c>
      <c r="EV50">
        <v>0</v>
      </c>
      <c r="EW50">
        <v>0</v>
      </c>
      <c r="EX50">
        <v>0</v>
      </c>
      <c r="FQ50">
        <v>0</v>
      </c>
      <c r="FR50">
        <f t="shared" si="50"/>
        <v>0</v>
      </c>
      <c r="FS50">
        <v>0</v>
      </c>
      <c r="FT50" t="s">
        <v>62</v>
      </c>
      <c r="FU50" t="s">
        <v>63</v>
      </c>
      <c r="FX50">
        <v>106.2</v>
      </c>
      <c r="FY50">
        <v>53.55</v>
      </c>
      <c r="GA50" t="s">
        <v>81</v>
      </c>
      <c r="GD50">
        <v>1</v>
      </c>
      <c r="GF50">
        <v>-1434567843</v>
      </c>
      <c r="GG50">
        <v>2</v>
      </c>
      <c r="GH50">
        <v>0</v>
      </c>
      <c r="GI50">
        <v>-2</v>
      </c>
      <c r="GJ50">
        <v>0</v>
      </c>
      <c r="GK50">
        <v>0</v>
      </c>
      <c r="GL50">
        <f t="shared" si="51"/>
        <v>0</v>
      </c>
      <c r="GM50">
        <f t="shared" si="52"/>
        <v>18000</v>
      </c>
      <c r="GN50">
        <f t="shared" si="53"/>
        <v>18000</v>
      </c>
      <c r="GO50">
        <f t="shared" si="54"/>
        <v>0</v>
      </c>
      <c r="GP50">
        <f t="shared" si="55"/>
        <v>0</v>
      </c>
      <c r="GR50">
        <v>0</v>
      </c>
      <c r="GS50">
        <v>4</v>
      </c>
      <c r="GT50">
        <v>0</v>
      </c>
      <c r="GU50" t="s">
        <v>3</v>
      </c>
      <c r="GV50">
        <f t="shared" si="56"/>
        <v>0</v>
      </c>
      <c r="GW50">
        <v>1</v>
      </c>
      <c r="GX50">
        <f t="shared" si="57"/>
        <v>0</v>
      </c>
      <c r="HA50">
        <v>0</v>
      </c>
      <c r="HB50">
        <v>0</v>
      </c>
      <c r="HC50">
        <f t="shared" si="58"/>
        <v>0</v>
      </c>
      <c r="HE50" t="s">
        <v>3</v>
      </c>
      <c r="HF50" t="s">
        <v>3</v>
      </c>
      <c r="HM50" t="s">
        <v>3</v>
      </c>
      <c r="HN50" t="s">
        <v>3</v>
      </c>
      <c r="HO50" t="s">
        <v>3</v>
      </c>
      <c r="HP50" t="s">
        <v>3</v>
      </c>
      <c r="HQ50" t="s">
        <v>3</v>
      </c>
      <c r="IK50">
        <v>0</v>
      </c>
    </row>
    <row r="51" spans="1:245">
      <c r="A51">
        <v>17</v>
      </c>
      <c r="B51">
        <v>1</v>
      </c>
      <c r="C51">
        <f>ROW(SmtRes!A84)</f>
        <v>84</v>
      </c>
      <c r="D51">
        <f>ROW(EtalonRes!A83)</f>
        <v>83</v>
      </c>
      <c r="E51" t="s">
        <v>133</v>
      </c>
      <c r="F51" t="s">
        <v>134</v>
      </c>
      <c r="G51" t="s">
        <v>135</v>
      </c>
      <c r="H51" t="s">
        <v>136</v>
      </c>
      <c r="I51">
        <f>ROUND(1.2/100,9)</f>
        <v>1.2E-2</v>
      </c>
      <c r="J51">
        <v>0</v>
      </c>
      <c r="K51">
        <f>ROUND(1.2/100,9)</f>
        <v>1.2E-2</v>
      </c>
      <c r="O51">
        <f t="shared" si="21"/>
        <v>726.86</v>
      </c>
      <c r="P51">
        <f t="shared" si="22"/>
        <v>19.54</v>
      </c>
      <c r="Q51">
        <f t="shared" si="23"/>
        <v>7.59</v>
      </c>
      <c r="R51">
        <f t="shared" si="24"/>
        <v>0.54</v>
      </c>
      <c r="S51">
        <f t="shared" si="25"/>
        <v>699.73</v>
      </c>
      <c r="T51">
        <f t="shared" si="26"/>
        <v>0</v>
      </c>
      <c r="U51">
        <f t="shared" si="27"/>
        <v>2.2972859999999997</v>
      </c>
      <c r="V51">
        <f t="shared" si="28"/>
        <v>1.2000000000000001E-3</v>
      </c>
      <c r="W51">
        <f t="shared" si="29"/>
        <v>0</v>
      </c>
      <c r="X51">
        <f t="shared" si="30"/>
        <v>665.26</v>
      </c>
      <c r="Y51">
        <f t="shared" si="31"/>
        <v>329.13</v>
      </c>
      <c r="AA51">
        <v>35350322</v>
      </c>
      <c r="AB51">
        <f t="shared" si="32"/>
        <v>2294.1909999999998</v>
      </c>
      <c r="AC51">
        <f t="shared" si="33"/>
        <v>478.86</v>
      </c>
      <c r="AD51">
        <f>ROUND(((((ET51*1.25))-((EU51*1.25)))+AE51),6)</f>
        <v>57.912500000000001</v>
      </c>
      <c r="AE51">
        <f>ROUND(((EU51*1.25)),6)</f>
        <v>1.35</v>
      </c>
      <c r="AF51">
        <f>ROUND(((EV51*1.15)),6)</f>
        <v>1757.4185</v>
      </c>
      <c r="AG51">
        <f t="shared" si="36"/>
        <v>0</v>
      </c>
      <c r="AH51">
        <f>((EW51*1.15))</f>
        <v>191.44049999999999</v>
      </c>
      <c r="AI51">
        <f>((EX51*1.25))</f>
        <v>0.1</v>
      </c>
      <c r="AJ51">
        <f t="shared" si="38"/>
        <v>0</v>
      </c>
      <c r="AK51">
        <v>2053.38</v>
      </c>
      <c r="AL51">
        <v>478.86</v>
      </c>
      <c r="AM51">
        <v>46.33</v>
      </c>
      <c r="AN51">
        <v>1.08</v>
      </c>
      <c r="AO51">
        <v>1528.19</v>
      </c>
      <c r="AP51">
        <v>0</v>
      </c>
      <c r="AQ51">
        <v>166.47</v>
      </c>
      <c r="AR51">
        <v>0.08</v>
      </c>
      <c r="AS51">
        <v>0</v>
      </c>
      <c r="AT51">
        <v>95</v>
      </c>
      <c r="AU51">
        <v>47</v>
      </c>
      <c r="AV51">
        <v>1</v>
      </c>
      <c r="AW51">
        <v>1</v>
      </c>
      <c r="AZ51">
        <v>1</v>
      </c>
      <c r="BA51">
        <v>33.18</v>
      </c>
      <c r="BB51">
        <v>10.92</v>
      </c>
      <c r="BC51">
        <v>3.4</v>
      </c>
      <c r="BD51" t="s">
        <v>3</v>
      </c>
      <c r="BE51" t="s">
        <v>3</v>
      </c>
      <c r="BF51" t="s">
        <v>3</v>
      </c>
      <c r="BG51" t="s">
        <v>3</v>
      </c>
      <c r="BH51">
        <v>0</v>
      </c>
      <c r="BI51">
        <v>1</v>
      </c>
      <c r="BJ51" t="s">
        <v>137</v>
      </c>
      <c r="BM51">
        <v>15001</v>
      </c>
      <c r="BN51">
        <v>0</v>
      </c>
      <c r="BO51" t="s">
        <v>134</v>
      </c>
      <c r="BP51">
        <v>1</v>
      </c>
      <c r="BQ51">
        <v>2</v>
      </c>
      <c r="BR51">
        <v>0</v>
      </c>
      <c r="BS51">
        <v>33.18</v>
      </c>
      <c r="BT51">
        <v>1</v>
      </c>
      <c r="BU51">
        <v>1</v>
      </c>
      <c r="BV51">
        <v>1</v>
      </c>
      <c r="BW51">
        <v>1</v>
      </c>
      <c r="BX51">
        <v>1</v>
      </c>
      <c r="BY51" t="s">
        <v>3</v>
      </c>
      <c r="BZ51">
        <v>105</v>
      </c>
      <c r="CA51">
        <v>55</v>
      </c>
      <c r="CB51" t="s">
        <v>3</v>
      </c>
      <c r="CE51">
        <v>0</v>
      </c>
      <c r="CF51">
        <v>0</v>
      </c>
      <c r="CG51">
        <v>0</v>
      </c>
      <c r="CM51">
        <v>0</v>
      </c>
      <c r="CN51" t="s">
        <v>788</v>
      </c>
      <c r="CO51">
        <v>0</v>
      </c>
      <c r="CP51">
        <f t="shared" si="39"/>
        <v>726.86</v>
      </c>
      <c r="CQ51">
        <f t="shared" si="40"/>
        <v>1628.124</v>
      </c>
      <c r="CR51">
        <f t="shared" si="41"/>
        <v>632.40449999999998</v>
      </c>
      <c r="CS51">
        <f t="shared" si="42"/>
        <v>44.792999999999999</v>
      </c>
      <c r="CT51">
        <f t="shared" si="43"/>
        <v>58311.145830000001</v>
      </c>
      <c r="CU51">
        <f t="shared" si="44"/>
        <v>0</v>
      </c>
      <c r="CV51">
        <f t="shared" si="45"/>
        <v>191.44049999999999</v>
      </c>
      <c r="CW51">
        <f t="shared" si="46"/>
        <v>0.1</v>
      </c>
      <c r="CX51">
        <f t="shared" si="47"/>
        <v>0</v>
      </c>
      <c r="CY51">
        <f t="shared" si="48"/>
        <v>665.25649999999996</v>
      </c>
      <c r="CZ51">
        <f t="shared" si="49"/>
        <v>329.12690000000003</v>
      </c>
      <c r="DC51" t="s">
        <v>3</v>
      </c>
      <c r="DD51" t="s">
        <v>3</v>
      </c>
      <c r="DE51" t="s">
        <v>56</v>
      </c>
      <c r="DF51" t="s">
        <v>56</v>
      </c>
      <c r="DG51" t="s">
        <v>57</v>
      </c>
      <c r="DH51" t="s">
        <v>3</v>
      </c>
      <c r="DI51" t="s">
        <v>57</v>
      </c>
      <c r="DJ51" t="s">
        <v>56</v>
      </c>
      <c r="DK51" t="s">
        <v>3</v>
      </c>
      <c r="DL51" t="s">
        <v>3</v>
      </c>
      <c r="DM51" t="s">
        <v>3</v>
      </c>
      <c r="DN51">
        <v>0</v>
      </c>
      <c r="DO51">
        <v>0</v>
      </c>
      <c r="DP51">
        <v>1</v>
      </c>
      <c r="DQ51">
        <v>1</v>
      </c>
      <c r="DU51">
        <v>1013</v>
      </c>
      <c r="DV51" t="s">
        <v>136</v>
      </c>
      <c r="DW51" t="s">
        <v>136</v>
      </c>
      <c r="DX51">
        <v>1</v>
      </c>
      <c r="DZ51" t="s">
        <v>3</v>
      </c>
      <c r="EA51" t="s">
        <v>3</v>
      </c>
      <c r="EB51" t="s">
        <v>3</v>
      </c>
      <c r="EC51" t="s">
        <v>3</v>
      </c>
      <c r="EE51">
        <v>36520706</v>
      </c>
      <c r="EF51">
        <v>2</v>
      </c>
      <c r="EG51" t="s">
        <v>58</v>
      </c>
      <c r="EH51">
        <v>0</v>
      </c>
      <c r="EI51" t="s">
        <v>3</v>
      </c>
      <c r="EJ51">
        <v>1</v>
      </c>
      <c r="EK51">
        <v>15001</v>
      </c>
      <c r="EL51" t="s">
        <v>138</v>
      </c>
      <c r="EM51" t="s">
        <v>139</v>
      </c>
      <c r="EO51" t="s">
        <v>61</v>
      </c>
      <c r="EQ51">
        <v>0</v>
      </c>
      <c r="ER51">
        <v>2053.38</v>
      </c>
      <c r="ES51">
        <v>478.86</v>
      </c>
      <c r="ET51">
        <v>46.33</v>
      </c>
      <c r="EU51">
        <v>1.08</v>
      </c>
      <c r="EV51">
        <v>1528.19</v>
      </c>
      <c r="EW51">
        <v>166.47</v>
      </c>
      <c r="EX51">
        <v>0.08</v>
      </c>
      <c r="EY51">
        <v>0</v>
      </c>
      <c r="FQ51">
        <v>0</v>
      </c>
      <c r="FR51">
        <f t="shared" si="50"/>
        <v>0</v>
      </c>
      <c r="FS51">
        <v>0</v>
      </c>
      <c r="FT51" t="s">
        <v>62</v>
      </c>
      <c r="FU51" t="s">
        <v>63</v>
      </c>
      <c r="FX51">
        <v>94.5</v>
      </c>
      <c r="FY51">
        <v>46.75</v>
      </c>
      <c r="GA51" t="s">
        <v>3</v>
      </c>
      <c r="GD51">
        <v>1</v>
      </c>
      <c r="GF51">
        <v>-1841865788</v>
      </c>
      <c r="GG51">
        <v>2</v>
      </c>
      <c r="GH51">
        <v>1</v>
      </c>
      <c r="GI51">
        <v>2</v>
      </c>
      <c r="GJ51">
        <v>0</v>
      </c>
      <c r="GK51">
        <v>0</v>
      </c>
      <c r="GL51">
        <f t="shared" si="51"/>
        <v>0</v>
      </c>
      <c r="GM51">
        <f t="shared" si="52"/>
        <v>1721.25</v>
      </c>
      <c r="GN51">
        <f t="shared" si="53"/>
        <v>1721.25</v>
      </c>
      <c r="GO51">
        <f t="shared" si="54"/>
        <v>0</v>
      </c>
      <c r="GP51">
        <f t="shared" si="55"/>
        <v>0</v>
      </c>
      <c r="GR51">
        <v>0</v>
      </c>
      <c r="GS51">
        <v>3</v>
      </c>
      <c r="GT51">
        <v>0</v>
      </c>
      <c r="GU51" t="s">
        <v>3</v>
      </c>
      <c r="GV51">
        <f t="shared" si="56"/>
        <v>0</v>
      </c>
      <c r="GW51">
        <v>1</v>
      </c>
      <c r="GX51">
        <f t="shared" si="57"/>
        <v>0</v>
      </c>
      <c r="HA51">
        <v>0</v>
      </c>
      <c r="HB51">
        <v>0</v>
      </c>
      <c r="HC51">
        <f t="shared" si="58"/>
        <v>0</v>
      </c>
      <c r="HE51" t="s">
        <v>3</v>
      </c>
      <c r="HF51" t="s">
        <v>3</v>
      </c>
      <c r="HM51" t="s">
        <v>3</v>
      </c>
      <c r="HN51" t="s">
        <v>3</v>
      </c>
      <c r="HO51" t="s">
        <v>3</v>
      </c>
      <c r="HP51" t="s">
        <v>3</v>
      </c>
      <c r="HQ51" t="s">
        <v>3</v>
      </c>
      <c r="IK51">
        <v>0</v>
      </c>
    </row>
    <row r="52" spans="1:245">
      <c r="A52">
        <v>17</v>
      </c>
      <c r="B52">
        <v>1</v>
      </c>
      <c r="E52" t="s">
        <v>140</v>
      </c>
      <c r="F52" t="s">
        <v>141</v>
      </c>
      <c r="G52" t="s">
        <v>142</v>
      </c>
      <c r="H52" t="s">
        <v>76</v>
      </c>
      <c r="I52">
        <v>1.2</v>
      </c>
      <c r="J52">
        <v>0</v>
      </c>
      <c r="K52">
        <v>1.2</v>
      </c>
      <c r="O52">
        <f t="shared" si="21"/>
        <v>248.68</v>
      </c>
      <c r="P52">
        <f t="shared" si="22"/>
        <v>248.68</v>
      </c>
      <c r="Q52">
        <f t="shared" si="23"/>
        <v>0</v>
      </c>
      <c r="R52">
        <f t="shared" si="24"/>
        <v>0</v>
      </c>
      <c r="S52">
        <f t="shared" si="25"/>
        <v>0</v>
      </c>
      <c r="T52">
        <f t="shared" si="26"/>
        <v>0</v>
      </c>
      <c r="U52">
        <f t="shared" si="27"/>
        <v>0</v>
      </c>
      <c r="V52">
        <f t="shared" si="28"/>
        <v>0</v>
      </c>
      <c r="W52">
        <f t="shared" si="29"/>
        <v>3.67</v>
      </c>
      <c r="X52">
        <f t="shared" si="30"/>
        <v>0</v>
      </c>
      <c r="Y52">
        <f t="shared" si="31"/>
        <v>0</v>
      </c>
      <c r="AA52">
        <v>35350322</v>
      </c>
      <c r="AB52">
        <f t="shared" si="32"/>
        <v>66.849999999999994</v>
      </c>
      <c r="AC52">
        <f t="shared" si="33"/>
        <v>66.849999999999994</v>
      </c>
      <c r="AD52">
        <f>ROUND((((ET52)-(EU52))+AE52),6)</f>
        <v>0</v>
      </c>
      <c r="AE52">
        <f>ROUND((EU52),6)</f>
        <v>0</v>
      </c>
      <c r="AF52">
        <f>ROUND((EV52),6)</f>
        <v>0</v>
      </c>
      <c r="AG52">
        <f t="shared" si="36"/>
        <v>0</v>
      </c>
      <c r="AH52">
        <f>(EW52)</f>
        <v>0</v>
      </c>
      <c r="AI52">
        <f>(EX52)</f>
        <v>0</v>
      </c>
      <c r="AJ52">
        <f t="shared" si="38"/>
        <v>3.06</v>
      </c>
      <c r="AK52">
        <v>66.849999999999994</v>
      </c>
      <c r="AL52">
        <v>66.849999999999994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3.06</v>
      </c>
      <c r="AT52">
        <v>0</v>
      </c>
      <c r="AU52">
        <v>0</v>
      </c>
      <c r="AV52">
        <v>1</v>
      </c>
      <c r="AW52">
        <v>1</v>
      </c>
      <c r="AZ52">
        <v>1</v>
      </c>
      <c r="BA52">
        <v>1</v>
      </c>
      <c r="BB52">
        <v>1</v>
      </c>
      <c r="BC52">
        <v>3.1</v>
      </c>
      <c r="BD52" t="s">
        <v>3</v>
      </c>
      <c r="BE52" t="s">
        <v>3</v>
      </c>
      <c r="BF52" t="s">
        <v>3</v>
      </c>
      <c r="BG52" t="s">
        <v>3</v>
      </c>
      <c r="BH52">
        <v>3</v>
      </c>
      <c r="BI52">
        <v>1</v>
      </c>
      <c r="BJ52" t="s">
        <v>143</v>
      </c>
      <c r="BM52">
        <v>500001</v>
      </c>
      <c r="BN52">
        <v>0</v>
      </c>
      <c r="BO52" t="s">
        <v>141</v>
      </c>
      <c r="BP52">
        <v>1</v>
      </c>
      <c r="BQ52">
        <v>8</v>
      </c>
      <c r="BR52">
        <v>0</v>
      </c>
      <c r="BS52">
        <v>1</v>
      </c>
      <c r="BT52">
        <v>1</v>
      </c>
      <c r="BU52">
        <v>1</v>
      </c>
      <c r="BV52">
        <v>1</v>
      </c>
      <c r="BW52">
        <v>1</v>
      </c>
      <c r="BX52">
        <v>1</v>
      </c>
      <c r="BY52" t="s">
        <v>3</v>
      </c>
      <c r="BZ52">
        <v>0</v>
      </c>
      <c r="CA52">
        <v>0</v>
      </c>
      <c r="CB52" t="s">
        <v>3</v>
      </c>
      <c r="CE52">
        <v>0</v>
      </c>
      <c r="CF52">
        <v>0</v>
      </c>
      <c r="CG52">
        <v>0</v>
      </c>
      <c r="CM52">
        <v>0</v>
      </c>
      <c r="CN52" t="s">
        <v>3</v>
      </c>
      <c r="CO52">
        <v>0</v>
      </c>
      <c r="CP52">
        <f t="shared" si="39"/>
        <v>248.68</v>
      </c>
      <c r="CQ52">
        <f t="shared" si="40"/>
        <v>207.23499999999999</v>
      </c>
      <c r="CR52">
        <f t="shared" si="41"/>
        <v>0</v>
      </c>
      <c r="CS52">
        <f t="shared" si="42"/>
        <v>0</v>
      </c>
      <c r="CT52">
        <f t="shared" si="43"/>
        <v>0</v>
      </c>
      <c r="CU52">
        <f t="shared" si="44"/>
        <v>0</v>
      </c>
      <c r="CV52">
        <f t="shared" si="45"/>
        <v>0</v>
      </c>
      <c r="CW52">
        <f t="shared" si="46"/>
        <v>0</v>
      </c>
      <c r="CX52">
        <f t="shared" si="47"/>
        <v>3.06</v>
      </c>
      <c r="CY52">
        <f t="shared" si="48"/>
        <v>0</v>
      </c>
      <c r="CZ52">
        <f t="shared" si="49"/>
        <v>0</v>
      </c>
      <c r="DC52" t="s">
        <v>3</v>
      </c>
      <c r="DD52" t="s">
        <v>3</v>
      </c>
      <c r="DE52" t="s">
        <v>3</v>
      </c>
      <c r="DF52" t="s">
        <v>3</v>
      </c>
      <c r="DG52" t="s">
        <v>3</v>
      </c>
      <c r="DH52" t="s">
        <v>3</v>
      </c>
      <c r="DI52" t="s">
        <v>3</v>
      </c>
      <c r="DJ52" t="s">
        <v>3</v>
      </c>
      <c r="DK52" t="s">
        <v>3</v>
      </c>
      <c r="DL52" t="s">
        <v>3</v>
      </c>
      <c r="DM52" t="s">
        <v>3</v>
      </c>
      <c r="DN52">
        <v>0</v>
      </c>
      <c r="DO52">
        <v>0</v>
      </c>
      <c r="DP52">
        <v>1</v>
      </c>
      <c r="DQ52">
        <v>1</v>
      </c>
      <c r="DU52">
        <v>1005</v>
      </c>
      <c r="DV52" t="s">
        <v>76</v>
      </c>
      <c r="DW52" t="s">
        <v>76</v>
      </c>
      <c r="DX52">
        <v>1</v>
      </c>
      <c r="DZ52" t="s">
        <v>3</v>
      </c>
      <c r="EA52" t="s">
        <v>3</v>
      </c>
      <c r="EB52" t="s">
        <v>3</v>
      </c>
      <c r="EC52" t="s">
        <v>3</v>
      </c>
      <c r="EE52">
        <v>36520613</v>
      </c>
      <c r="EF52">
        <v>8</v>
      </c>
      <c r="EG52" t="s">
        <v>144</v>
      </c>
      <c r="EH52">
        <v>0</v>
      </c>
      <c r="EI52" t="s">
        <v>3</v>
      </c>
      <c r="EJ52">
        <v>1</v>
      </c>
      <c r="EK52">
        <v>500001</v>
      </c>
      <c r="EL52" t="s">
        <v>145</v>
      </c>
      <c r="EM52" t="s">
        <v>146</v>
      </c>
      <c r="EO52" t="s">
        <v>3</v>
      </c>
      <c r="EQ52">
        <v>0</v>
      </c>
      <c r="ER52">
        <v>66.849999999999994</v>
      </c>
      <c r="ES52">
        <v>66.849999999999994</v>
      </c>
      <c r="ET52">
        <v>0</v>
      </c>
      <c r="EU52">
        <v>0</v>
      </c>
      <c r="EV52">
        <v>0</v>
      </c>
      <c r="EW52">
        <v>0</v>
      </c>
      <c r="EX52">
        <v>0</v>
      </c>
      <c r="EY52">
        <v>0</v>
      </c>
      <c r="FQ52">
        <v>0</v>
      </c>
      <c r="FR52">
        <f t="shared" si="50"/>
        <v>0</v>
      </c>
      <c r="FS52">
        <v>0</v>
      </c>
      <c r="FX52">
        <v>0</v>
      </c>
      <c r="FY52">
        <v>0</v>
      </c>
      <c r="GA52" t="s">
        <v>3</v>
      </c>
      <c r="GD52">
        <v>1</v>
      </c>
      <c r="GF52">
        <v>-927295003</v>
      </c>
      <c r="GG52">
        <v>2</v>
      </c>
      <c r="GH52">
        <v>1</v>
      </c>
      <c r="GI52">
        <v>2</v>
      </c>
      <c r="GJ52">
        <v>0</v>
      </c>
      <c r="GK52">
        <v>0</v>
      </c>
      <c r="GL52">
        <f t="shared" si="51"/>
        <v>0</v>
      </c>
      <c r="GM52">
        <f t="shared" si="52"/>
        <v>248.68</v>
      </c>
      <c r="GN52">
        <f t="shared" si="53"/>
        <v>248.68</v>
      </c>
      <c r="GO52">
        <f t="shared" si="54"/>
        <v>0</v>
      </c>
      <c r="GP52">
        <f t="shared" si="55"/>
        <v>0</v>
      </c>
      <c r="GR52">
        <v>0</v>
      </c>
      <c r="GS52">
        <v>3</v>
      </c>
      <c r="GT52">
        <v>0</v>
      </c>
      <c r="GU52" t="s">
        <v>3</v>
      </c>
      <c r="GV52">
        <f t="shared" si="56"/>
        <v>0</v>
      </c>
      <c r="GW52">
        <v>1</v>
      </c>
      <c r="GX52">
        <f t="shared" si="57"/>
        <v>0</v>
      </c>
      <c r="HA52">
        <v>0</v>
      </c>
      <c r="HB52">
        <v>0</v>
      </c>
      <c r="HC52">
        <f t="shared" si="58"/>
        <v>0</v>
      </c>
      <c r="HE52" t="s">
        <v>3</v>
      </c>
      <c r="HF52" t="s">
        <v>3</v>
      </c>
      <c r="HM52" t="s">
        <v>3</v>
      </c>
      <c r="HN52" t="s">
        <v>3</v>
      </c>
      <c r="HO52" t="s">
        <v>3</v>
      </c>
      <c r="HP52" t="s">
        <v>3</v>
      </c>
      <c r="HQ52" t="s">
        <v>3</v>
      </c>
      <c r="IK52">
        <v>0</v>
      </c>
    </row>
    <row r="53" spans="1:245">
      <c r="A53">
        <v>17</v>
      </c>
      <c r="B53">
        <v>1</v>
      </c>
      <c r="C53">
        <f>ROW(SmtRes!A90)</f>
        <v>90</v>
      </c>
      <c r="D53">
        <f>ROW(EtalonRes!A90)</f>
        <v>90</v>
      </c>
      <c r="E53" t="s">
        <v>147</v>
      </c>
      <c r="F53" t="s">
        <v>148</v>
      </c>
      <c r="G53" t="s">
        <v>149</v>
      </c>
      <c r="H53" t="s">
        <v>150</v>
      </c>
      <c r="I53">
        <f>ROUND(2/100,9)</f>
        <v>0.02</v>
      </c>
      <c r="J53">
        <v>0</v>
      </c>
      <c r="K53">
        <f>ROUND(2/100,9)</f>
        <v>0.02</v>
      </c>
      <c r="O53">
        <f t="shared" si="21"/>
        <v>454.24</v>
      </c>
      <c r="P53">
        <f t="shared" si="22"/>
        <v>310.83</v>
      </c>
      <c r="Q53">
        <f t="shared" si="23"/>
        <v>5.01</v>
      </c>
      <c r="R53">
        <f t="shared" si="24"/>
        <v>0.56000000000000005</v>
      </c>
      <c r="S53">
        <f t="shared" si="25"/>
        <v>138.4</v>
      </c>
      <c r="T53">
        <f t="shared" si="26"/>
        <v>0</v>
      </c>
      <c r="U53">
        <f t="shared" si="27"/>
        <v>0.48898000000000003</v>
      </c>
      <c r="V53">
        <f t="shared" si="28"/>
        <v>1.25E-3</v>
      </c>
      <c r="W53">
        <f t="shared" si="29"/>
        <v>0</v>
      </c>
      <c r="X53">
        <f t="shared" si="30"/>
        <v>147.30000000000001</v>
      </c>
      <c r="Y53">
        <f t="shared" si="31"/>
        <v>75.040000000000006</v>
      </c>
      <c r="AA53">
        <v>35350322</v>
      </c>
      <c r="AB53">
        <f t="shared" si="32"/>
        <v>3475.8249999999998</v>
      </c>
      <c r="AC53">
        <f t="shared" si="33"/>
        <v>3244.61</v>
      </c>
      <c r="AD53">
        <f>ROUND(((((ET53*1.25))-((EU53*1.25)))+AE53),6)</f>
        <v>22.662500000000001</v>
      </c>
      <c r="AE53">
        <f>ROUND(((EU53*1.25)),6)</f>
        <v>0.85</v>
      </c>
      <c r="AF53">
        <f>ROUND(((EV53*1.15)),6)</f>
        <v>208.55250000000001</v>
      </c>
      <c r="AG53">
        <f t="shared" si="36"/>
        <v>0</v>
      </c>
      <c r="AH53">
        <f>((EW53*1.15))</f>
        <v>24.449000000000002</v>
      </c>
      <c r="AI53">
        <f>((EX53*1.25))</f>
        <v>6.25E-2</v>
      </c>
      <c r="AJ53">
        <f t="shared" si="38"/>
        <v>0</v>
      </c>
      <c r="AK53">
        <v>3444.09</v>
      </c>
      <c r="AL53">
        <v>3244.61</v>
      </c>
      <c r="AM53">
        <v>18.13</v>
      </c>
      <c r="AN53">
        <v>0.68</v>
      </c>
      <c r="AO53">
        <v>181.35</v>
      </c>
      <c r="AP53">
        <v>0</v>
      </c>
      <c r="AQ53">
        <v>21.26</v>
      </c>
      <c r="AR53">
        <v>0.05</v>
      </c>
      <c r="AS53">
        <v>0</v>
      </c>
      <c r="AT53">
        <v>106</v>
      </c>
      <c r="AU53">
        <v>54</v>
      </c>
      <c r="AV53">
        <v>1</v>
      </c>
      <c r="AW53">
        <v>1</v>
      </c>
      <c r="AZ53">
        <v>1</v>
      </c>
      <c r="BA53">
        <v>33.18</v>
      </c>
      <c r="BB53">
        <v>11.06</v>
      </c>
      <c r="BC53">
        <v>4.79</v>
      </c>
      <c r="BD53" t="s">
        <v>3</v>
      </c>
      <c r="BE53" t="s">
        <v>3</v>
      </c>
      <c r="BF53" t="s">
        <v>3</v>
      </c>
      <c r="BG53" t="s">
        <v>3</v>
      </c>
      <c r="BH53">
        <v>0</v>
      </c>
      <c r="BI53">
        <v>1</v>
      </c>
      <c r="BJ53" t="s">
        <v>151</v>
      </c>
      <c r="BM53">
        <v>10001</v>
      </c>
      <c r="BN53">
        <v>0</v>
      </c>
      <c r="BO53" t="s">
        <v>148</v>
      </c>
      <c r="BP53">
        <v>1</v>
      </c>
      <c r="BQ53">
        <v>2</v>
      </c>
      <c r="BR53">
        <v>0</v>
      </c>
      <c r="BS53">
        <v>33.18</v>
      </c>
      <c r="BT53">
        <v>1</v>
      </c>
      <c r="BU53">
        <v>1</v>
      </c>
      <c r="BV53">
        <v>1</v>
      </c>
      <c r="BW53">
        <v>1</v>
      </c>
      <c r="BX53">
        <v>1</v>
      </c>
      <c r="BY53" t="s">
        <v>3</v>
      </c>
      <c r="BZ53">
        <v>118</v>
      </c>
      <c r="CA53">
        <v>63</v>
      </c>
      <c r="CB53" t="s">
        <v>3</v>
      </c>
      <c r="CE53">
        <v>0</v>
      </c>
      <c r="CF53">
        <v>0</v>
      </c>
      <c r="CG53">
        <v>0</v>
      </c>
      <c r="CM53">
        <v>0</v>
      </c>
      <c r="CN53" t="s">
        <v>788</v>
      </c>
      <c r="CO53">
        <v>0</v>
      </c>
      <c r="CP53">
        <f t="shared" si="39"/>
        <v>454.24</v>
      </c>
      <c r="CQ53">
        <f t="shared" si="40"/>
        <v>15541.681900000001</v>
      </c>
      <c r="CR53">
        <f t="shared" si="41"/>
        <v>250.64725000000001</v>
      </c>
      <c r="CS53">
        <f t="shared" si="42"/>
        <v>28.202999999999999</v>
      </c>
      <c r="CT53">
        <f t="shared" si="43"/>
        <v>6919.7719500000003</v>
      </c>
      <c r="CU53">
        <f t="shared" si="44"/>
        <v>0</v>
      </c>
      <c r="CV53">
        <f t="shared" si="45"/>
        <v>24.449000000000002</v>
      </c>
      <c r="CW53">
        <f t="shared" si="46"/>
        <v>6.25E-2</v>
      </c>
      <c r="CX53">
        <f t="shared" si="47"/>
        <v>0</v>
      </c>
      <c r="CY53">
        <f t="shared" si="48"/>
        <v>147.29759999999999</v>
      </c>
      <c r="CZ53">
        <f t="shared" si="49"/>
        <v>75.038399999999996</v>
      </c>
      <c r="DC53" t="s">
        <v>3</v>
      </c>
      <c r="DD53" t="s">
        <v>3</v>
      </c>
      <c r="DE53" t="s">
        <v>56</v>
      </c>
      <c r="DF53" t="s">
        <v>56</v>
      </c>
      <c r="DG53" t="s">
        <v>57</v>
      </c>
      <c r="DH53" t="s">
        <v>3</v>
      </c>
      <c r="DI53" t="s">
        <v>57</v>
      </c>
      <c r="DJ53" t="s">
        <v>56</v>
      </c>
      <c r="DK53" t="s">
        <v>3</v>
      </c>
      <c r="DL53" t="s">
        <v>3</v>
      </c>
      <c r="DM53" t="s">
        <v>3</v>
      </c>
      <c r="DN53">
        <v>0</v>
      </c>
      <c r="DO53">
        <v>0</v>
      </c>
      <c r="DP53">
        <v>1</v>
      </c>
      <c r="DQ53">
        <v>1</v>
      </c>
      <c r="DU53">
        <v>1013</v>
      </c>
      <c r="DV53" t="s">
        <v>150</v>
      </c>
      <c r="DW53" t="s">
        <v>150</v>
      </c>
      <c r="DX53">
        <v>1</v>
      </c>
      <c r="DZ53" t="s">
        <v>3</v>
      </c>
      <c r="EA53" t="s">
        <v>3</v>
      </c>
      <c r="EB53" t="s">
        <v>3</v>
      </c>
      <c r="EC53" t="s">
        <v>3</v>
      </c>
      <c r="EE53">
        <v>36520680</v>
      </c>
      <c r="EF53">
        <v>2</v>
      </c>
      <c r="EG53" t="s">
        <v>58</v>
      </c>
      <c r="EH53">
        <v>0</v>
      </c>
      <c r="EI53" t="s">
        <v>3</v>
      </c>
      <c r="EJ53">
        <v>1</v>
      </c>
      <c r="EK53">
        <v>10001</v>
      </c>
      <c r="EL53" t="s">
        <v>59</v>
      </c>
      <c r="EM53" t="s">
        <v>60</v>
      </c>
      <c r="EO53" t="s">
        <v>61</v>
      </c>
      <c r="EQ53">
        <v>0</v>
      </c>
      <c r="ER53">
        <v>3444.09</v>
      </c>
      <c r="ES53">
        <v>3244.61</v>
      </c>
      <c r="ET53">
        <v>18.13</v>
      </c>
      <c r="EU53">
        <v>0.68</v>
      </c>
      <c r="EV53">
        <v>181.35</v>
      </c>
      <c r="EW53">
        <v>21.26</v>
      </c>
      <c r="EX53">
        <v>0.05</v>
      </c>
      <c r="EY53">
        <v>0</v>
      </c>
      <c r="FQ53">
        <v>0</v>
      </c>
      <c r="FR53">
        <f t="shared" si="50"/>
        <v>0</v>
      </c>
      <c r="FS53">
        <v>0</v>
      </c>
      <c r="FT53" t="s">
        <v>62</v>
      </c>
      <c r="FU53" t="s">
        <v>63</v>
      </c>
      <c r="FX53">
        <v>106.2</v>
      </c>
      <c r="FY53">
        <v>53.55</v>
      </c>
      <c r="GA53" t="s">
        <v>3</v>
      </c>
      <c r="GD53">
        <v>1</v>
      </c>
      <c r="GF53">
        <v>618736532</v>
      </c>
      <c r="GG53">
        <v>2</v>
      </c>
      <c r="GH53">
        <v>1</v>
      </c>
      <c r="GI53">
        <v>2</v>
      </c>
      <c r="GJ53">
        <v>0</v>
      </c>
      <c r="GK53">
        <v>0</v>
      </c>
      <c r="GL53">
        <f t="shared" si="51"/>
        <v>0</v>
      </c>
      <c r="GM53">
        <f t="shared" si="52"/>
        <v>676.58</v>
      </c>
      <c r="GN53">
        <f t="shared" si="53"/>
        <v>676.58</v>
      </c>
      <c r="GO53">
        <f t="shared" si="54"/>
        <v>0</v>
      </c>
      <c r="GP53">
        <f t="shared" si="55"/>
        <v>0</v>
      </c>
      <c r="GR53">
        <v>0</v>
      </c>
      <c r="GS53">
        <v>3</v>
      </c>
      <c r="GT53">
        <v>0</v>
      </c>
      <c r="GU53" t="s">
        <v>3</v>
      </c>
      <c r="GV53">
        <f t="shared" si="56"/>
        <v>0</v>
      </c>
      <c r="GW53">
        <v>1</v>
      </c>
      <c r="GX53">
        <f t="shared" si="57"/>
        <v>0</v>
      </c>
      <c r="HA53">
        <v>0</v>
      </c>
      <c r="HB53">
        <v>0</v>
      </c>
      <c r="HC53">
        <f t="shared" si="58"/>
        <v>0</v>
      </c>
      <c r="HE53" t="s">
        <v>3</v>
      </c>
      <c r="HF53" t="s">
        <v>3</v>
      </c>
      <c r="HM53" t="s">
        <v>3</v>
      </c>
      <c r="HN53" t="s">
        <v>3</v>
      </c>
      <c r="HO53" t="s">
        <v>3</v>
      </c>
      <c r="HP53" t="s">
        <v>3</v>
      </c>
      <c r="HQ53" t="s">
        <v>3</v>
      </c>
      <c r="IK53">
        <v>0</v>
      </c>
    </row>
    <row r="54" spans="1:245">
      <c r="A54">
        <v>17</v>
      </c>
      <c r="B54">
        <v>1</v>
      </c>
      <c r="E54" t="s">
        <v>152</v>
      </c>
      <c r="F54" t="s">
        <v>153</v>
      </c>
      <c r="G54" t="s">
        <v>154</v>
      </c>
      <c r="H54" t="s">
        <v>92</v>
      </c>
      <c r="I54">
        <v>2</v>
      </c>
      <c r="J54">
        <v>0</v>
      </c>
      <c r="K54">
        <v>2</v>
      </c>
      <c r="O54">
        <f t="shared" si="21"/>
        <v>519.61</v>
      </c>
      <c r="P54">
        <f t="shared" si="22"/>
        <v>519.61</v>
      </c>
      <c r="Q54">
        <f t="shared" si="23"/>
        <v>0</v>
      </c>
      <c r="R54">
        <f t="shared" si="24"/>
        <v>0</v>
      </c>
      <c r="S54">
        <f t="shared" si="25"/>
        <v>0</v>
      </c>
      <c r="T54">
        <f t="shared" si="26"/>
        <v>0</v>
      </c>
      <c r="U54">
        <f t="shared" si="27"/>
        <v>0</v>
      </c>
      <c r="V54">
        <f t="shared" si="28"/>
        <v>0</v>
      </c>
      <c r="W54">
        <f t="shared" si="29"/>
        <v>0.22</v>
      </c>
      <c r="X54">
        <f t="shared" si="30"/>
        <v>0</v>
      </c>
      <c r="Y54">
        <f t="shared" si="31"/>
        <v>0</v>
      </c>
      <c r="AA54">
        <v>35350322</v>
      </c>
      <c r="AB54">
        <f t="shared" si="32"/>
        <v>328.87</v>
      </c>
      <c r="AC54">
        <f t="shared" si="33"/>
        <v>328.87</v>
      </c>
      <c r="AD54">
        <f t="shared" ref="AD54:AD63" si="64">ROUND((((ET54)-(EU54))+AE54),6)</f>
        <v>0</v>
      </c>
      <c r="AE54">
        <f t="shared" ref="AE54:AE63" si="65">ROUND((EU54),6)</f>
        <v>0</v>
      </c>
      <c r="AF54">
        <f t="shared" ref="AF54:AF63" si="66">ROUND((EV54),6)</f>
        <v>0</v>
      </c>
      <c r="AG54">
        <f t="shared" si="36"/>
        <v>0</v>
      </c>
      <c r="AH54">
        <f t="shared" ref="AH54:AH63" si="67">(EW54)</f>
        <v>0</v>
      </c>
      <c r="AI54">
        <f t="shared" ref="AI54:AI63" si="68">(EX54)</f>
        <v>0</v>
      </c>
      <c r="AJ54">
        <f t="shared" si="38"/>
        <v>0.11</v>
      </c>
      <c r="AK54">
        <v>328.87</v>
      </c>
      <c r="AL54">
        <v>328.87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0.11</v>
      </c>
      <c r="AT54">
        <v>0</v>
      </c>
      <c r="AU54">
        <v>0</v>
      </c>
      <c r="AV54">
        <v>1</v>
      </c>
      <c r="AW54">
        <v>1</v>
      </c>
      <c r="AZ54">
        <v>1</v>
      </c>
      <c r="BA54">
        <v>1</v>
      </c>
      <c r="BB54">
        <v>1</v>
      </c>
      <c r="BC54">
        <v>0.79</v>
      </c>
      <c r="BD54" t="s">
        <v>3</v>
      </c>
      <c r="BE54" t="s">
        <v>3</v>
      </c>
      <c r="BF54" t="s">
        <v>3</v>
      </c>
      <c r="BG54" t="s">
        <v>3</v>
      </c>
      <c r="BH54">
        <v>3</v>
      </c>
      <c r="BI54">
        <v>1</v>
      </c>
      <c r="BJ54" t="s">
        <v>155</v>
      </c>
      <c r="BM54">
        <v>500001</v>
      </c>
      <c r="BN54">
        <v>0</v>
      </c>
      <c r="BO54" t="s">
        <v>153</v>
      </c>
      <c r="BP54">
        <v>1</v>
      </c>
      <c r="BQ54">
        <v>8</v>
      </c>
      <c r="BR54">
        <v>0</v>
      </c>
      <c r="BS54">
        <v>1</v>
      </c>
      <c r="BT54">
        <v>1</v>
      </c>
      <c r="BU54">
        <v>1</v>
      </c>
      <c r="BV54">
        <v>1</v>
      </c>
      <c r="BW54">
        <v>1</v>
      </c>
      <c r="BX54">
        <v>1</v>
      </c>
      <c r="BY54" t="s">
        <v>3</v>
      </c>
      <c r="BZ54">
        <v>0</v>
      </c>
      <c r="CA54">
        <v>0</v>
      </c>
      <c r="CB54" t="s">
        <v>3</v>
      </c>
      <c r="CE54">
        <v>0</v>
      </c>
      <c r="CF54">
        <v>0</v>
      </c>
      <c r="CG54">
        <v>0</v>
      </c>
      <c r="CM54">
        <v>0</v>
      </c>
      <c r="CN54" t="s">
        <v>3</v>
      </c>
      <c r="CO54">
        <v>0</v>
      </c>
      <c r="CP54">
        <f t="shared" si="39"/>
        <v>519.61</v>
      </c>
      <c r="CQ54">
        <f t="shared" si="40"/>
        <v>259.8073</v>
      </c>
      <c r="CR54">
        <f t="shared" si="41"/>
        <v>0</v>
      </c>
      <c r="CS54">
        <f t="shared" si="42"/>
        <v>0</v>
      </c>
      <c r="CT54">
        <f t="shared" si="43"/>
        <v>0</v>
      </c>
      <c r="CU54">
        <f t="shared" si="44"/>
        <v>0</v>
      </c>
      <c r="CV54">
        <f t="shared" si="45"/>
        <v>0</v>
      </c>
      <c r="CW54">
        <f t="shared" si="46"/>
        <v>0</v>
      </c>
      <c r="CX54">
        <f t="shared" si="47"/>
        <v>0.11</v>
      </c>
      <c r="CY54">
        <f t="shared" si="48"/>
        <v>0</v>
      </c>
      <c r="CZ54">
        <f t="shared" si="49"/>
        <v>0</v>
      </c>
      <c r="DC54" t="s">
        <v>3</v>
      </c>
      <c r="DD54" t="s">
        <v>3</v>
      </c>
      <c r="DE54" t="s">
        <v>3</v>
      </c>
      <c r="DF54" t="s">
        <v>3</v>
      </c>
      <c r="DG54" t="s">
        <v>3</v>
      </c>
      <c r="DH54" t="s">
        <v>3</v>
      </c>
      <c r="DI54" t="s">
        <v>3</v>
      </c>
      <c r="DJ54" t="s">
        <v>3</v>
      </c>
      <c r="DK54" t="s">
        <v>3</v>
      </c>
      <c r="DL54" t="s">
        <v>3</v>
      </c>
      <c r="DM54" t="s">
        <v>3</v>
      </c>
      <c r="DN54">
        <v>0</v>
      </c>
      <c r="DO54">
        <v>0</v>
      </c>
      <c r="DP54">
        <v>1</v>
      </c>
      <c r="DQ54">
        <v>1</v>
      </c>
      <c r="DU54">
        <v>1003</v>
      </c>
      <c r="DV54" t="s">
        <v>92</v>
      </c>
      <c r="DW54" t="s">
        <v>92</v>
      </c>
      <c r="DX54">
        <v>1</v>
      </c>
      <c r="DZ54" t="s">
        <v>3</v>
      </c>
      <c r="EA54" t="s">
        <v>3</v>
      </c>
      <c r="EB54" t="s">
        <v>3</v>
      </c>
      <c r="EC54" t="s">
        <v>3</v>
      </c>
      <c r="EE54">
        <v>36520613</v>
      </c>
      <c r="EF54">
        <v>8</v>
      </c>
      <c r="EG54" t="s">
        <v>144</v>
      </c>
      <c r="EH54">
        <v>0</v>
      </c>
      <c r="EI54" t="s">
        <v>3</v>
      </c>
      <c r="EJ54">
        <v>1</v>
      </c>
      <c r="EK54">
        <v>500001</v>
      </c>
      <c r="EL54" t="s">
        <v>145</v>
      </c>
      <c r="EM54" t="s">
        <v>146</v>
      </c>
      <c r="EO54" t="s">
        <v>3</v>
      </c>
      <c r="EQ54">
        <v>0</v>
      </c>
      <c r="ER54">
        <v>328.87</v>
      </c>
      <c r="ES54">
        <v>328.87</v>
      </c>
      <c r="ET54">
        <v>0</v>
      </c>
      <c r="EU54">
        <v>0</v>
      </c>
      <c r="EV54">
        <v>0</v>
      </c>
      <c r="EW54">
        <v>0</v>
      </c>
      <c r="EX54">
        <v>0</v>
      </c>
      <c r="EY54">
        <v>0</v>
      </c>
      <c r="FQ54">
        <v>0</v>
      </c>
      <c r="FR54">
        <f t="shared" si="50"/>
        <v>0</v>
      </c>
      <c r="FS54">
        <v>0</v>
      </c>
      <c r="FX54">
        <v>0</v>
      </c>
      <c r="FY54">
        <v>0</v>
      </c>
      <c r="GA54" t="s">
        <v>3</v>
      </c>
      <c r="GD54">
        <v>1</v>
      </c>
      <c r="GF54">
        <v>73771400</v>
      </c>
      <c r="GG54">
        <v>2</v>
      </c>
      <c r="GH54">
        <v>1</v>
      </c>
      <c r="GI54">
        <v>2</v>
      </c>
      <c r="GJ54">
        <v>0</v>
      </c>
      <c r="GK54">
        <v>0</v>
      </c>
      <c r="GL54">
        <f t="shared" si="51"/>
        <v>0</v>
      </c>
      <c r="GM54">
        <f t="shared" si="52"/>
        <v>519.61</v>
      </c>
      <c r="GN54">
        <f t="shared" si="53"/>
        <v>519.61</v>
      </c>
      <c r="GO54">
        <f t="shared" si="54"/>
        <v>0</v>
      </c>
      <c r="GP54">
        <f t="shared" si="55"/>
        <v>0</v>
      </c>
      <c r="GR54">
        <v>0</v>
      </c>
      <c r="GS54">
        <v>3</v>
      </c>
      <c r="GT54">
        <v>0</v>
      </c>
      <c r="GU54" t="s">
        <v>3</v>
      </c>
      <c r="GV54">
        <f t="shared" si="56"/>
        <v>0</v>
      </c>
      <c r="GW54">
        <v>1</v>
      </c>
      <c r="GX54">
        <f t="shared" si="57"/>
        <v>0</v>
      </c>
      <c r="HA54">
        <v>0</v>
      </c>
      <c r="HB54">
        <v>0</v>
      </c>
      <c r="HC54">
        <f t="shared" si="58"/>
        <v>0</v>
      </c>
      <c r="HE54" t="s">
        <v>3</v>
      </c>
      <c r="HF54" t="s">
        <v>3</v>
      </c>
      <c r="HM54" t="s">
        <v>3</v>
      </c>
      <c r="HN54" t="s">
        <v>3</v>
      </c>
      <c r="HO54" t="s">
        <v>3</v>
      </c>
      <c r="HP54" t="s">
        <v>3</v>
      </c>
      <c r="HQ54" t="s">
        <v>3</v>
      </c>
      <c r="IK54">
        <v>0</v>
      </c>
    </row>
    <row r="55" spans="1:245">
      <c r="A55">
        <v>17</v>
      </c>
      <c r="B55">
        <v>1</v>
      </c>
      <c r="C55">
        <f>ROW(SmtRes!A99)</f>
        <v>99</v>
      </c>
      <c r="D55">
        <f>ROW(EtalonRes!A97)</f>
        <v>97</v>
      </c>
      <c r="E55" t="s">
        <v>156</v>
      </c>
      <c r="F55" t="s">
        <v>157</v>
      </c>
      <c r="G55" t="s">
        <v>158</v>
      </c>
      <c r="H55" t="s">
        <v>18</v>
      </c>
      <c r="I55">
        <f>ROUND(1/100,9)</f>
        <v>0.01</v>
      </c>
      <c r="J55">
        <v>0</v>
      </c>
      <c r="K55">
        <f>ROUND(1/100,9)</f>
        <v>0.01</v>
      </c>
      <c r="O55">
        <f t="shared" si="21"/>
        <v>89.48</v>
      </c>
      <c r="P55">
        <f t="shared" si="22"/>
        <v>2.59</v>
      </c>
      <c r="Q55">
        <f t="shared" si="23"/>
        <v>0.52</v>
      </c>
      <c r="R55">
        <f t="shared" si="24"/>
        <v>0.14000000000000001</v>
      </c>
      <c r="S55">
        <f t="shared" si="25"/>
        <v>86.37</v>
      </c>
      <c r="T55">
        <f t="shared" si="26"/>
        <v>0</v>
      </c>
      <c r="U55">
        <f t="shared" si="27"/>
        <v>0.26239999999999997</v>
      </c>
      <c r="V55">
        <f t="shared" si="28"/>
        <v>2.9999999999999997E-4</v>
      </c>
      <c r="W55">
        <f t="shared" si="29"/>
        <v>0</v>
      </c>
      <c r="X55">
        <f t="shared" si="30"/>
        <v>82.18</v>
      </c>
      <c r="Y55">
        <f t="shared" si="31"/>
        <v>56.23</v>
      </c>
      <c r="AA55">
        <v>35350322</v>
      </c>
      <c r="AB55">
        <f t="shared" si="32"/>
        <v>302.14999999999998</v>
      </c>
      <c r="AC55">
        <f t="shared" si="33"/>
        <v>36.07</v>
      </c>
      <c r="AD55">
        <f t="shared" si="64"/>
        <v>5.78</v>
      </c>
      <c r="AE55">
        <f t="shared" si="65"/>
        <v>0.41</v>
      </c>
      <c r="AF55">
        <f t="shared" si="66"/>
        <v>260.3</v>
      </c>
      <c r="AG55">
        <f t="shared" si="36"/>
        <v>0</v>
      </c>
      <c r="AH55">
        <f t="shared" si="67"/>
        <v>26.24</v>
      </c>
      <c r="AI55">
        <f t="shared" si="68"/>
        <v>0.03</v>
      </c>
      <c r="AJ55">
        <f t="shared" si="38"/>
        <v>0</v>
      </c>
      <c r="AK55">
        <v>302.14999999999998</v>
      </c>
      <c r="AL55">
        <v>36.07</v>
      </c>
      <c r="AM55">
        <v>5.78</v>
      </c>
      <c r="AN55">
        <v>0.41</v>
      </c>
      <c r="AO55">
        <v>260.3</v>
      </c>
      <c r="AP55">
        <v>0</v>
      </c>
      <c r="AQ55">
        <v>26.24</v>
      </c>
      <c r="AR55">
        <v>0.03</v>
      </c>
      <c r="AS55">
        <v>0</v>
      </c>
      <c r="AT55">
        <v>95</v>
      </c>
      <c r="AU55">
        <v>65</v>
      </c>
      <c r="AV55">
        <v>1</v>
      </c>
      <c r="AW55">
        <v>1</v>
      </c>
      <c r="AZ55">
        <v>1</v>
      </c>
      <c r="BA55">
        <v>33.18</v>
      </c>
      <c r="BB55">
        <v>9.01</v>
      </c>
      <c r="BC55">
        <v>7.17</v>
      </c>
      <c r="BD55" t="s">
        <v>3</v>
      </c>
      <c r="BE55" t="s">
        <v>3</v>
      </c>
      <c r="BF55" t="s">
        <v>3</v>
      </c>
      <c r="BG55" t="s">
        <v>3</v>
      </c>
      <c r="BH55">
        <v>0</v>
      </c>
      <c r="BI55">
        <v>2</v>
      </c>
      <c r="BJ55" t="s">
        <v>159</v>
      </c>
      <c r="BM55">
        <v>108001</v>
      </c>
      <c r="BN55">
        <v>0</v>
      </c>
      <c r="BO55" t="s">
        <v>157</v>
      </c>
      <c r="BP55">
        <v>1</v>
      </c>
      <c r="BQ55">
        <v>3</v>
      </c>
      <c r="BR55">
        <v>0</v>
      </c>
      <c r="BS55">
        <v>33.18</v>
      </c>
      <c r="BT55">
        <v>1</v>
      </c>
      <c r="BU55">
        <v>1</v>
      </c>
      <c r="BV55">
        <v>1</v>
      </c>
      <c r="BW55">
        <v>1</v>
      </c>
      <c r="BX55">
        <v>1</v>
      </c>
      <c r="BY55" t="s">
        <v>3</v>
      </c>
      <c r="BZ55">
        <v>95</v>
      </c>
      <c r="CA55">
        <v>65</v>
      </c>
      <c r="CB55" t="s">
        <v>3</v>
      </c>
      <c r="CE55">
        <v>0</v>
      </c>
      <c r="CF55">
        <v>0</v>
      </c>
      <c r="CG55">
        <v>0</v>
      </c>
      <c r="CM55">
        <v>0</v>
      </c>
      <c r="CN55" t="s">
        <v>3</v>
      </c>
      <c r="CO55">
        <v>0</v>
      </c>
      <c r="CP55">
        <f t="shared" si="39"/>
        <v>89.48</v>
      </c>
      <c r="CQ55">
        <f t="shared" si="40"/>
        <v>258.62189999999998</v>
      </c>
      <c r="CR55">
        <f t="shared" si="41"/>
        <v>52.077800000000003</v>
      </c>
      <c r="CS55">
        <f t="shared" si="42"/>
        <v>13.6038</v>
      </c>
      <c r="CT55">
        <f t="shared" si="43"/>
        <v>8636.7540000000008</v>
      </c>
      <c r="CU55">
        <f t="shared" si="44"/>
        <v>0</v>
      </c>
      <c r="CV55">
        <f t="shared" si="45"/>
        <v>26.24</v>
      </c>
      <c r="CW55">
        <f t="shared" si="46"/>
        <v>0.03</v>
      </c>
      <c r="CX55">
        <f t="shared" si="47"/>
        <v>0</v>
      </c>
      <c r="CY55">
        <f t="shared" si="48"/>
        <v>82.184500000000014</v>
      </c>
      <c r="CZ55">
        <f t="shared" si="49"/>
        <v>56.231500000000004</v>
      </c>
      <c r="DC55" t="s">
        <v>3</v>
      </c>
      <c r="DD55" t="s">
        <v>3</v>
      </c>
      <c r="DE55" t="s">
        <v>3</v>
      </c>
      <c r="DF55" t="s">
        <v>3</v>
      </c>
      <c r="DG55" t="s">
        <v>3</v>
      </c>
      <c r="DH55" t="s">
        <v>3</v>
      </c>
      <c r="DI55" t="s">
        <v>3</v>
      </c>
      <c r="DJ55" t="s">
        <v>3</v>
      </c>
      <c r="DK55" t="s">
        <v>3</v>
      </c>
      <c r="DL55" t="s">
        <v>3</v>
      </c>
      <c r="DM55" t="s">
        <v>3</v>
      </c>
      <c r="DN55">
        <v>0</v>
      </c>
      <c r="DO55">
        <v>0</v>
      </c>
      <c r="DP55">
        <v>1</v>
      </c>
      <c r="DQ55">
        <v>1</v>
      </c>
      <c r="DU55">
        <v>1010</v>
      </c>
      <c r="DV55" t="s">
        <v>18</v>
      </c>
      <c r="DW55" t="s">
        <v>18</v>
      </c>
      <c r="DX55">
        <v>100</v>
      </c>
      <c r="DZ55" t="s">
        <v>3</v>
      </c>
      <c r="EA55" t="s">
        <v>3</v>
      </c>
      <c r="EB55" t="s">
        <v>3</v>
      </c>
      <c r="EC55" t="s">
        <v>3</v>
      </c>
      <c r="EE55">
        <v>36520563</v>
      </c>
      <c r="EF55">
        <v>3</v>
      </c>
      <c r="EG55" t="s">
        <v>160</v>
      </c>
      <c r="EH55">
        <v>0</v>
      </c>
      <c r="EI55" t="s">
        <v>3</v>
      </c>
      <c r="EJ55">
        <v>2</v>
      </c>
      <c r="EK55">
        <v>108001</v>
      </c>
      <c r="EL55" t="s">
        <v>161</v>
      </c>
      <c r="EM55" t="s">
        <v>162</v>
      </c>
      <c r="EO55" t="s">
        <v>3</v>
      </c>
      <c r="EQ55">
        <v>0</v>
      </c>
      <c r="ER55">
        <v>302.14999999999998</v>
      </c>
      <c r="ES55">
        <v>36.07</v>
      </c>
      <c r="ET55">
        <v>5.78</v>
      </c>
      <c r="EU55">
        <v>0.41</v>
      </c>
      <c r="EV55">
        <v>260.3</v>
      </c>
      <c r="EW55">
        <v>26.24</v>
      </c>
      <c r="EX55">
        <v>0.03</v>
      </c>
      <c r="EY55">
        <v>0</v>
      </c>
      <c r="FQ55">
        <v>0</v>
      </c>
      <c r="FR55">
        <f t="shared" si="50"/>
        <v>0</v>
      </c>
      <c r="FS55">
        <v>0</v>
      </c>
      <c r="FX55">
        <v>95</v>
      </c>
      <c r="FY55">
        <v>65</v>
      </c>
      <c r="GA55" t="s">
        <v>3</v>
      </c>
      <c r="GD55">
        <v>1</v>
      </c>
      <c r="GF55">
        <v>1949515482</v>
      </c>
      <c r="GG55">
        <v>2</v>
      </c>
      <c r="GH55">
        <v>1</v>
      </c>
      <c r="GI55">
        <v>2</v>
      </c>
      <c r="GJ55">
        <v>0</v>
      </c>
      <c r="GK55">
        <v>0</v>
      </c>
      <c r="GL55">
        <f t="shared" si="51"/>
        <v>0</v>
      </c>
      <c r="GM55">
        <f t="shared" si="52"/>
        <v>227.89</v>
      </c>
      <c r="GN55">
        <f t="shared" si="53"/>
        <v>0</v>
      </c>
      <c r="GO55">
        <f t="shared" si="54"/>
        <v>227.89</v>
      </c>
      <c r="GP55">
        <f t="shared" si="55"/>
        <v>0</v>
      </c>
      <c r="GR55">
        <v>0</v>
      </c>
      <c r="GS55">
        <v>3</v>
      </c>
      <c r="GT55">
        <v>0</v>
      </c>
      <c r="GU55" t="s">
        <v>3</v>
      </c>
      <c r="GV55">
        <f t="shared" si="56"/>
        <v>0</v>
      </c>
      <c r="GW55">
        <v>1</v>
      </c>
      <c r="GX55">
        <f t="shared" si="57"/>
        <v>0</v>
      </c>
      <c r="HA55">
        <v>0</v>
      </c>
      <c r="HB55">
        <v>0</v>
      </c>
      <c r="HC55">
        <f t="shared" si="58"/>
        <v>0</v>
      </c>
      <c r="HE55" t="s">
        <v>3</v>
      </c>
      <c r="HF55" t="s">
        <v>3</v>
      </c>
      <c r="HM55" t="s">
        <v>3</v>
      </c>
      <c r="HN55" t="s">
        <v>3</v>
      </c>
      <c r="HO55" t="s">
        <v>3</v>
      </c>
      <c r="HP55" t="s">
        <v>3</v>
      </c>
      <c r="HQ55" t="s">
        <v>3</v>
      </c>
      <c r="IK55">
        <v>0</v>
      </c>
    </row>
    <row r="56" spans="1:245">
      <c r="A56">
        <v>18</v>
      </c>
      <c r="B56">
        <v>1</v>
      </c>
      <c r="C56">
        <v>98</v>
      </c>
      <c r="E56" t="s">
        <v>163</v>
      </c>
      <c r="F56" t="s">
        <v>164</v>
      </c>
      <c r="G56" t="s">
        <v>165</v>
      </c>
      <c r="H56" t="s">
        <v>166</v>
      </c>
      <c r="I56">
        <f>I55*J56</f>
        <v>0.01</v>
      </c>
      <c r="J56">
        <v>1</v>
      </c>
      <c r="K56">
        <v>1</v>
      </c>
      <c r="O56">
        <f t="shared" si="21"/>
        <v>7.65</v>
      </c>
      <c r="P56">
        <f t="shared" si="22"/>
        <v>7.65</v>
      </c>
      <c r="Q56">
        <f t="shared" si="23"/>
        <v>0</v>
      </c>
      <c r="R56">
        <f t="shared" si="24"/>
        <v>0</v>
      </c>
      <c r="S56">
        <f t="shared" si="25"/>
        <v>0</v>
      </c>
      <c r="T56">
        <f t="shared" si="26"/>
        <v>0</v>
      </c>
      <c r="U56">
        <f t="shared" si="27"/>
        <v>0</v>
      </c>
      <c r="V56">
        <f t="shared" si="28"/>
        <v>0</v>
      </c>
      <c r="W56">
        <f t="shared" si="29"/>
        <v>0</v>
      </c>
      <c r="X56">
        <f t="shared" si="30"/>
        <v>0</v>
      </c>
      <c r="Y56">
        <f t="shared" si="31"/>
        <v>0</v>
      </c>
      <c r="AA56">
        <v>35350322</v>
      </c>
      <c r="AB56">
        <f t="shared" si="32"/>
        <v>88.1</v>
      </c>
      <c r="AC56">
        <f t="shared" si="33"/>
        <v>88.1</v>
      </c>
      <c r="AD56">
        <f t="shared" si="64"/>
        <v>0</v>
      </c>
      <c r="AE56">
        <f t="shared" si="65"/>
        <v>0</v>
      </c>
      <c r="AF56">
        <f t="shared" si="66"/>
        <v>0</v>
      </c>
      <c r="AG56">
        <f t="shared" si="36"/>
        <v>0</v>
      </c>
      <c r="AH56">
        <f t="shared" si="67"/>
        <v>0</v>
      </c>
      <c r="AI56">
        <f t="shared" si="68"/>
        <v>0</v>
      </c>
      <c r="AJ56">
        <f t="shared" si="38"/>
        <v>0.04</v>
      </c>
      <c r="AK56">
        <v>88.1</v>
      </c>
      <c r="AL56">
        <v>88.1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0.04</v>
      </c>
      <c r="AT56">
        <v>95</v>
      </c>
      <c r="AU56">
        <v>65</v>
      </c>
      <c r="AV56">
        <v>1</v>
      </c>
      <c r="AW56">
        <v>1</v>
      </c>
      <c r="AZ56">
        <v>1</v>
      </c>
      <c r="BA56">
        <v>1</v>
      </c>
      <c r="BB56">
        <v>1</v>
      </c>
      <c r="BC56">
        <v>8.68</v>
      </c>
      <c r="BD56" t="s">
        <v>3</v>
      </c>
      <c r="BE56" t="s">
        <v>3</v>
      </c>
      <c r="BF56" t="s">
        <v>3</v>
      </c>
      <c r="BG56" t="s">
        <v>3</v>
      </c>
      <c r="BH56">
        <v>3</v>
      </c>
      <c r="BI56">
        <v>2</v>
      </c>
      <c r="BJ56" t="s">
        <v>167</v>
      </c>
      <c r="BM56">
        <v>108001</v>
      </c>
      <c r="BN56">
        <v>0</v>
      </c>
      <c r="BO56" t="s">
        <v>164</v>
      </c>
      <c r="BP56">
        <v>1</v>
      </c>
      <c r="BQ56">
        <v>3</v>
      </c>
      <c r="BR56">
        <v>0</v>
      </c>
      <c r="BS56">
        <v>1</v>
      </c>
      <c r="BT56">
        <v>1</v>
      </c>
      <c r="BU56">
        <v>1</v>
      </c>
      <c r="BV56">
        <v>1</v>
      </c>
      <c r="BW56">
        <v>1</v>
      </c>
      <c r="BX56">
        <v>1</v>
      </c>
      <c r="BY56" t="s">
        <v>3</v>
      </c>
      <c r="BZ56">
        <v>95</v>
      </c>
      <c r="CA56">
        <v>65</v>
      </c>
      <c r="CB56" t="s">
        <v>3</v>
      </c>
      <c r="CE56">
        <v>0</v>
      </c>
      <c r="CF56">
        <v>0</v>
      </c>
      <c r="CG56">
        <v>0</v>
      </c>
      <c r="CM56">
        <v>0</v>
      </c>
      <c r="CN56" t="s">
        <v>3</v>
      </c>
      <c r="CO56">
        <v>0</v>
      </c>
      <c r="CP56">
        <f t="shared" si="39"/>
        <v>7.65</v>
      </c>
      <c r="CQ56">
        <f t="shared" si="40"/>
        <v>764.70799999999997</v>
      </c>
      <c r="CR56">
        <f t="shared" si="41"/>
        <v>0</v>
      </c>
      <c r="CS56">
        <f t="shared" si="42"/>
        <v>0</v>
      </c>
      <c r="CT56">
        <f t="shared" si="43"/>
        <v>0</v>
      </c>
      <c r="CU56">
        <f t="shared" si="44"/>
        <v>0</v>
      </c>
      <c r="CV56">
        <f t="shared" si="45"/>
        <v>0</v>
      </c>
      <c r="CW56">
        <f t="shared" si="46"/>
        <v>0</v>
      </c>
      <c r="CX56">
        <f t="shared" si="47"/>
        <v>0.04</v>
      </c>
      <c r="CY56">
        <f t="shared" si="48"/>
        <v>0</v>
      </c>
      <c r="CZ56">
        <f t="shared" si="49"/>
        <v>0</v>
      </c>
      <c r="DC56" t="s">
        <v>3</v>
      </c>
      <c r="DD56" t="s">
        <v>3</v>
      </c>
      <c r="DE56" t="s">
        <v>3</v>
      </c>
      <c r="DF56" t="s">
        <v>3</v>
      </c>
      <c r="DG56" t="s">
        <v>3</v>
      </c>
      <c r="DH56" t="s">
        <v>3</v>
      </c>
      <c r="DI56" t="s">
        <v>3</v>
      </c>
      <c r="DJ56" t="s">
        <v>3</v>
      </c>
      <c r="DK56" t="s">
        <v>3</v>
      </c>
      <c r="DL56" t="s">
        <v>3</v>
      </c>
      <c r="DM56" t="s">
        <v>3</v>
      </c>
      <c r="DN56">
        <v>0</v>
      </c>
      <c r="DO56">
        <v>0</v>
      </c>
      <c r="DP56">
        <v>1</v>
      </c>
      <c r="DQ56">
        <v>1</v>
      </c>
      <c r="DU56">
        <v>1010</v>
      </c>
      <c r="DV56" t="s">
        <v>166</v>
      </c>
      <c r="DW56" t="s">
        <v>166</v>
      </c>
      <c r="DX56">
        <v>10</v>
      </c>
      <c r="DZ56" t="s">
        <v>3</v>
      </c>
      <c r="EA56" t="s">
        <v>3</v>
      </c>
      <c r="EB56" t="s">
        <v>3</v>
      </c>
      <c r="EC56" t="s">
        <v>3</v>
      </c>
      <c r="EE56">
        <v>36520563</v>
      </c>
      <c r="EF56">
        <v>3</v>
      </c>
      <c r="EG56" t="s">
        <v>160</v>
      </c>
      <c r="EH56">
        <v>0</v>
      </c>
      <c r="EI56" t="s">
        <v>3</v>
      </c>
      <c r="EJ56">
        <v>2</v>
      </c>
      <c r="EK56">
        <v>108001</v>
      </c>
      <c r="EL56" t="s">
        <v>161</v>
      </c>
      <c r="EM56" t="s">
        <v>162</v>
      </c>
      <c r="EO56" t="s">
        <v>3</v>
      </c>
      <c r="EQ56">
        <v>0</v>
      </c>
      <c r="ER56">
        <v>88.1</v>
      </c>
      <c r="ES56">
        <v>88.1</v>
      </c>
      <c r="ET56">
        <v>0</v>
      </c>
      <c r="EU56">
        <v>0</v>
      </c>
      <c r="EV56">
        <v>0</v>
      </c>
      <c r="EW56">
        <v>0</v>
      </c>
      <c r="EX56">
        <v>0</v>
      </c>
      <c r="FQ56">
        <v>0</v>
      </c>
      <c r="FR56">
        <f t="shared" si="50"/>
        <v>0</v>
      </c>
      <c r="FS56">
        <v>0</v>
      </c>
      <c r="FX56">
        <v>95</v>
      </c>
      <c r="FY56">
        <v>65</v>
      </c>
      <c r="GA56" t="s">
        <v>3</v>
      </c>
      <c r="GD56">
        <v>1</v>
      </c>
      <c r="GF56">
        <v>-250425963</v>
      </c>
      <c r="GG56">
        <v>2</v>
      </c>
      <c r="GH56">
        <v>1</v>
      </c>
      <c r="GI56">
        <v>2</v>
      </c>
      <c r="GJ56">
        <v>0</v>
      </c>
      <c r="GK56">
        <v>0</v>
      </c>
      <c r="GL56">
        <f t="shared" si="51"/>
        <v>0</v>
      </c>
      <c r="GM56">
        <f t="shared" si="52"/>
        <v>7.65</v>
      </c>
      <c r="GN56">
        <f t="shared" si="53"/>
        <v>0</v>
      </c>
      <c r="GO56">
        <f t="shared" si="54"/>
        <v>7.65</v>
      </c>
      <c r="GP56">
        <f t="shared" si="55"/>
        <v>0</v>
      </c>
      <c r="GR56">
        <v>0</v>
      </c>
      <c r="GS56">
        <v>3</v>
      </c>
      <c r="GT56">
        <v>0</v>
      </c>
      <c r="GU56" t="s">
        <v>3</v>
      </c>
      <c r="GV56">
        <f t="shared" si="56"/>
        <v>0</v>
      </c>
      <c r="GW56">
        <v>1</v>
      </c>
      <c r="GX56">
        <f t="shared" si="57"/>
        <v>0</v>
      </c>
      <c r="HA56">
        <v>0</v>
      </c>
      <c r="HB56">
        <v>0</v>
      </c>
      <c r="HC56">
        <f t="shared" si="58"/>
        <v>0</v>
      </c>
      <c r="HE56" t="s">
        <v>3</v>
      </c>
      <c r="HF56" t="s">
        <v>3</v>
      </c>
      <c r="HM56" t="s">
        <v>3</v>
      </c>
      <c r="HN56" t="s">
        <v>3</v>
      </c>
      <c r="HO56" t="s">
        <v>3</v>
      </c>
      <c r="HP56" t="s">
        <v>3</v>
      </c>
      <c r="HQ56" t="s">
        <v>3</v>
      </c>
      <c r="IK56">
        <v>0</v>
      </c>
    </row>
    <row r="57" spans="1:245">
      <c r="A57">
        <v>18</v>
      </c>
      <c r="B57">
        <v>1</v>
      </c>
      <c r="C57">
        <v>96</v>
      </c>
      <c r="E57" t="s">
        <v>168</v>
      </c>
      <c r="F57" t="s">
        <v>169</v>
      </c>
      <c r="G57" t="s">
        <v>170</v>
      </c>
      <c r="H57" t="s">
        <v>171</v>
      </c>
      <c r="I57">
        <f>I55*J57</f>
        <v>0.01</v>
      </c>
      <c r="J57">
        <v>1</v>
      </c>
      <c r="K57">
        <v>1</v>
      </c>
      <c r="O57">
        <f t="shared" si="21"/>
        <v>51.16</v>
      </c>
      <c r="P57">
        <f t="shared" si="22"/>
        <v>51.16</v>
      </c>
      <c r="Q57">
        <f t="shared" si="23"/>
        <v>0</v>
      </c>
      <c r="R57">
        <f t="shared" si="24"/>
        <v>0</v>
      </c>
      <c r="S57">
        <f t="shared" si="25"/>
        <v>0</v>
      </c>
      <c r="T57">
        <f t="shared" si="26"/>
        <v>0</v>
      </c>
      <c r="U57">
        <f t="shared" si="27"/>
        <v>0</v>
      </c>
      <c r="V57">
        <f t="shared" si="28"/>
        <v>0</v>
      </c>
      <c r="W57">
        <f t="shared" si="29"/>
        <v>0.01</v>
      </c>
      <c r="X57">
        <f t="shared" si="30"/>
        <v>0</v>
      </c>
      <c r="Y57">
        <f t="shared" si="31"/>
        <v>0</v>
      </c>
      <c r="AA57">
        <v>35350322</v>
      </c>
      <c r="AB57">
        <f t="shared" si="32"/>
        <v>1998.42</v>
      </c>
      <c r="AC57">
        <f t="shared" si="33"/>
        <v>1998.42</v>
      </c>
      <c r="AD57">
        <f t="shared" si="64"/>
        <v>0</v>
      </c>
      <c r="AE57">
        <f t="shared" si="65"/>
        <v>0</v>
      </c>
      <c r="AF57">
        <f t="shared" si="66"/>
        <v>0</v>
      </c>
      <c r="AG57">
        <f t="shared" si="36"/>
        <v>0</v>
      </c>
      <c r="AH57">
        <f t="shared" si="67"/>
        <v>0</v>
      </c>
      <c r="AI57">
        <f t="shared" si="68"/>
        <v>0</v>
      </c>
      <c r="AJ57">
        <f t="shared" si="38"/>
        <v>1.01</v>
      </c>
      <c r="AK57">
        <v>1998.42</v>
      </c>
      <c r="AL57">
        <v>1998.42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1.01</v>
      </c>
      <c r="AT57">
        <v>95</v>
      </c>
      <c r="AU57">
        <v>65</v>
      </c>
      <c r="AV57">
        <v>1</v>
      </c>
      <c r="AW57">
        <v>1</v>
      </c>
      <c r="AZ57">
        <v>1</v>
      </c>
      <c r="BA57">
        <v>1</v>
      </c>
      <c r="BB57">
        <v>1</v>
      </c>
      <c r="BC57">
        <v>2.56</v>
      </c>
      <c r="BD57" t="s">
        <v>3</v>
      </c>
      <c r="BE57" t="s">
        <v>3</v>
      </c>
      <c r="BF57" t="s">
        <v>3</v>
      </c>
      <c r="BG57" t="s">
        <v>3</v>
      </c>
      <c r="BH57">
        <v>3</v>
      </c>
      <c r="BI57">
        <v>2</v>
      </c>
      <c r="BJ57" t="s">
        <v>172</v>
      </c>
      <c r="BM57">
        <v>108001</v>
      </c>
      <c r="BN57">
        <v>0</v>
      </c>
      <c r="BO57" t="s">
        <v>169</v>
      </c>
      <c r="BP57">
        <v>1</v>
      </c>
      <c r="BQ57">
        <v>3</v>
      </c>
      <c r="BR57">
        <v>0</v>
      </c>
      <c r="BS57">
        <v>1</v>
      </c>
      <c r="BT57">
        <v>1</v>
      </c>
      <c r="BU57">
        <v>1</v>
      </c>
      <c r="BV57">
        <v>1</v>
      </c>
      <c r="BW57">
        <v>1</v>
      </c>
      <c r="BX57">
        <v>1</v>
      </c>
      <c r="BY57" t="s">
        <v>3</v>
      </c>
      <c r="BZ57">
        <v>95</v>
      </c>
      <c r="CA57">
        <v>65</v>
      </c>
      <c r="CB57" t="s">
        <v>3</v>
      </c>
      <c r="CE57">
        <v>0</v>
      </c>
      <c r="CF57">
        <v>0</v>
      </c>
      <c r="CG57">
        <v>0</v>
      </c>
      <c r="CM57">
        <v>0</v>
      </c>
      <c r="CN57" t="s">
        <v>3</v>
      </c>
      <c r="CO57">
        <v>0</v>
      </c>
      <c r="CP57">
        <f t="shared" si="39"/>
        <v>51.16</v>
      </c>
      <c r="CQ57">
        <f t="shared" si="40"/>
        <v>5115.9552000000003</v>
      </c>
      <c r="CR57">
        <f t="shared" si="41"/>
        <v>0</v>
      </c>
      <c r="CS57">
        <f t="shared" si="42"/>
        <v>0</v>
      </c>
      <c r="CT57">
        <f t="shared" si="43"/>
        <v>0</v>
      </c>
      <c r="CU57">
        <f t="shared" si="44"/>
        <v>0</v>
      </c>
      <c r="CV57">
        <f t="shared" si="45"/>
        <v>0</v>
      </c>
      <c r="CW57">
        <f t="shared" si="46"/>
        <v>0</v>
      </c>
      <c r="CX57">
        <f t="shared" si="47"/>
        <v>1.01</v>
      </c>
      <c r="CY57">
        <f t="shared" si="48"/>
        <v>0</v>
      </c>
      <c r="CZ57">
        <f t="shared" si="49"/>
        <v>0</v>
      </c>
      <c r="DC57" t="s">
        <v>3</v>
      </c>
      <c r="DD57" t="s">
        <v>3</v>
      </c>
      <c r="DE57" t="s">
        <v>3</v>
      </c>
      <c r="DF57" t="s">
        <v>3</v>
      </c>
      <c r="DG57" t="s">
        <v>3</v>
      </c>
      <c r="DH57" t="s">
        <v>3</v>
      </c>
      <c r="DI57" t="s">
        <v>3</v>
      </c>
      <c r="DJ57" t="s">
        <v>3</v>
      </c>
      <c r="DK57" t="s">
        <v>3</v>
      </c>
      <c r="DL57" t="s">
        <v>3</v>
      </c>
      <c r="DM57" t="s">
        <v>3</v>
      </c>
      <c r="DN57">
        <v>0</v>
      </c>
      <c r="DO57">
        <v>0</v>
      </c>
      <c r="DP57">
        <v>1</v>
      </c>
      <c r="DQ57">
        <v>1</v>
      </c>
      <c r="DU57">
        <v>1010</v>
      </c>
      <c r="DV57" t="s">
        <v>171</v>
      </c>
      <c r="DW57" t="s">
        <v>171</v>
      </c>
      <c r="DX57">
        <v>1000</v>
      </c>
      <c r="DZ57" t="s">
        <v>3</v>
      </c>
      <c r="EA57" t="s">
        <v>3</v>
      </c>
      <c r="EB57" t="s">
        <v>3</v>
      </c>
      <c r="EC57" t="s">
        <v>3</v>
      </c>
      <c r="EE57">
        <v>36520563</v>
      </c>
      <c r="EF57">
        <v>3</v>
      </c>
      <c r="EG57" t="s">
        <v>160</v>
      </c>
      <c r="EH57">
        <v>0</v>
      </c>
      <c r="EI57" t="s">
        <v>3</v>
      </c>
      <c r="EJ57">
        <v>2</v>
      </c>
      <c r="EK57">
        <v>108001</v>
      </c>
      <c r="EL57" t="s">
        <v>161</v>
      </c>
      <c r="EM57" t="s">
        <v>162</v>
      </c>
      <c r="EO57" t="s">
        <v>3</v>
      </c>
      <c r="EQ57">
        <v>0</v>
      </c>
      <c r="ER57">
        <v>1998.42</v>
      </c>
      <c r="ES57">
        <v>1998.42</v>
      </c>
      <c r="ET57">
        <v>0</v>
      </c>
      <c r="EU57">
        <v>0</v>
      </c>
      <c r="EV57">
        <v>0</v>
      </c>
      <c r="EW57">
        <v>0</v>
      </c>
      <c r="EX57">
        <v>0</v>
      </c>
      <c r="FQ57">
        <v>0</v>
      </c>
      <c r="FR57">
        <f t="shared" si="50"/>
        <v>0</v>
      </c>
      <c r="FS57">
        <v>0</v>
      </c>
      <c r="FX57">
        <v>95</v>
      </c>
      <c r="FY57">
        <v>65</v>
      </c>
      <c r="GA57" t="s">
        <v>3</v>
      </c>
      <c r="GD57">
        <v>1</v>
      </c>
      <c r="GF57">
        <v>44964297</v>
      </c>
      <c r="GG57">
        <v>2</v>
      </c>
      <c r="GH57">
        <v>1</v>
      </c>
      <c r="GI57">
        <v>2</v>
      </c>
      <c r="GJ57">
        <v>0</v>
      </c>
      <c r="GK57">
        <v>0</v>
      </c>
      <c r="GL57">
        <f t="shared" si="51"/>
        <v>0</v>
      </c>
      <c r="GM57">
        <f t="shared" si="52"/>
        <v>51.16</v>
      </c>
      <c r="GN57">
        <f t="shared" si="53"/>
        <v>0</v>
      </c>
      <c r="GO57">
        <f t="shared" si="54"/>
        <v>51.16</v>
      </c>
      <c r="GP57">
        <f t="shared" si="55"/>
        <v>0</v>
      </c>
      <c r="GR57">
        <v>0</v>
      </c>
      <c r="GS57">
        <v>3</v>
      </c>
      <c r="GT57">
        <v>0</v>
      </c>
      <c r="GU57" t="s">
        <v>3</v>
      </c>
      <c r="GV57">
        <f t="shared" si="56"/>
        <v>0</v>
      </c>
      <c r="GW57">
        <v>1</v>
      </c>
      <c r="GX57">
        <f t="shared" si="57"/>
        <v>0</v>
      </c>
      <c r="HA57">
        <v>0</v>
      </c>
      <c r="HB57">
        <v>0</v>
      </c>
      <c r="HC57">
        <f t="shared" si="58"/>
        <v>0</v>
      </c>
      <c r="HE57" t="s">
        <v>3</v>
      </c>
      <c r="HF57" t="s">
        <v>3</v>
      </c>
      <c r="HM57" t="s">
        <v>3</v>
      </c>
      <c r="HN57" t="s">
        <v>3</v>
      </c>
      <c r="HO57" t="s">
        <v>3</v>
      </c>
      <c r="HP57" t="s">
        <v>3</v>
      </c>
      <c r="HQ57" t="s">
        <v>3</v>
      </c>
      <c r="IK57">
        <v>0</v>
      </c>
    </row>
    <row r="58" spans="1:245">
      <c r="A58">
        <v>17</v>
      </c>
      <c r="B58">
        <v>1</v>
      </c>
      <c r="C58">
        <f>ROW(SmtRes!A110)</f>
        <v>110</v>
      </c>
      <c r="D58">
        <f>ROW(EtalonRes!A106)</f>
        <v>106</v>
      </c>
      <c r="E58" t="s">
        <v>173</v>
      </c>
      <c r="F58" t="s">
        <v>174</v>
      </c>
      <c r="G58" t="s">
        <v>175</v>
      </c>
      <c r="H58" t="s">
        <v>18</v>
      </c>
      <c r="I58">
        <f>ROUND(3/100,9)</f>
        <v>0.03</v>
      </c>
      <c r="J58">
        <v>0</v>
      </c>
      <c r="K58">
        <f>ROUND(3/100,9)</f>
        <v>0.03</v>
      </c>
      <c r="O58">
        <f t="shared" si="21"/>
        <v>316.12</v>
      </c>
      <c r="P58">
        <f t="shared" si="22"/>
        <v>13.59</v>
      </c>
      <c r="Q58">
        <f t="shared" si="23"/>
        <v>1.56</v>
      </c>
      <c r="R58">
        <f t="shared" si="24"/>
        <v>0.41</v>
      </c>
      <c r="S58">
        <f t="shared" si="25"/>
        <v>300.97000000000003</v>
      </c>
      <c r="T58">
        <f t="shared" si="26"/>
        <v>0</v>
      </c>
      <c r="U58">
        <f t="shared" si="27"/>
        <v>0.91439999999999999</v>
      </c>
      <c r="V58">
        <f t="shared" si="28"/>
        <v>8.9999999999999998E-4</v>
      </c>
      <c r="W58">
        <f t="shared" si="29"/>
        <v>0</v>
      </c>
      <c r="X58">
        <f t="shared" si="30"/>
        <v>286.31</v>
      </c>
      <c r="Y58">
        <f t="shared" si="31"/>
        <v>195.9</v>
      </c>
      <c r="AA58">
        <v>35350322</v>
      </c>
      <c r="AB58">
        <f t="shared" si="32"/>
        <v>371.42</v>
      </c>
      <c r="AC58">
        <f t="shared" si="33"/>
        <v>63.28</v>
      </c>
      <c r="AD58">
        <f t="shared" si="64"/>
        <v>5.78</v>
      </c>
      <c r="AE58">
        <f t="shared" si="65"/>
        <v>0.41</v>
      </c>
      <c r="AF58">
        <f t="shared" si="66"/>
        <v>302.36</v>
      </c>
      <c r="AG58">
        <f t="shared" si="36"/>
        <v>0</v>
      </c>
      <c r="AH58">
        <f t="shared" si="67"/>
        <v>30.48</v>
      </c>
      <c r="AI58">
        <f t="shared" si="68"/>
        <v>0.03</v>
      </c>
      <c r="AJ58">
        <f t="shared" si="38"/>
        <v>0</v>
      </c>
      <c r="AK58">
        <v>371.42</v>
      </c>
      <c r="AL58">
        <v>63.28</v>
      </c>
      <c r="AM58">
        <v>5.78</v>
      </c>
      <c r="AN58">
        <v>0.41</v>
      </c>
      <c r="AO58">
        <v>302.36</v>
      </c>
      <c r="AP58">
        <v>0</v>
      </c>
      <c r="AQ58">
        <v>30.48</v>
      </c>
      <c r="AR58">
        <v>0.03</v>
      </c>
      <c r="AS58">
        <v>0</v>
      </c>
      <c r="AT58">
        <v>95</v>
      </c>
      <c r="AU58">
        <v>65</v>
      </c>
      <c r="AV58">
        <v>1</v>
      </c>
      <c r="AW58">
        <v>1</v>
      </c>
      <c r="AZ58">
        <v>1</v>
      </c>
      <c r="BA58">
        <v>33.18</v>
      </c>
      <c r="BB58">
        <v>9.01</v>
      </c>
      <c r="BC58">
        <v>7.16</v>
      </c>
      <c r="BD58" t="s">
        <v>3</v>
      </c>
      <c r="BE58" t="s">
        <v>3</v>
      </c>
      <c r="BF58" t="s">
        <v>3</v>
      </c>
      <c r="BG58" t="s">
        <v>3</v>
      </c>
      <c r="BH58">
        <v>0</v>
      </c>
      <c r="BI58">
        <v>2</v>
      </c>
      <c r="BJ58" t="s">
        <v>176</v>
      </c>
      <c r="BM58">
        <v>108001</v>
      </c>
      <c r="BN58">
        <v>0</v>
      </c>
      <c r="BO58" t="s">
        <v>174</v>
      </c>
      <c r="BP58">
        <v>1</v>
      </c>
      <c r="BQ58">
        <v>3</v>
      </c>
      <c r="BR58">
        <v>0</v>
      </c>
      <c r="BS58">
        <v>33.18</v>
      </c>
      <c r="BT58">
        <v>1</v>
      </c>
      <c r="BU58">
        <v>1</v>
      </c>
      <c r="BV58">
        <v>1</v>
      </c>
      <c r="BW58">
        <v>1</v>
      </c>
      <c r="BX58">
        <v>1</v>
      </c>
      <c r="BY58" t="s">
        <v>3</v>
      </c>
      <c r="BZ58">
        <v>95</v>
      </c>
      <c r="CA58">
        <v>65</v>
      </c>
      <c r="CB58" t="s">
        <v>3</v>
      </c>
      <c r="CE58">
        <v>0</v>
      </c>
      <c r="CF58">
        <v>0</v>
      </c>
      <c r="CG58">
        <v>0</v>
      </c>
      <c r="CM58">
        <v>0</v>
      </c>
      <c r="CN58" t="s">
        <v>3</v>
      </c>
      <c r="CO58">
        <v>0</v>
      </c>
      <c r="CP58">
        <f t="shared" si="39"/>
        <v>316.12</v>
      </c>
      <c r="CQ58">
        <f t="shared" si="40"/>
        <v>453.08480000000003</v>
      </c>
      <c r="CR58">
        <f t="shared" si="41"/>
        <v>52.077800000000003</v>
      </c>
      <c r="CS58">
        <f t="shared" si="42"/>
        <v>13.6038</v>
      </c>
      <c r="CT58">
        <f t="shared" si="43"/>
        <v>10032.3048</v>
      </c>
      <c r="CU58">
        <f t="shared" si="44"/>
        <v>0</v>
      </c>
      <c r="CV58">
        <f t="shared" si="45"/>
        <v>30.48</v>
      </c>
      <c r="CW58">
        <f t="shared" si="46"/>
        <v>0.03</v>
      </c>
      <c r="CX58">
        <f t="shared" si="47"/>
        <v>0</v>
      </c>
      <c r="CY58">
        <f t="shared" si="48"/>
        <v>286.31100000000004</v>
      </c>
      <c r="CZ58">
        <f t="shared" si="49"/>
        <v>195.89700000000005</v>
      </c>
      <c r="DC58" t="s">
        <v>3</v>
      </c>
      <c r="DD58" t="s">
        <v>3</v>
      </c>
      <c r="DE58" t="s">
        <v>3</v>
      </c>
      <c r="DF58" t="s">
        <v>3</v>
      </c>
      <c r="DG58" t="s">
        <v>3</v>
      </c>
      <c r="DH58" t="s">
        <v>3</v>
      </c>
      <c r="DI58" t="s">
        <v>3</v>
      </c>
      <c r="DJ58" t="s">
        <v>3</v>
      </c>
      <c r="DK58" t="s">
        <v>3</v>
      </c>
      <c r="DL58" t="s">
        <v>3</v>
      </c>
      <c r="DM58" t="s">
        <v>3</v>
      </c>
      <c r="DN58">
        <v>0</v>
      </c>
      <c r="DO58">
        <v>0</v>
      </c>
      <c r="DP58">
        <v>1</v>
      </c>
      <c r="DQ58">
        <v>1</v>
      </c>
      <c r="DU58">
        <v>1010</v>
      </c>
      <c r="DV58" t="s">
        <v>18</v>
      </c>
      <c r="DW58" t="s">
        <v>18</v>
      </c>
      <c r="DX58">
        <v>100</v>
      </c>
      <c r="DZ58" t="s">
        <v>3</v>
      </c>
      <c r="EA58" t="s">
        <v>3</v>
      </c>
      <c r="EB58" t="s">
        <v>3</v>
      </c>
      <c r="EC58" t="s">
        <v>3</v>
      </c>
      <c r="EE58">
        <v>36520563</v>
      </c>
      <c r="EF58">
        <v>3</v>
      </c>
      <c r="EG58" t="s">
        <v>160</v>
      </c>
      <c r="EH58">
        <v>0</v>
      </c>
      <c r="EI58" t="s">
        <v>3</v>
      </c>
      <c r="EJ58">
        <v>2</v>
      </c>
      <c r="EK58">
        <v>108001</v>
      </c>
      <c r="EL58" t="s">
        <v>161</v>
      </c>
      <c r="EM58" t="s">
        <v>162</v>
      </c>
      <c r="EO58" t="s">
        <v>3</v>
      </c>
      <c r="EQ58">
        <v>0</v>
      </c>
      <c r="ER58">
        <v>371.42</v>
      </c>
      <c r="ES58">
        <v>63.28</v>
      </c>
      <c r="ET58">
        <v>5.78</v>
      </c>
      <c r="EU58">
        <v>0.41</v>
      </c>
      <c r="EV58">
        <v>302.36</v>
      </c>
      <c r="EW58">
        <v>30.48</v>
      </c>
      <c r="EX58">
        <v>0.03</v>
      </c>
      <c r="EY58">
        <v>0</v>
      </c>
      <c r="FQ58">
        <v>0</v>
      </c>
      <c r="FR58">
        <f t="shared" si="50"/>
        <v>0</v>
      </c>
      <c r="FS58">
        <v>0</v>
      </c>
      <c r="FX58">
        <v>95</v>
      </c>
      <c r="FY58">
        <v>65</v>
      </c>
      <c r="GA58" t="s">
        <v>3</v>
      </c>
      <c r="GD58">
        <v>1</v>
      </c>
      <c r="GF58">
        <v>-1627028948</v>
      </c>
      <c r="GG58">
        <v>2</v>
      </c>
      <c r="GH58">
        <v>1</v>
      </c>
      <c r="GI58">
        <v>2</v>
      </c>
      <c r="GJ58">
        <v>0</v>
      </c>
      <c r="GK58">
        <v>0</v>
      </c>
      <c r="GL58">
        <f t="shared" si="51"/>
        <v>0</v>
      </c>
      <c r="GM58">
        <f t="shared" si="52"/>
        <v>798.33</v>
      </c>
      <c r="GN58">
        <f t="shared" si="53"/>
        <v>0</v>
      </c>
      <c r="GO58">
        <f t="shared" si="54"/>
        <v>798.33</v>
      </c>
      <c r="GP58">
        <f t="shared" si="55"/>
        <v>0</v>
      </c>
      <c r="GR58">
        <v>0</v>
      </c>
      <c r="GS58">
        <v>3</v>
      </c>
      <c r="GT58">
        <v>0</v>
      </c>
      <c r="GU58" t="s">
        <v>3</v>
      </c>
      <c r="GV58">
        <f t="shared" si="56"/>
        <v>0</v>
      </c>
      <c r="GW58">
        <v>1</v>
      </c>
      <c r="GX58">
        <f t="shared" si="57"/>
        <v>0</v>
      </c>
      <c r="HA58">
        <v>0</v>
      </c>
      <c r="HB58">
        <v>0</v>
      </c>
      <c r="HC58">
        <f t="shared" si="58"/>
        <v>0</v>
      </c>
      <c r="HE58" t="s">
        <v>3</v>
      </c>
      <c r="HF58" t="s">
        <v>3</v>
      </c>
      <c r="HM58" t="s">
        <v>3</v>
      </c>
      <c r="HN58" t="s">
        <v>3</v>
      </c>
      <c r="HO58" t="s">
        <v>3</v>
      </c>
      <c r="HP58" t="s">
        <v>3</v>
      </c>
      <c r="HQ58" t="s">
        <v>3</v>
      </c>
      <c r="IK58">
        <v>0</v>
      </c>
    </row>
    <row r="59" spans="1:245">
      <c r="A59">
        <v>18</v>
      </c>
      <c r="B59">
        <v>1</v>
      </c>
      <c r="C59">
        <v>108</v>
      </c>
      <c r="E59" t="s">
        <v>177</v>
      </c>
      <c r="F59" t="s">
        <v>169</v>
      </c>
      <c r="G59" t="s">
        <v>170</v>
      </c>
      <c r="H59" t="s">
        <v>171</v>
      </c>
      <c r="I59">
        <f>I58*J59</f>
        <v>0.03</v>
      </c>
      <c r="J59">
        <v>1</v>
      </c>
      <c r="K59">
        <v>1</v>
      </c>
      <c r="O59">
        <f t="shared" si="21"/>
        <v>153.47999999999999</v>
      </c>
      <c r="P59">
        <f t="shared" si="22"/>
        <v>153.47999999999999</v>
      </c>
      <c r="Q59">
        <f t="shared" si="23"/>
        <v>0</v>
      </c>
      <c r="R59">
        <f t="shared" si="24"/>
        <v>0</v>
      </c>
      <c r="S59">
        <f t="shared" si="25"/>
        <v>0</v>
      </c>
      <c r="T59">
        <f t="shared" si="26"/>
        <v>0</v>
      </c>
      <c r="U59">
        <f t="shared" si="27"/>
        <v>0</v>
      </c>
      <c r="V59">
        <f t="shared" si="28"/>
        <v>0</v>
      </c>
      <c r="W59">
        <f t="shared" si="29"/>
        <v>0.03</v>
      </c>
      <c r="X59">
        <f t="shared" si="30"/>
        <v>0</v>
      </c>
      <c r="Y59">
        <f t="shared" si="31"/>
        <v>0</v>
      </c>
      <c r="AA59">
        <v>35350322</v>
      </c>
      <c r="AB59">
        <f t="shared" si="32"/>
        <v>1998.42</v>
      </c>
      <c r="AC59">
        <f t="shared" si="33"/>
        <v>1998.42</v>
      </c>
      <c r="AD59">
        <f t="shared" si="64"/>
        <v>0</v>
      </c>
      <c r="AE59">
        <f t="shared" si="65"/>
        <v>0</v>
      </c>
      <c r="AF59">
        <f t="shared" si="66"/>
        <v>0</v>
      </c>
      <c r="AG59">
        <f t="shared" si="36"/>
        <v>0</v>
      </c>
      <c r="AH59">
        <f t="shared" si="67"/>
        <v>0</v>
      </c>
      <c r="AI59">
        <f t="shared" si="68"/>
        <v>0</v>
      </c>
      <c r="AJ59">
        <f t="shared" si="38"/>
        <v>1.01</v>
      </c>
      <c r="AK59">
        <v>1998.42</v>
      </c>
      <c r="AL59">
        <v>1998.42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1.01</v>
      </c>
      <c r="AT59">
        <v>95</v>
      </c>
      <c r="AU59">
        <v>65</v>
      </c>
      <c r="AV59">
        <v>1</v>
      </c>
      <c r="AW59">
        <v>1</v>
      </c>
      <c r="AZ59">
        <v>1</v>
      </c>
      <c r="BA59">
        <v>1</v>
      </c>
      <c r="BB59">
        <v>1</v>
      </c>
      <c r="BC59">
        <v>2.56</v>
      </c>
      <c r="BD59" t="s">
        <v>3</v>
      </c>
      <c r="BE59" t="s">
        <v>3</v>
      </c>
      <c r="BF59" t="s">
        <v>3</v>
      </c>
      <c r="BG59" t="s">
        <v>3</v>
      </c>
      <c r="BH59">
        <v>3</v>
      </c>
      <c r="BI59">
        <v>2</v>
      </c>
      <c r="BJ59" t="s">
        <v>172</v>
      </c>
      <c r="BM59">
        <v>108001</v>
      </c>
      <c r="BN59">
        <v>0</v>
      </c>
      <c r="BO59" t="s">
        <v>169</v>
      </c>
      <c r="BP59">
        <v>1</v>
      </c>
      <c r="BQ59">
        <v>3</v>
      </c>
      <c r="BR59">
        <v>0</v>
      </c>
      <c r="BS59">
        <v>1</v>
      </c>
      <c r="BT59">
        <v>1</v>
      </c>
      <c r="BU59">
        <v>1</v>
      </c>
      <c r="BV59">
        <v>1</v>
      </c>
      <c r="BW59">
        <v>1</v>
      </c>
      <c r="BX59">
        <v>1</v>
      </c>
      <c r="BY59" t="s">
        <v>3</v>
      </c>
      <c r="BZ59">
        <v>95</v>
      </c>
      <c r="CA59">
        <v>65</v>
      </c>
      <c r="CB59" t="s">
        <v>3</v>
      </c>
      <c r="CE59">
        <v>0</v>
      </c>
      <c r="CF59">
        <v>0</v>
      </c>
      <c r="CG59">
        <v>0</v>
      </c>
      <c r="CM59">
        <v>0</v>
      </c>
      <c r="CN59" t="s">
        <v>3</v>
      </c>
      <c r="CO59">
        <v>0</v>
      </c>
      <c r="CP59">
        <f t="shared" si="39"/>
        <v>153.47999999999999</v>
      </c>
      <c r="CQ59">
        <f t="shared" si="40"/>
        <v>5115.9552000000003</v>
      </c>
      <c r="CR59">
        <f t="shared" si="41"/>
        <v>0</v>
      </c>
      <c r="CS59">
        <f t="shared" si="42"/>
        <v>0</v>
      </c>
      <c r="CT59">
        <f t="shared" si="43"/>
        <v>0</v>
      </c>
      <c r="CU59">
        <f t="shared" si="44"/>
        <v>0</v>
      </c>
      <c r="CV59">
        <f t="shared" si="45"/>
        <v>0</v>
      </c>
      <c r="CW59">
        <f t="shared" si="46"/>
        <v>0</v>
      </c>
      <c r="CX59">
        <f t="shared" si="47"/>
        <v>1.01</v>
      </c>
      <c r="CY59">
        <f t="shared" si="48"/>
        <v>0</v>
      </c>
      <c r="CZ59">
        <f t="shared" si="49"/>
        <v>0</v>
      </c>
      <c r="DC59" t="s">
        <v>3</v>
      </c>
      <c r="DD59" t="s">
        <v>3</v>
      </c>
      <c r="DE59" t="s">
        <v>3</v>
      </c>
      <c r="DF59" t="s">
        <v>3</v>
      </c>
      <c r="DG59" t="s">
        <v>3</v>
      </c>
      <c r="DH59" t="s">
        <v>3</v>
      </c>
      <c r="DI59" t="s">
        <v>3</v>
      </c>
      <c r="DJ59" t="s">
        <v>3</v>
      </c>
      <c r="DK59" t="s">
        <v>3</v>
      </c>
      <c r="DL59" t="s">
        <v>3</v>
      </c>
      <c r="DM59" t="s">
        <v>3</v>
      </c>
      <c r="DN59">
        <v>0</v>
      </c>
      <c r="DO59">
        <v>0</v>
      </c>
      <c r="DP59">
        <v>1</v>
      </c>
      <c r="DQ59">
        <v>1</v>
      </c>
      <c r="DU59">
        <v>1010</v>
      </c>
      <c r="DV59" t="s">
        <v>171</v>
      </c>
      <c r="DW59" t="s">
        <v>171</v>
      </c>
      <c r="DX59">
        <v>1000</v>
      </c>
      <c r="DZ59" t="s">
        <v>3</v>
      </c>
      <c r="EA59" t="s">
        <v>3</v>
      </c>
      <c r="EB59" t="s">
        <v>3</v>
      </c>
      <c r="EC59" t="s">
        <v>3</v>
      </c>
      <c r="EE59">
        <v>36520563</v>
      </c>
      <c r="EF59">
        <v>3</v>
      </c>
      <c r="EG59" t="s">
        <v>160</v>
      </c>
      <c r="EH59">
        <v>0</v>
      </c>
      <c r="EI59" t="s">
        <v>3</v>
      </c>
      <c r="EJ59">
        <v>2</v>
      </c>
      <c r="EK59">
        <v>108001</v>
      </c>
      <c r="EL59" t="s">
        <v>161</v>
      </c>
      <c r="EM59" t="s">
        <v>162</v>
      </c>
      <c r="EO59" t="s">
        <v>3</v>
      </c>
      <c r="EQ59">
        <v>0</v>
      </c>
      <c r="ER59">
        <v>1998.42</v>
      </c>
      <c r="ES59">
        <v>1998.42</v>
      </c>
      <c r="ET59">
        <v>0</v>
      </c>
      <c r="EU59">
        <v>0</v>
      </c>
      <c r="EV59">
        <v>0</v>
      </c>
      <c r="EW59">
        <v>0</v>
      </c>
      <c r="EX59">
        <v>0</v>
      </c>
      <c r="FQ59">
        <v>0</v>
      </c>
      <c r="FR59">
        <f t="shared" si="50"/>
        <v>0</v>
      </c>
      <c r="FS59">
        <v>0</v>
      </c>
      <c r="FX59">
        <v>95</v>
      </c>
      <c r="FY59">
        <v>65</v>
      </c>
      <c r="GA59" t="s">
        <v>3</v>
      </c>
      <c r="GD59">
        <v>1</v>
      </c>
      <c r="GF59">
        <v>44964297</v>
      </c>
      <c r="GG59">
        <v>2</v>
      </c>
      <c r="GH59">
        <v>1</v>
      </c>
      <c r="GI59">
        <v>2</v>
      </c>
      <c r="GJ59">
        <v>0</v>
      </c>
      <c r="GK59">
        <v>0</v>
      </c>
      <c r="GL59">
        <f t="shared" si="51"/>
        <v>0</v>
      </c>
      <c r="GM59">
        <f t="shared" si="52"/>
        <v>153.47999999999999</v>
      </c>
      <c r="GN59">
        <f t="shared" si="53"/>
        <v>0</v>
      </c>
      <c r="GO59">
        <f t="shared" si="54"/>
        <v>153.47999999999999</v>
      </c>
      <c r="GP59">
        <f t="shared" si="55"/>
        <v>0</v>
      </c>
      <c r="GR59">
        <v>0</v>
      </c>
      <c r="GS59">
        <v>3</v>
      </c>
      <c r="GT59">
        <v>0</v>
      </c>
      <c r="GU59" t="s">
        <v>3</v>
      </c>
      <c r="GV59">
        <f t="shared" si="56"/>
        <v>0</v>
      </c>
      <c r="GW59">
        <v>1</v>
      </c>
      <c r="GX59">
        <f t="shared" si="57"/>
        <v>0</v>
      </c>
      <c r="HA59">
        <v>0</v>
      </c>
      <c r="HB59">
        <v>0</v>
      </c>
      <c r="HC59">
        <f t="shared" si="58"/>
        <v>0</v>
      </c>
      <c r="HE59" t="s">
        <v>3</v>
      </c>
      <c r="HF59" t="s">
        <v>3</v>
      </c>
      <c r="HM59" t="s">
        <v>3</v>
      </c>
      <c r="HN59" t="s">
        <v>3</v>
      </c>
      <c r="HO59" t="s">
        <v>3</v>
      </c>
      <c r="HP59" t="s">
        <v>3</v>
      </c>
      <c r="HQ59" t="s">
        <v>3</v>
      </c>
      <c r="IK59">
        <v>0</v>
      </c>
    </row>
    <row r="60" spans="1:245">
      <c r="A60">
        <v>18</v>
      </c>
      <c r="B60">
        <v>1</v>
      </c>
      <c r="C60">
        <v>107</v>
      </c>
      <c r="E60" t="s">
        <v>178</v>
      </c>
      <c r="F60" t="s">
        <v>179</v>
      </c>
      <c r="G60" t="s">
        <v>180</v>
      </c>
      <c r="H60" t="s">
        <v>18</v>
      </c>
      <c r="I60">
        <f>I58*J60</f>
        <v>0.03</v>
      </c>
      <c r="J60">
        <v>1</v>
      </c>
      <c r="K60">
        <v>1</v>
      </c>
      <c r="O60">
        <f t="shared" si="21"/>
        <v>157.51</v>
      </c>
      <c r="P60">
        <f t="shared" si="22"/>
        <v>157.51</v>
      </c>
      <c r="Q60">
        <f t="shared" si="23"/>
        <v>0</v>
      </c>
      <c r="R60">
        <f t="shared" si="24"/>
        <v>0</v>
      </c>
      <c r="S60">
        <f t="shared" si="25"/>
        <v>0</v>
      </c>
      <c r="T60">
        <f t="shared" si="26"/>
        <v>0</v>
      </c>
      <c r="U60">
        <f t="shared" si="27"/>
        <v>0</v>
      </c>
      <c r="V60">
        <f t="shared" si="28"/>
        <v>0</v>
      </c>
      <c r="W60">
        <f t="shared" si="29"/>
        <v>0.01</v>
      </c>
      <c r="X60">
        <f t="shared" si="30"/>
        <v>0</v>
      </c>
      <c r="Y60">
        <f t="shared" si="31"/>
        <v>0</v>
      </c>
      <c r="AA60">
        <v>35350322</v>
      </c>
      <c r="AB60">
        <f t="shared" si="32"/>
        <v>762</v>
      </c>
      <c r="AC60">
        <f t="shared" si="33"/>
        <v>762</v>
      </c>
      <c r="AD60">
        <f t="shared" si="64"/>
        <v>0</v>
      </c>
      <c r="AE60">
        <f t="shared" si="65"/>
        <v>0</v>
      </c>
      <c r="AF60">
        <f t="shared" si="66"/>
        <v>0</v>
      </c>
      <c r="AG60">
        <f t="shared" si="36"/>
        <v>0</v>
      </c>
      <c r="AH60">
        <f t="shared" si="67"/>
        <v>0</v>
      </c>
      <c r="AI60">
        <f t="shared" si="68"/>
        <v>0</v>
      </c>
      <c r="AJ60">
        <f t="shared" si="38"/>
        <v>0.4</v>
      </c>
      <c r="AK60">
        <v>762</v>
      </c>
      <c r="AL60">
        <v>762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0.4</v>
      </c>
      <c r="AT60">
        <v>95</v>
      </c>
      <c r="AU60">
        <v>65</v>
      </c>
      <c r="AV60">
        <v>1</v>
      </c>
      <c r="AW60">
        <v>1</v>
      </c>
      <c r="AZ60">
        <v>1</v>
      </c>
      <c r="BA60">
        <v>1</v>
      </c>
      <c r="BB60">
        <v>1</v>
      </c>
      <c r="BC60">
        <v>6.89</v>
      </c>
      <c r="BD60" t="s">
        <v>3</v>
      </c>
      <c r="BE60" t="s">
        <v>3</v>
      </c>
      <c r="BF60" t="s">
        <v>3</v>
      </c>
      <c r="BG60" t="s">
        <v>3</v>
      </c>
      <c r="BH60">
        <v>3</v>
      </c>
      <c r="BI60">
        <v>2</v>
      </c>
      <c r="BJ60" t="s">
        <v>181</v>
      </c>
      <c r="BM60">
        <v>108001</v>
      </c>
      <c r="BN60">
        <v>0</v>
      </c>
      <c r="BO60" t="s">
        <v>179</v>
      </c>
      <c r="BP60">
        <v>1</v>
      </c>
      <c r="BQ60">
        <v>3</v>
      </c>
      <c r="BR60">
        <v>0</v>
      </c>
      <c r="BS60">
        <v>1</v>
      </c>
      <c r="BT60">
        <v>1</v>
      </c>
      <c r="BU60">
        <v>1</v>
      </c>
      <c r="BV60">
        <v>1</v>
      </c>
      <c r="BW60">
        <v>1</v>
      </c>
      <c r="BX60">
        <v>1</v>
      </c>
      <c r="BY60" t="s">
        <v>3</v>
      </c>
      <c r="BZ60">
        <v>95</v>
      </c>
      <c r="CA60">
        <v>65</v>
      </c>
      <c r="CB60" t="s">
        <v>3</v>
      </c>
      <c r="CE60">
        <v>0</v>
      </c>
      <c r="CF60">
        <v>0</v>
      </c>
      <c r="CG60">
        <v>0</v>
      </c>
      <c r="CM60">
        <v>0</v>
      </c>
      <c r="CN60" t="s">
        <v>3</v>
      </c>
      <c r="CO60">
        <v>0</v>
      </c>
      <c r="CP60">
        <f t="shared" si="39"/>
        <v>157.51</v>
      </c>
      <c r="CQ60">
        <f t="shared" si="40"/>
        <v>5250.1799999999994</v>
      </c>
      <c r="CR60">
        <f t="shared" si="41"/>
        <v>0</v>
      </c>
      <c r="CS60">
        <f t="shared" si="42"/>
        <v>0</v>
      </c>
      <c r="CT60">
        <f t="shared" si="43"/>
        <v>0</v>
      </c>
      <c r="CU60">
        <f t="shared" si="44"/>
        <v>0</v>
      </c>
      <c r="CV60">
        <f t="shared" si="45"/>
        <v>0</v>
      </c>
      <c r="CW60">
        <f t="shared" si="46"/>
        <v>0</v>
      </c>
      <c r="CX60">
        <f t="shared" si="47"/>
        <v>0.4</v>
      </c>
      <c r="CY60">
        <f t="shared" si="48"/>
        <v>0</v>
      </c>
      <c r="CZ60">
        <f t="shared" si="49"/>
        <v>0</v>
      </c>
      <c r="DC60" t="s">
        <v>3</v>
      </c>
      <c r="DD60" t="s">
        <v>3</v>
      </c>
      <c r="DE60" t="s">
        <v>3</v>
      </c>
      <c r="DF60" t="s">
        <v>3</v>
      </c>
      <c r="DG60" t="s">
        <v>3</v>
      </c>
      <c r="DH60" t="s">
        <v>3</v>
      </c>
      <c r="DI60" t="s">
        <v>3</v>
      </c>
      <c r="DJ60" t="s">
        <v>3</v>
      </c>
      <c r="DK60" t="s">
        <v>3</v>
      </c>
      <c r="DL60" t="s">
        <v>3</v>
      </c>
      <c r="DM60" t="s">
        <v>3</v>
      </c>
      <c r="DN60">
        <v>0</v>
      </c>
      <c r="DO60">
        <v>0</v>
      </c>
      <c r="DP60">
        <v>1</v>
      </c>
      <c r="DQ60">
        <v>1</v>
      </c>
      <c r="DU60">
        <v>1010</v>
      </c>
      <c r="DV60" t="s">
        <v>18</v>
      </c>
      <c r="DW60" t="s">
        <v>18</v>
      </c>
      <c r="DX60">
        <v>100</v>
      </c>
      <c r="DZ60" t="s">
        <v>3</v>
      </c>
      <c r="EA60" t="s">
        <v>3</v>
      </c>
      <c r="EB60" t="s">
        <v>3</v>
      </c>
      <c r="EC60" t="s">
        <v>3</v>
      </c>
      <c r="EE60">
        <v>36520563</v>
      </c>
      <c r="EF60">
        <v>3</v>
      </c>
      <c r="EG60" t="s">
        <v>160</v>
      </c>
      <c r="EH60">
        <v>0</v>
      </c>
      <c r="EI60" t="s">
        <v>3</v>
      </c>
      <c r="EJ60">
        <v>2</v>
      </c>
      <c r="EK60">
        <v>108001</v>
      </c>
      <c r="EL60" t="s">
        <v>161</v>
      </c>
      <c r="EM60" t="s">
        <v>162</v>
      </c>
      <c r="EO60" t="s">
        <v>3</v>
      </c>
      <c r="EQ60">
        <v>0</v>
      </c>
      <c r="ER60">
        <v>762</v>
      </c>
      <c r="ES60">
        <v>762</v>
      </c>
      <c r="ET60">
        <v>0</v>
      </c>
      <c r="EU60">
        <v>0</v>
      </c>
      <c r="EV60">
        <v>0</v>
      </c>
      <c r="EW60">
        <v>0</v>
      </c>
      <c r="EX60">
        <v>0</v>
      </c>
      <c r="FQ60">
        <v>0</v>
      </c>
      <c r="FR60">
        <f t="shared" si="50"/>
        <v>0</v>
      </c>
      <c r="FS60">
        <v>0</v>
      </c>
      <c r="FX60">
        <v>95</v>
      </c>
      <c r="FY60">
        <v>65</v>
      </c>
      <c r="GA60" t="s">
        <v>3</v>
      </c>
      <c r="GD60">
        <v>1</v>
      </c>
      <c r="GF60">
        <v>-439641097</v>
      </c>
      <c r="GG60">
        <v>2</v>
      </c>
      <c r="GH60">
        <v>1</v>
      </c>
      <c r="GI60">
        <v>2</v>
      </c>
      <c r="GJ60">
        <v>0</v>
      </c>
      <c r="GK60">
        <v>0</v>
      </c>
      <c r="GL60">
        <f t="shared" si="51"/>
        <v>0</v>
      </c>
      <c r="GM60">
        <f t="shared" si="52"/>
        <v>157.51</v>
      </c>
      <c r="GN60">
        <f t="shared" si="53"/>
        <v>0</v>
      </c>
      <c r="GO60">
        <f t="shared" si="54"/>
        <v>157.51</v>
      </c>
      <c r="GP60">
        <f t="shared" si="55"/>
        <v>0</v>
      </c>
      <c r="GR60">
        <v>0</v>
      </c>
      <c r="GS60">
        <v>3</v>
      </c>
      <c r="GT60">
        <v>0</v>
      </c>
      <c r="GU60" t="s">
        <v>3</v>
      </c>
      <c r="GV60">
        <f t="shared" si="56"/>
        <v>0</v>
      </c>
      <c r="GW60">
        <v>1</v>
      </c>
      <c r="GX60">
        <f t="shared" si="57"/>
        <v>0</v>
      </c>
      <c r="HA60">
        <v>0</v>
      </c>
      <c r="HB60">
        <v>0</v>
      </c>
      <c r="HC60">
        <f t="shared" si="58"/>
        <v>0</v>
      </c>
      <c r="HE60" t="s">
        <v>3</v>
      </c>
      <c r="HF60" t="s">
        <v>3</v>
      </c>
      <c r="HM60" t="s">
        <v>3</v>
      </c>
      <c r="HN60" t="s">
        <v>3</v>
      </c>
      <c r="HO60" t="s">
        <v>3</v>
      </c>
      <c r="HP60" t="s">
        <v>3</v>
      </c>
      <c r="HQ60" t="s">
        <v>3</v>
      </c>
      <c r="IK60">
        <v>0</v>
      </c>
    </row>
    <row r="61" spans="1:245">
      <c r="A61">
        <v>17</v>
      </c>
      <c r="B61">
        <v>1</v>
      </c>
      <c r="C61">
        <f>ROW(SmtRes!A122)</f>
        <v>122</v>
      </c>
      <c r="D61">
        <f>ROW(EtalonRes!A118)</f>
        <v>118</v>
      </c>
      <c r="E61" t="s">
        <v>182</v>
      </c>
      <c r="F61" t="s">
        <v>183</v>
      </c>
      <c r="G61" t="s">
        <v>184</v>
      </c>
      <c r="H61" t="s">
        <v>185</v>
      </c>
      <c r="I61">
        <f>ROUND(50/100,9)</f>
        <v>0.5</v>
      </c>
      <c r="J61">
        <v>0</v>
      </c>
      <c r="K61">
        <f>ROUND(50/100,9)</f>
        <v>0.5</v>
      </c>
      <c r="O61">
        <f t="shared" si="21"/>
        <v>3965.99</v>
      </c>
      <c r="P61">
        <f t="shared" si="22"/>
        <v>194.21</v>
      </c>
      <c r="Q61">
        <f t="shared" si="23"/>
        <v>266.14999999999998</v>
      </c>
      <c r="R61">
        <f t="shared" si="24"/>
        <v>58.23</v>
      </c>
      <c r="S61">
        <f t="shared" si="25"/>
        <v>3505.63</v>
      </c>
      <c r="T61">
        <f t="shared" si="26"/>
        <v>0</v>
      </c>
      <c r="U61">
        <f t="shared" si="27"/>
        <v>11.24</v>
      </c>
      <c r="V61">
        <f t="shared" si="28"/>
        <v>0.13</v>
      </c>
      <c r="W61">
        <f t="shared" si="29"/>
        <v>0</v>
      </c>
      <c r="X61">
        <f t="shared" si="30"/>
        <v>3385.67</v>
      </c>
      <c r="Y61">
        <f t="shared" si="31"/>
        <v>2316.5100000000002</v>
      </c>
      <c r="AA61">
        <v>35350322</v>
      </c>
      <c r="AB61">
        <f t="shared" si="32"/>
        <v>335.15</v>
      </c>
      <c r="AC61">
        <f t="shared" si="33"/>
        <v>66.17</v>
      </c>
      <c r="AD61">
        <f t="shared" si="64"/>
        <v>57.67</v>
      </c>
      <c r="AE61">
        <f t="shared" si="65"/>
        <v>3.51</v>
      </c>
      <c r="AF61">
        <f t="shared" si="66"/>
        <v>211.31</v>
      </c>
      <c r="AG61">
        <f t="shared" si="36"/>
        <v>0</v>
      </c>
      <c r="AH61">
        <f t="shared" si="67"/>
        <v>22.48</v>
      </c>
      <c r="AI61">
        <f t="shared" si="68"/>
        <v>0.26</v>
      </c>
      <c r="AJ61">
        <f t="shared" si="38"/>
        <v>0</v>
      </c>
      <c r="AK61">
        <v>335.15</v>
      </c>
      <c r="AL61">
        <v>66.17</v>
      </c>
      <c r="AM61">
        <v>57.67</v>
      </c>
      <c r="AN61">
        <v>3.51</v>
      </c>
      <c r="AO61">
        <v>211.31</v>
      </c>
      <c r="AP61">
        <v>0</v>
      </c>
      <c r="AQ61">
        <v>22.48</v>
      </c>
      <c r="AR61">
        <v>0.26</v>
      </c>
      <c r="AS61">
        <v>0</v>
      </c>
      <c r="AT61">
        <v>95</v>
      </c>
      <c r="AU61">
        <v>65</v>
      </c>
      <c r="AV61">
        <v>1</v>
      </c>
      <c r="AW61">
        <v>1</v>
      </c>
      <c r="AZ61">
        <v>1</v>
      </c>
      <c r="BA61">
        <v>33.18</v>
      </c>
      <c r="BB61">
        <v>9.23</v>
      </c>
      <c r="BC61">
        <v>5.87</v>
      </c>
      <c r="BD61" t="s">
        <v>3</v>
      </c>
      <c r="BE61" t="s">
        <v>3</v>
      </c>
      <c r="BF61" t="s">
        <v>3</v>
      </c>
      <c r="BG61" t="s">
        <v>3</v>
      </c>
      <c r="BH61">
        <v>0</v>
      </c>
      <c r="BI61">
        <v>2</v>
      </c>
      <c r="BJ61" t="s">
        <v>186</v>
      </c>
      <c r="BM61">
        <v>108001</v>
      </c>
      <c r="BN61">
        <v>0</v>
      </c>
      <c r="BO61" t="s">
        <v>183</v>
      </c>
      <c r="BP61">
        <v>1</v>
      </c>
      <c r="BQ61">
        <v>3</v>
      </c>
      <c r="BR61">
        <v>0</v>
      </c>
      <c r="BS61">
        <v>33.18</v>
      </c>
      <c r="BT61">
        <v>1</v>
      </c>
      <c r="BU61">
        <v>1</v>
      </c>
      <c r="BV61">
        <v>1</v>
      </c>
      <c r="BW61">
        <v>1</v>
      </c>
      <c r="BX61">
        <v>1</v>
      </c>
      <c r="BY61" t="s">
        <v>3</v>
      </c>
      <c r="BZ61">
        <v>95</v>
      </c>
      <c r="CA61">
        <v>65</v>
      </c>
      <c r="CB61" t="s">
        <v>3</v>
      </c>
      <c r="CE61">
        <v>0</v>
      </c>
      <c r="CF61">
        <v>0</v>
      </c>
      <c r="CG61">
        <v>0</v>
      </c>
      <c r="CM61">
        <v>0</v>
      </c>
      <c r="CN61" t="s">
        <v>3</v>
      </c>
      <c r="CO61">
        <v>0</v>
      </c>
      <c r="CP61">
        <f t="shared" si="39"/>
        <v>3965.9900000000002</v>
      </c>
      <c r="CQ61">
        <f t="shared" si="40"/>
        <v>388.41790000000003</v>
      </c>
      <c r="CR61">
        <f t="shared" si="41"/>
        <v>532.29410000000007</v>
      </c>
      <c r="CS61">
        <f t="shared" si="42"/>
        <v>116.4618</v>
      </c>
      <c r="CT61">
        <f t="shared" si="43"/>
        <v>7011.2658000000001</v>
      </c>
      <c r="CU61">
        <f t="shared" si="44"/>
        <v>0</v>
      </c>
      <c r="CV61">
        <f t="shared" si="45"/>
        <v>22.48</v>
      </c>
      <c r="CW61">
        <f t="shared" si="46"/>
        <v>0.26</v>
      </c>
      <c r="CX61">
        <f t="shared" si="47"/>
        <v>0</v>
      </c>
      <c r="CY61">
        <f t="shared" si="48"/>
        <v>3385.6669999999999</v>
      </c>
      <c r="CZ61">
        <f t="shared" si="49"/>
        <v>2316.509</v>
      </c>
      <c r="DC61" t="s">
        <v>3</v>
      </c>
      <c r="DD61" t="s">
        <v>3</v>
      </c>
      <c r="DE61" t="s">
        <v>3</v>
      </c>
      <c r="DF61" t="s">
        <v>3</v>
      </c>
      <c r="DG61" t="s">
        <v>3</v>
      </c>
      <c r="DH61" t="s">
        <v>3</v>
      </c>
      <c r="DI61" t="s">
        <v>3</v>
      </c>
      <c r="DJ61" t="s">
        <v>3</v>
      </c>
      <c r="DK61" t="s">
        <v>3</v>
      </c>
      <c r="DL61" t="s">
        <v>3</v>
      </c>
      <c r="DM61" t="s">
        <v>3</v>
      </c>
      <c r="DN61">
        <v>0</v>
      </c>
      <c r="DO61">
        <v>0</v>
      </c>
      <c r="DP61">
        <v>1</v>
      </c>
      <c r="DQ61">
        <v>1</v>
      </c>
      <c r="DU61">
        <v>1013</v>
      </c>
      <c r="DV61" t="s">
        <v>185</v>
      </c>
      <c r="DW61" t="s">
        <v>185</v>
      </c>
      <c r="DX61">
        <v>1</v>
      </c>
      <c r="DZ61" t="s">
        <v>3</v>
      </c>
      <c r="EA61" t="s">
        <v>3</v>
      </c>
      <c r="EB61" t="s">
        <v>3</v>
      </c>
      <c r="EC61" t="s">
        <v>3</v>
      </c>
      <c r="EE61">
        <v>36520563</v>
      </c>
      <c r="EF61">
        <v>3</v>
      </c>
      <c r="EG61" t="s">
        <v>160</v>
      </c>
      <c r="EH61">
        <v>0</v>
      </c>
      <c r="EI61" t="s">
        <v>3</v>
      </c>
      <c r="EJ61">
        <v>2</v>
      </c>
      <c r="EK61">
        <v>108001</v>
      </c>
      <c r="EL61" t="s">
        <v>161</v>
      </c>
      <c r="EM61" t="s">
        <v>162</v>
      </c>
      <c r="EO61" t="s">
        <v>3</v>
      </c>
      <c r="EQ61">
        <v>0</v>
      </c>
      <c r="ER61">
        <v>335.15</v>
      </c>
      <c r="ES61">
        <v>66.17</v>
      </c>
      <c r="ET61">
        <v>57.67</v>
      </c>
      <c r="EU61">
        <v>3.51</v>
      </c>
      <c r="EV61">
        <v>211.31</v>
      </c>
      <c r="EW61">
        <v>22.48</v>
      </c>
      <c r="EX61">
        <v>0.26</v>
      </c>
      <c r="EY61">
        <v>0</v>
      </c>
      <c r="FQ61">
        <v>0</v>
      </c>
      <c r="FR61">
        <f t="shared" si="50"/>
        <v>0</v>
      </c>
      <c r="FS61">
        <v>0</v>
      </c>
      <c r="FX61">
        <v>95</v>
      </c>
      <c r="FY61">
        <v>65</v>
      </c>
      <c r="GA61" t="s">
        <v>3</v>
      </c>
      <c r="GD61">
        <v>1</v>
      </c>
      <c r="GF61">
        <v>546433776</v>
      </c>
      <c r="GG61">
        <v>2</v>
      </c>
      <c r="GH61">
        <v>1</v>
      </c>
      <c r="GI61">
        <v>2</v>
      </c>
      <c r="GJ61">
        <v>0</v>
      </c>
      <c r="GK61">
        <v>0</v>
      </c>
      <c r="GL61">
        <f t="shared" si="51"/>
        <v>0</v>
      </c>
      <c r="GM61">
        <f t="shared" si="52"/>
        <v>9668.17</v>
      </c>
      <c r="GN61">
        <f t="shared" si="53"/>
        <v>0</v>
      </c>
      <c r="GO61">
        <f t="shared" si="54"/>
        <v>9668.17</v>
      </c>
      <c r="GP61">
        <f t="shared" si="55"/>
        <v>0</v>
      </c>
      <c r="GR61">
        <v>0</v>
      </c>
      <c r="GS61">
        <v>3</v>
      </c>
      <c r="GT61">
        <v>0</v>
      </c>
      <c r="GU61" t="s">
        <v>3</v>
      </c>
      <c r="GV61">
        <f t="shared" si="56"/>
        <v>0</v>
      </c>
      <c r="GW61">
        <v>1</v>
      </c>
      <c r="GX61">
        <f t="shared" si="57"/>
        <v>0</v>
      </c>
      <c r="HA61">
        <v>0</v>
      </c>
      <c r="HB61">
        <v>0</v>
      </c>
      <c r="HC61">
        <f t="shared" si="58"/>
        <v>0</v>
      </c>
      <c r="HE61" t="s">
        <v>3</v>
      </c>
      <c r="HF61" t="s">
        <v>3</v>
      </c>
      <c r="HM61" t="s">
        <v>3</v>
      </c>
      <c r="HN61" t="s">
        <v>3</v>
      </c>
      <c r="HO61" t="s">
        <v>3</v>
      </c>
      <c r="HP61" t="s">
        <v>3</v>
      </c>
      <c r="HQ61" t="s">
        <v>3</v>
      </c>
      <c r="IK61">
        <v>0</v>
      </c>
    </row>
    <row r="62" spans="1:245">
      <c r="A62">
        <v>17</v>
      </c>
      <c r="B62">
        <v>1</v>
      </c>
      <c r="E62" t="s">
        <v>187</v>
      </c>
      <c r="F62" t="s">
        <v>188</v>
      </c>
      <c r="G62" t="s">
        <v>189</v>
      </c>
      <c r="H62" t="s">
        <v>190</v>
      </c>
      <c r="I62">
        <f>ROUND(50/1000,9)</f>
        <v>0.05</v>
      </c>
      <c r="J62">
        <v>0</v>
      </c>
      <c r="K62">
        <f>ROUND(50/1000,9)</f>
        <v>0.05</v>
      </c>
      <c r="O62">
        <f t="shared" si="21"/>
        <v>2824.66</v>
      </c>
      <c r="P62">
        <f t="shared" si="22"/>
        <v>2824.66</v>
      </c>
      <c r="Q62">
        <f t="shared" si="23"/>
        <v>0</v>
      </c>
      <c r="R62">
        <f t="shared" si="24"/>
        <v>0</v>
      </c>
      <c r="S62">
        <f t="shared" si="25"/>
        <v>0</v>
      </c>
      <c r="T62">
        <f t="shared" si="26"/>
        <v>0</v>
      </c>
      <c r="U62">
        <f t="shared" si="27"/>
        <v>0</v>
      </c>
      <c r="V62">
        <f t="shared" si="28"/>
        <v>0</v>
      </c>
      <c r="W62">
        <f t="shared" si="29"/>
        <v>6.77</v>
      </c>
      <c r="X62">
        <f t="shared" si="30"/>
        <v>0</v>
      </c>
      <c r="Y62">
        <f t="shared" si="31"/>
        <v>0</v>
      </c>
      <c r="AA62">
        <v>35350322</v>
      </c>
      <c r="AB62">
        <f t="shared" si="32"/>
        <v>7044.03</v>
      </c>
      <c r="AC62">
        <f t="shared" si="33"/>
        <v>7044.03</v>
      </c>
      <c r="AD62">
        <f t="shared" si="64"/>
        <v>0</v>
      </c>
      <c r="AE62">
        <f t="shared" si="65"/>
        <v>0</v>
      </c>
      <c r="AF62">
        <f t="shared" si="66"/>
        <v>0</v>
      </c>
      <c r="AG62">
        <f t="shared" si="36"/>
        <v>0</v>
      </c>
      <c r="AH62">
        <f t="shared" si="67"/>
        <v>0</v>
      </c>
      <c r="AI62">
        <f t="shared" si="68"/>
        <v>0</v>
      </c>
      <c r="AJ62">
        <f t="shared" si="38"/>
        <v>135.41</v>
      </c>
      <c r="AK62">
        <v>7044.03</v>
      </c>
      <c r="AL62">
        <v>7044.03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135.41</v>
      </c>
      <c r="AT62">
        <v>0</v>
      </c>
      <c r="AU62">
        <v>0</v>
      </c>
      <c r="AV62">
        <v>1</v>
      </c>
      <c r="AW62">
        <v>1</v>
      </c>
      <c r="AZ62">
        <v>1</v>
      </c>
      <c r="BA62">
        <v>1</v>
      </c>
      <c r="BB62">
        <v>1</v>
      </c>
      <c r="BC62">
        <v>8.02</v>
      </c>
      <c r="BD62" t="s">
        <v>3</v>
      </c>
      <c r="BE62" t="s">
        <v>3</v>
      </c>
      <c r="BF62" t="s">
        <v>3</v>
      </c>
      <c r="BG62" t="s">
        <v>3</v>
      </c>
      <c r="BH62">
        <v>3</v>
      </c>
      <c r="BI62">
        <v>2</v>
      </c>
      <c r="BJ62" t="s">
        <v>191</v>
      </c>
      <c r="BM62">
        <v>500002</v>
      </c>
      <c r="BN62">
        <v>0</v>
      </c>
      <c r="BO62" t="s">
        <v>188</v>
      </c>
      <c r="BP62">
        <v>1</v>
      </c>
      <c r="BQ62">
        <v>12</v>
      </c>
      <c r="BR62">
        <v>0</v>
      </c>
      <c r="BS62">
        <v>1</v>
      </c>
      <c r="BT62">
        <v>1</v>
      </c>
      <c r="BU62">
        <v>1</v>
      </c>
      <c r="BV62">
        <v>1</v>
      </c>
      <c r="BW62">
        <v>1</v>
      </c>
      <c r="BX62">
        <v>1</v>
      </c>
      <c r="BY62" t="s">
        <v>3</v>
      </c>
      <c r="BZ62">
        <v>0</v>
      </c>
      <c r="CA62">
        <v>0</v>
      </c>
      <c r="CB62" t="s">
        <v>3</v>
      </c>
      <c r="CE62">
        <v>0</v>
      </c>
      <c r="CF62">
        <v>0</v>
      </c>
      <c r="CG62">
        <v>0</v>
      </c>
      <c r="CM62">
        <v>0</v>
      </c>
      <c r="CN62" t="s">
        <v>3</v>
      </c>
      <c r="CO62">
        <v>0</v>
      </c>
      <c r="CP62">
        <f t="shared" si="39"/>
        <v>2824.66</v>
      </c>
      <c r="CQ62">
        <f t="shared" si="40"/>
        <v>56493.120599999995</v>
      </c>
      <c r="CR62">
        <f t="shared" si="41"/>
        <v>0</v>
      </c>
      <c r="CS62">
        <f t="shared" si="42"/>
        <v>0</v>
      </c>
      <c r="CT62">
        <f t="shared" si="43"/>
        <v>0</v>
      </c>
      <c r="CU62">
        <f t="shared" si="44"/>
        <v>0</v>
      </c>
      <c r="CV62">
        <f t="shared" si="45"/>
        <v>0</v>
      </c>
      <c r="CW62">
        <f t="shared" si="46"/>
        <v>0</v>
      </c>
      <c r="CX62">
        <f t="shared" si="47"/>
        <v>135.41</v>
      </c>
      <c r="CY62">
        <f t="shared" si="48"/>
        <v>0</v>
      </c>
      <c r="CZ62">
        <f t="shared" si="49"/>
        <v>0</v>
      </c>
      <c r="DC62" t="s">
        <v>3</v>
      </c>
      <c r="DD62" t="s">
        <v>3</v>
      </c>
      <c r="DE62" t="s">
        <v>3</v>
      </c>
      <c r="DF62" t="s">
        <v>3</v>
      </c>
      <c r="DG62" t="s">
        <v>3</v>
      </c>
      <c r="DH62" t="s">
        <v>3</v>
      </c>
      <c r="DI62" t="s">
        <v>3</v>
      </c>
      <c r="DJ62" t="s">
        <v>3</v>
      </c>
      <c r="DK62" t="s">
        <v>3</v>
      </c>
      <c r="DL62" t="s">
        <v>3</v>
      </c>
      <c r="DM62" t="s">
        <v>3</v>
      </c>
      <c r="DN62">
        <v>0</v>
      </c>
      <c r="DO62">
        <v>0</v>
      </c>
      <c r="DP62">
        <v>1</v>
      </c>
      <c r="DQ62">
        <v>1</v>
      </c>
      <c r="DU62">
        <v>1013</v>
      </c>
      <c r="DV62" t="s">
        <v>190</v>
      </c>
      <c r="DW62" t="s">
        <v>192</v>
      </c>
      <c r="DX62">
        <v>1</v>
      </c>
      <c r="DZ62" t="s">
        <v>3</v>
      </c>
      <c r="EA62" t="s">
        <v>3</v>
      </c>
      <c r="EB62" t="s">
        <v>3</v>
      </c>
      <c r="EC62" t="s">
        <v>3</v>
      </c>
      <c r="EE62">
        <v>36520614</v>
      </c>
      <c r="EF62">
        <v>12</v>
      </c>
      <c r="EG62" t="s">
        <v>193</v>
      </c>
      <c r="EH62">
        <v>0</v>
      </c>
      <c r="EI62" t="s">
        <v>3</v>
      </c>
      <c r="EJ62">
        <v>2</v>
      </c>
      <c r="EK62">
        <v>500002</v>
      </c>
      <c r="EL62" t="s">
        <v>194</v>
      </c>
      <c r="EM62" t="s">
        <v>195</v>
      </c>
      <c r="EO62" t="s">
        <v>3</v>
      </c>
      <c r="EQ62">
        <v>0</v>
      </c>
      <c r="ER62">
        <v>7044.03</v>
      </c>
      <c r="ES62">
        <v>7044.03</v>
      </c>
      <c r="ET62">
        <v>0</v>
      </c>
      <c r="EU62">
        <v>0</v>
      </c>
      <c r="EV62">
        <v>0</v>
      </c>
      <c r="EW62">
        <v>0</v>
      </c>
      <c r="EX62">
        <v>0</v>
      </c>
      <c r="EY62">
        <v>0</v>
      </c>
      <c r="FQ62">
        <v>0</v>
      </c>
      <c r="FR62">
        <f t="shared" si="50"/>
        <v>0</v>
      </c>
      <c r="FS62">
        <v>0</v>
      </c>
      <c r="FX62">
        <v>0</v>
      </c>
      <c r="FY62">
        <v>0</v>
      </c>
      <c r="GA62" t="s">
        <v>3</v>
      </c>
      <c r="GD62">
        <v>1</v>
      </c>
      <c r="GF62">
        <v>-1186386806</v>
      </c>
      <c r="GG62">
        <v>2</v>
      </c>
      <c r="GH62">
        <v>1</v>
      </c>
      <c r="GI62">
        <v>2</v>
      </c>
      <c r="GJ62">
        <v>0</v>
      </c>
      <c r="GK62">
        <v>0</v>
      </c>
      <c r="GL62">
        <f t="shared" si="51"/>
        <v>0</v>
      </c>
      <c r="GM62">
        <f t="shared" si="52"/>
        <v>2824.66</v>
      </c>
      <c r="GN62">
        <f t="shared" si="53"/>
        <v>0</v>
      </c>
      <c r="GO62">
        <f t="shared" si="54"/>
        <v>2824.66</v>
      </c>
      <c r="GP62">
        <f t="shared" si="55"/>
        <v>0</v>
      </c>
      <c r="GR62">
        <v>0</v>
      </c>
      <c r="GS62">
        <v>3</v>
      </c>
      <c r="GT62">
        <v>0</v>
      </c>
      <c r="GU62" t="s">
        <v>3</v>
      </c>
      <c r="GV62">
        <f t="shared" si="56"/>
        <v>0</v>
      </c>
      <c r="GW62">
        <v>1</v>
      </c>
      <c r="GX62">
        <f t="shared" si="57"/>
        <v>0</v>
      </c>
      <c r="HA62">
        <v>0</v>
      </c>
      <c r="HB62">
        <v>0</v>
      </c>
      <c r="HC62">
        <f t="shared" si="58"/>
        <v>0</v>
      </c>
      <c r="HE62" t="s">
        <v>3</v>
      </c>
      <c r="HF62" t="s">
        <v>3</v>
      </c>
      <c r="HM62" t="s">
        <v>3</v>
      </c>
      <c r="HN62" t="s">
        <v>3</v>
      </c>
      <c r="HO62" t="s">
        <v>3</v>
      </c>
      <c r="HP62" t="s">
        <v>3</v>
      </c>
      <c r="HQ62" t="s">
        <v>3</v>
      </c>
      <c r="IK62">
        <v>0</v>
      </c>
    </row>
    <row r="63" spans="1:245">
      <c r="A63">
        <v>17</v>
      </c>
      <c r="B63">
        <v>1</v>
      </c>
      <c r="E63" t="s">
        <v>196</v>
      </c>
      <c r="F63" t="s">
        <v>197</v>
      </c>
      <c r="G63" t="s">
        <v>198</v>
      </c>
      <c r="H63" t="s">
        <v>199</v>
      </c>
      <c r="I63">
        <f>ROUND(50/10,9)</f>
        <v>5</v>
      </c>
      <c r="J63">
        <v>0</v>
      </c>
      <c r="K63">
        <f>ROUND(50/10,9)</f>
        <v>5</v>
      </c>
      <c r="O63">
        <f t="shared" si="21"/>
        <v>313.69</v>
      </c>
      <c r="P63">
        <f t="shared" si="22"/>
        <v>313.69</v>
      </c>
      <c r="Q63">
        <f t="shared" si="23"/>
        <v>0</v>
      </c>
      <c r="R63">
        <f t="shared" si="24"/>
        <v>0</v>
      </c>
      <c r="S63">
        <f t="shared" si="25"/>
        <v>0</v>
      </c>
      <c r="T63">
        <f t="shared" si="26"/>
        <v>0</v>
      </c>
      <c r="U63">
        <f t="shared" si="27"/>
        <v>0</v>
      </c>
      <c r="V63">
        <f t="shared" si="28"/>
        <v>0</v>
      </c>
      <c r="W63">
        <f t="shared" si="29"/>
        <v>3.85</v>
      </c>
      <c r="X63">
        <f t="shared" si="30"/>
        <v>0</v>
      </c>
      <c r="Y63">
        <f t="shared" si="31"/>
        <v>0</v>
      </c>
      <c r="AA63">
        <v>35350322</v>
      </c>
      <c r="AB63">
        <f t="shared" si="32"/>
        <v>16.82</v>
      </c>
      <c r="AC63">
        <f t="shared" si="33"/>
        <v>16.82</v>
      </c>
      <c r="AD63">
        <f t="shared" si="64"/>
        <v>0</v>
      </c>
      <c r="AE63">
        <f t="shared" si="65"/>
        <v>0</v>
      </c>
      <c r="AF63">
        <f t="shared" si="66"/>
        <v>0</v>
      </c>
      <c r="AG63">
        <f t="shared" si="36"/>
        <v>0</v>
      </c>
      <c r="AH63">
        <f t="shared" si="67"/>
        <v>0</v>
      </c>
      <c r="AI63">
        <f t="shared" si="68"/>
        <v>0</v>
      </c>
      <c r="AJ63">
        <f t="shared" si="38"/>
        <v>0.77</v>
      </c>
      <c r="AK63">
        <v>16.82</v>
      </c>
      <c r="AL63">
        <v>16.82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0.77</v>
      </c>
      <c r="AT63">
        <v>0</v>
      </c>
      <c r="AU63">
        <v>0</v>
      </c>
      <c r="AV63">
        <v>1</v>
      </c>
      <c r="AW63">
        <v>1</v>
      </c>
      <c r="AZ63">
        <v>1</v>
      </c>
      <c r="BA63">
        <v>1</v>
      </c>
      <c r="BB63">
        <v>1</v>
      </c>
      <c r="BC63">
        <v>3.73</v>
      </c>
      <c r="BD63" t="s">
        <v>3</v>
      </c>
      <c r="BE63" t="s">
        <v>3</v>
      </c>
      <c r="BF63" t="s">
        <v>3</v>
      </c>
      <c r="BG63" t="s">
        <v>3</v>
      </c>
      <c r="BH63">
        <v>3</v>
      </c>
      <c r="BI63">
        <v>1</v>
      </c>
      <c r="BJ63" t="s">
        <v>200</v>
      </c>
      <c r="BM63">
        <v>500001</v>
      </c>
      <c r="BN63">
        <v>0</v>
      </c>
      <c r="BO63" t="s">
        <v>197</v>
      </c>
      <c r="BP63">
        <v>1</v>
      </c>
      <c r="BQ63">
        <v>8</v>
      </c>
      <c r="BR63">
        <v>0</v>
      </c>
      <c r="BS63">
        <v>1</v>
      </c>
      <c r="BT63">
        <v>1</v>
      </c>
      <c r="BU63">
        <v>1</v>
      </c>
      <c r="BV63">
        <v>1</v>
      </c>
      <c r="BW63">
        <v>1</v>
      </c>
      <c r="BX63">
        <v>1</v>
      </c>
      <c r="BY63" t="s">
        <v>3</v>
      </c>
      <c r="BZ63">
        <v>0</v>
      </c>
      <c r="CA63">
        <v>0</v>
      </c>
      <c r="CB63" t="s">
        <v>3</v>
      </c>
      <c r="CE63">
        <v>0</v>
      </c>
      <c r="CF63">
        <v>0</v>
      </c>
      <c r="CG63">
        <v>0</v>
      </c>
      <c r="CM63">
        <v>0</v>
      </c>
      <c r="CN63" t="s">
        <v>3</v>
      </c>
      <c r="CO63">
        <v>0</v>
      </c>
      <c r="CP63">
        <f t="shared" si="39"/>
        <v>313.69</v>
      </c>
      <c r="CQ63">
        <f t="shared" si="40"/>
        <v>62.738599999999998</v>
      </c>
      <c r="CR63">
        <f t="shared" si="41"/>
        <v>0</v>
      </c>
      <c r="CS63">
        <f t="shared" si="42"/>
        <v>0</v>
      </c>
      <c r="CT63">
        <f t="shared" si="43"/>
        <v>0</v>
      </c>
      <c r="CU63">
        <f t="shared" si="44"/>
        <v>0</v>
      </c>
      <c r="CV63">
        <f t="shared" si="45"/>
        <v>0</v>
      </c>
      <c r="CW63">
        <f t="shared" si="46"/>
        <v>0</v>
      </c>
      <c r="CX63">
        <f t="shared" si="47"/>
        <v>0.77</v>
      </c>
      <c r="CY63">
        <f t="shared" si="48"/>
        <v>0</v>
      </c>
      <c r="CZ63">
        <f t="shared" si="49"/>
        <v>0</v>
      </c>
      <c r="DC63" t="s">
        <v>3</v>
      </c>
      <c r="DD63" t="s">
        <v>3</v>
      </c>
      <c r="DE63" t="s">
        <v>3</v>
      </c>
      <c r="DF63" t="s">
        <v>3</v>
      </c>
      <c r="DG63" t="s">
        <v>3</v>
      </c>
      <c r="DH63" t="s">
        <v>3</v>
      </c>
      <c r="DI63" t="s">
        <v>3</v>
      </c>
      <c r="DJ63" t="s">
        <v>3</v>
      </c>
      <c r="DK63" t="s">
        <v>3</v>
      </c>
      <c r="DL63" t="s">
        <v>3</v>
      </c>
      <c r="DM63" t="s">
        <v>3</v>
      </c>
      <c r="DN63">
        <v>0</v>
      </c>
      <c r="DO63">
        <v>0</v>
      </c>
      <c r="DP63">
        <v>1</v>
      </c>
      <c r="DQ63">
        <v>1</v>
      </c>
      <c r="DU63">
        <v>1003</v>
      </c>
      <c r="DV63" t="s">
        <v>199</v>
      </c>
      <c r="DW63" t="s">
        <v>199</v>
      </c>
      <c r="DX63">
        <v>10</v>
      </c>
      <c r="DZ63" t="s">
        <v>3</v>
      </c>
      <c r="EA63" t="s">
        <v>3</v>
      </c>
      <c r="EB63" t="s">
        <v>3</v>
      </c>
      <c r="EC63" t="s">
        <v>3</v>
      </c>
      <c r="EE63">
        <v>36520613</v>
      </c>
      <c r="EF63">
        <v>8</v>
      </c>
      <c r="EG63" t="s">
        <v>144</v>
      </c>
      <c r="EH63">
        <v>0</v>
      </c>
      <c r="EI63" t="s">
        <v>3</v>
      </c>
      <c r="EJ63">
        <v>1</v>
      </c>
      <c r="EK63">
        <v>500001</v>
      </c>
      <c r="EL63" t="s">
        <v>145</v>
      </c>
      <c r="EM63" t="s">
        <v>146</v>
      </c>
      <c r="EO63" t="s">
        <v>3</v>
      </c>
      <c r="EQ63">
        <v>0</v>
      </c>
      <c r="ER63">
        <v>16.82</v>
      </c>
      <c r="ES63">
        <v>16.82</v>
      </c>
      <c r="ET63">
        <v>0</v>
      </c>
      <c r="EU63">
        <v>0</v>
      </c>
      <c r="EV63">
        <v>0</v>
      </c>
      <c r="EW63">
        <v>0</v>
      </c>
      <c r="EX63">
        <v>0</v>
      </c>
      <c r="EY63">
        <v>0</v>
      </c>
      <c r="FQ63">
        <v>0</v>
      </c>
      <c r="FR63">
        <f t="shared" si="50"/>
        <v>0</v>
      </c>
      <c r="FS63">
        <v>0</v>
      </c>
      <c r="FX63">
        <v>0</v>
      </c>
      <c r="FY63">
        <v>0</v>
      </c>
      <c r="GA63" t="s">
        <v>3</v>
      </c>
      <c r="GD63">
        <v>1</v>
      </c>
      <c r="GF63">
        <v>2119047365</v>
      </c>
      <c r="GG63">
        <v>2</v>
      </c>
      <c r="GH63">
        <v>1</v>
      </c>
      <c r="GI63">
        <v>2</v>
      </c>
      <c r="GJ63">
        <v>0</v>
      </c>
      <c r="GK63">
        <v>0</v>
      </c>
      <c r="GL63">
        <f t="shared" si="51"/>
        <v>0</v>
      </c>
      <c r="GM63">
        <f t="shared" si="52"/>
        <v>313.69</v>
      </c>
      <c r="GN63">
        <f t="shared" si="53"/>
        <v>313.69</v>
      </c>
      <c r="GO63">
        <f t="shared" si="54"/>
        <v>0</v>
      </c>
      <c r="GP63">
        <f t="shared" si="55"/>
        <v>0</v>
      </c>
      <c r="GR63">
        <v>0</v>
      </c>
      <c r="GS63">
        <v>3</v>
      </c>
      <c r="GT63">
        <v>0</v>
      </c>
      <c r="GU63" t="s">
        <v>3</v>
      </c>
      <c r="GV63">
        <f t="shared" si="56"/>
        <v>0</v>
      </c>
      <c r="GW63">
        <v>1</v>
      </c>
      <c r="GX63">
        <f t="shared" si="57"/>
        <v>0</v>
      </c>
      <c r="HA63">
        <v>0</v>
      </c>
      <c r="HB63">
        <v>0</v>
      </c>
      <c r="HC63">
        <f t="shared" si="58"/>
        <v>0</v>
      </c>
      <c r="HE63" t="s">
        <v>3</v>
      </c>
      <c r="HF63" t="s">
        <v>3</v>
      </c>
      <c r="HM63" t="s">
        <v>3</v>
      </c>
      <c r="HN63" t="s">
        <v>3</v>
      </c>
      <c r="HO63" t="s">
        <v>3</v>
      </c>
      <c r="HP63" t="s">
        <v>3</v>
      </c>
      <c r="HQ63" t="s">
        <v>3</v>
      </c>
      <c r="IK63">
        <v>0</v>
      </c>
    </row>
    <row r="64" spans="1:245">
      <c r="A64">
        <v>17</v>
      </c>
      <c r="B64">
        <v>1</v>
      </c>
      <c r="C64">
        <f>ROW(SmtRes!A130)</f>
        <v>130</v>
      </c>
      <c r="D64">
        <f>ROW(EtalonRes!A126)</f>
        <v>126</v>
      </c>
      <c r="E64" t="s">
        <v>201</v>
      </c>
      <c r="F64" t="s">
        <v>202</v>
      </c>
      <c r="G64" t="s">
        <v>203</v>
      </c>
      <c r="H64" t="s">
        <v>204</v>
      </c>
      <c r="I64">
        <f>ROUND(47.3/100,9)</f>
        <v>0.47299999999999998</v>
      </c>
      <c r="J64">
        <v>0</v>
      </c>
      <c r="K64">
        <f>ROUND(47.3/100,9)</f>
        <v>0.47299999999999998</v>
      </c>
      <c r="O64">
        <f t="shared" si="21"/>
        <v>1766.94</v>
      </c>
      <c r="P64">
        <f t="shared" si="22"/>
        <v>699.18</v>
      </c>
      <c r="Q64">
        <f t="shared" si="23"/>
        <v>160.83000000000001</v>
      </c>
      <c r="R64">
        <f t="shared" si="24"/>
        <v>9.02</v>
      </c>
      <c r="S64">
        <f t="shared" si="25"/>
        <v>906.93</v>
      </c>
      <c r="T64">
        <f t="shared" si="26"/>
        <v>0</v>
      </c>
      <c r="U64">
        <f t="shared" si="27"/>
        <v>3.2310629999999998</v>
      </c>
      <c r="V64">
        <f t="shared" si="28"/>
        <v>2.3650000000000001E-2</v>
      </c>
      <c r="W64">
        <f t="shared" si="29"/>
        <v>0</v>
      </c>
      <c r="X64">
        <f t="shared" si="30"/>
        <v>970.91</v>
      </c>
      <c r="Y64">
        <f t="shared" si="31"/>
        <v>494.61</v>
      </c>
      <c r="AA64">
        <v>35350322</v>
      </c>
      <c r="AB64">
        <f t="shared" si="32"/>
        <v>268.17250000000001</v>
      </c>
      <c r="AC64">
        <f t="shared" si="33"/>
        <v>154.46</v>
      </c>
      <c r="AD64">
        <f>ROUND(((((ET64*1.25))-((EU64*1.25)))+AE64),6)</f>
        <v>55.924999999999997</v>
      </c>
      <c r="AE64">
        <f>ROUND(((EU64*1.25)),6)</f>
        <v>0.57499999999999996</v>
      </c>
      <c r="AF64">
        <f>ROUND(((EV64*1.15)),6)</f>
        <v>57.787500000000001</v>
      </c>
      <c r="AG64">
        <f t="shared" si="36"/>
        <v>0</v>
      </c>
      <c r="AH64">
        <f>((EW64*1.15))</f>
        <v>6.8309999999999995</v>
      </c>
      <c r="AI64">
        <f>((EX64*1.25))</f>
        <v>0.05</v>
      </c>
      <c r="AJ64">
        <f t="shared" si="38"/>
        <v>0</v>
      </c>
      <c r="AK64">
        <v>249.45</v>
      </c>
      <c r="AL64">
        <v>154.46</v>
      </c>
      <c r="AM64">
        <v>44.74</v>
      </c>
      <c r="AN64">
        <v>0.46</v>
      </c>
      <c r="AO64">
        <v>50.25</v>
      </c>
      <c r="AP64">
        <v>0</v>
      </c>
      <c r="AQ64">
        <v>5.94</v>
      </c>
      <c r="AR64">
        <v>0.04</v>
      </c>
      <c r="AS64">
        <v>0</v>
      </c>
      <c r="AT64">
        <v>106</v>
      </c>
      <c r="AU64">
        <v>54</v>
      </c>
      <c r="AV64">
        <v>1</v>
      </c>
      <c r="AW64">
        <v>1</v>
      </c>
      <c r="AZ64">
        <v>1</v>
      </c>
      <c r="BA64">
        <v>33.18</v>
      </c>
      <c r="BB64">
        <v>6.08</v>
      </c>
      <c r="BC64">
        <v>9.57</v>
      </c>
      <c r="BD64" t="s">
        <v>3</v>
      </c>
      <c r="BE64" t="s">
        <v>3</v>
      </c>
      <c r="BF64" t="s">
        <v>3</v>
      </c>
      <c r="BG64" t="s">
        <v>3</v>
      </c>
      <c r="BH64">
        <v>0</v>
      </c>
      <c r="BI64">
        <v>1</v>
      </c>
      <c r="BJ64" t="s">
        <v>205</v>
      </c>
      <c r="BM64">
        <v>10001</v>
      </c>
      <c r="BN64">
        <v>0</v>
      </c>
      <c r="BO64" t="s">
        <v>202</v>
      </c>
      <c r="BP64">
        <v>1</v>
      </c>
      <c r="BQ64">
        <v>2</v>
      </c>
      <c r="BR64">
        <v>0</v>
      </c>
      <c r="BS64">
        <v>33.18</v>
      </c>
      <c r="BT64">
        <v>1</v>
      </c>
      <c r="BU64">
        <v>1</v>
      </c>
      <c r="BV64">
        <v>1</v>
      </c>
      <c r="BW64">
        <v>1</v>
      </c>
      <c r="BX64">
        <v>1</v>
      </c>
      <c r="BY64" t="s">
        <v>3</v>
      </c>
      <c r="BZ64">
        <v>118</v>
      </c>
      <c r="CA64">
        <v>63</v>
      </c>
      <c r="CB64" t="s">
        <v>3</v>
      </c>
      <c r="CE64">
        <v>0</v>
      </c>
      <c r="CF64">
        <v>0</v>
      </c>
      <c r="CG64">
        <v>0</v>
      </c>
      <c r="CM64">
        <v>0</v>
      </c>
      <c r="CN64" t="s">
        <v>788</v>
      </c>
      <c r="CO64">
        <v>0</v>
      </c>
      <c r="CP64">
        <f t="shared" si="39"/>
        <v>1766.94</v>
      </c>
      <c r="CQ64">
        <f t="shared" si="40"/>
        <v>1478.1822000000002</v>
      </c>
      <c r="CR64">
        <f t="shared" si="41"/>
        <v>340.024</v>
      </c>
      <c r="CS64">
        <f t="shared" si="42"/>
        <v>19.078499999999998</v>
      </c>
      <c r="CT64">
        <f t="shared" si="43"/>
        <v>1917.3892499999999</v>
      </c>
      <c r="CU64">
        <f t="shared" si="44"/>
        <v>0</v>
      </c>
      <c r="CV64">
        <f t="shared" si="45"/>
        <v>6.8309999999999995</v>
      </c>
      <c r="CW64">
        <f t="shared" si="46"/>
        <v>0.05</v>
      </c>
      <c r="CX64">
        <f t="shared" si="47"/>
        <v>0</v>
      </c>
      <c r="CY64">
        <f t="shared" si="48"/>
        <v>970.90699999999993</v>
      </c>
      <c r="CZ64">
        <f t="shared" si="49"/>
        <v>494.61299999999994</v>
      </c>
      <c r="DC64" t="s">
        <v>3</v>
      </c>
      <c r="DD64" t="s">
        <v>3</v>
      </c>
      <c r="DE64" t="s">
        <v>56</v>
      </c>
      <c r="DF64" t="s">
        <v>56</v>
      </c>
      <c r="DG64" t="s">
        <v>57</v>
      </c>
      <c r="DH64" t="s">
        <v>3</v>
      </c>
      <c r="DI64" t="s">
        <v>57</v>
      </c>
      <c r="DJ64" t="s">
        <v>56</v>
      </c>
      <c r="DK64" t="s">
        <v>3</v>
      </c>
      <c r="DL64" t="s">
        <v>3</v>
      </c>
      <c r="DM64" t="s">
        <v>3</v>
      </c>
      <c r="DN64">
        <v>0</v>
      </c>
      <c r="DO64">
        <v>0</v>
      </c>
      <c r="DP64">
        <v>1</v>
      </c>
      <c r="DQ64">
        <v>1</v>
      </c>
      <c r="DU64">
        <v>1013</v>
      </c>
      <c r="DV64" t="s">
        <v>204</v>
      </c>
      <c r="DW64" t="s">
        <v>204</v>
      </c>
      <c r="DX64">
        <v>1</v>
      </c>
      <c r="DZ64" t="s">
        <v>3</v>
      </c>
      <c r="EA64" t="s">
        <v>3</v>
      </c>
      <c r="EB64" t="s">
        <v>3</v>
      </c>
      <c r="EC64" t="s">
        <v>3</v>
      </c>
      <c r="EE64">
        <v>36520680</v>
      </c>
      <c r="EF64">
        <v>2</v>
      </c>
      <c r="EG64" t="s">
        <v>58</v>
      </c>
      <c r="EH64">
        <v>0</v>
      </c>
      <c r="EI64" t="s">
        <v>3</v>
      </c>
      <c r="EJ64">
        <v>1</v>
      </c>
      <c r="EK64">
        <v>10001</v>
      </c>
      <c r="EL64" t="s">
        <v>59</v>
      </c>
      <c r="EM64" t="s">
        <v>60</v>
      </c>
      <c r="EO64" t="s">
        <v>61</v>
      </c>
      <c r="EQ64">
        <v>0</v>
      </c>
      <c r="ER64">
        <v>249.45</v>
      </c>
      <c r="ES64">
        <v>154.46</v>
      </c>
      <c r="ET64">
        <v>44.74</v>
      </c>
      <c r="EU64">
        <v>0.46</v>
      </c>
      <c r="EV64">
        <v>50.25</v>
      </c>
      <c r="EW64">
        <v>5.94</v>
      </c>
      <c r="EX64">
        <v>0.04</v>
      </c>
      <c r="EY64">
        <v>0</v>
      </c>
      <c r="FQ64">
        <v>0</v>
      </c>
      <c r="FR64">
        <f t="shared" si="50"/>
        <v>0</v>
      </c>
      <c r="FS64">
        <v>0</v>
      </c>
      <c r="FT64" t="s">
        <v>62</v>
      </c>
      <c r="FU64" t="s">
        <v>63</v>
      </c>
      <c r="FX64">
        <v>106.2</v>
      </c>
      <c r="FY64">
        <v>53.55</v>
      </c>
      <c r="GA64" t="s">
        <v>3</v>
      </c>
      <c r="GD64">
        <v>1</v>
      </c>
      <c r="GF64">
        <v>645621314</v>
      </c>
      <c r="GG64">
        <v>2</v>
      </c>
      <c r="GH64">
        <v>1</v>
      </c>
      <c r="GI64">
        <v>2</v>
      </c>
      <c r="GJ64">
        <v>0</v>
      </c>
      <c r="GK64">
        <v>0</v>
      </c>
      <c r="GL64">
        <f t="shared" si="51"/>
        <v>0</v>
      </c>
      <c r="GM64">
        <f t="shared" si="52"/>
        <v>3232.46</v>
      </c>
      <c r="GN64">
        <f t="shared" si="53"/>
        <v>3232.46</v>
      </c>
      <c r="GO64">
        <f t="shared" si="54"/>
        <v>0</v>
      </c>
      <c r="GP64">
        <f t="shared" si="55"/>
        <v>0</v>
      </c>
      <c r="GR64">
        <v>0</v>
      </c>
      <c r="GS64">
        <v>3</v>
      </c>
      <c r="GT64">
        <v>0</v>
      </c>
      <c r="GU64" t="s">
        <v>3</v>
      </c>
      <c r="GV64">
        <f t="shared" si="56"/>
        <v>0</v>
      </c>
      <c r="GW64">
        <v>1</v>
      </c>
      <c r="GX64">
        <f t="shared" si="57"/>
        <v>0</v>
      </c>
      <c r="HA64">
        <v>0</v>
      </c>
      <c r="HB64">
        <v>0</v>
      </c>
      <c r="HC64">
        <f t="shared" si="58"/>
        <v>0</v>
      </c>
      <c r="HE64" t="s">
        <v>3</v>
      </c>
      <c r="HF64" t="s">
        <v>3</v>
      </c>
      <c r="HM64" t="s">
        <v>3</v>
      </c>
      <c r="HN64" t="s">
        <v>3</v>
      </c>
      <c r="HO64" t="s">
        <v>3</v>
      </c>
      <c r="HP64" t="s">
        <v>3</v>
      </c>
      <c r="HQ64" t="s">
        <v>3</v>
      </c>
      <c r="IK64">
        <v>0</v>
      </c>
    </row>
    <row r="65" spans="1:245">
      <c r="A65">
        <v>17</v>
      </c>
      <c r="B65">
        <v>1</v>
      </c>
      <c r="C65">
        <f>ROW(SmtRes!A148)</f>
        <v>148</v>
      </c>
      <c r="D65">
        <f>ROW(EtalonRes!A144)</f>
        <v>144</v>
      </c>
      <c r="E65" t="s">
        <v>206</v>
      </c>
      <c r="F65" t="s">
        <v>207</v>
      </c>
      <c r="G65" t="s">
        <v>208</v>
      </c>
      <c r="H65" t="s">
        <v>209</v>
      </c>
      <c r="I65">
        <f>ROUND(47.3/100,9)</f>
        <v>0.47299999999999998</v>
      </c>
      <c r="J65">
        <v>0</v>
      </c>
      <c r="K65">
        <f>ROUND(47.3/100,9)</f>
        <v>0.47299999999999998</v>
      </c>
      <c r="O65">
        <f t="shared" si="21"/>
        <v>28442.83</v>
      </c>
      <c r="P65">
        <f t="shared" si="22"/>
        <v>16757.03</v>
      </c>
      <c r="Q65">
        <f t="shared" si="23"/>
        <v>63.26</v>
      </c>
      <c r="R65">
        <f t="shared" si="24"/>
        <v>0</v>
      </c>
      <c r="S65">
        <f t="shared" si="25"/>
        <v>11622.54</v>
      </c>
      <c r="T65">
        <f t="shared" si="26"/>
        <v>0</v>
      </c>
      <c r="U65">
        <f t="shared" si="27"/>
        <v>38.620449999999991</v>
      </c>
      <c r="V65">
        <f t="shared" si="28"/>
        <v>0</v>
      </c>
      <c r="W65">
        <f t="shared" si="29"/>
        <v>0</v>
      </c>
      <c r="X65">
        <f t="shared" si="30"/>
        <v>12319.89</v>
      </c>
      <c r="Y65">
        <f t="shared" si="31"/>
        <v>6276.17</v>
      </c>
      <c r="AA65">
        <v>35350322</v>
      </c>
      <c r="AB65">
        <f t="shared" si="32"/>
        <v>6468.5155000000004</v>
      </c>
      <c r="AC65">
        <f t="shared" si="33"/>
        <v>5704.85</v>
      </c>
      <c r="AD65">
        <f>ROUND(((((ET65*1.25))-((EU65*1.25)))+AE65),6)</f>
        <v>23.1</v>
      </c>
      <c r="AE65">
        <f>ROUND(((EU65*1.25)),6)</f>
        <v>0</v>
      </c>
      <c r="AF65">
        <f>ROUND(((EV65*1.15)),6)</f>
        <v>740.56550000000004</v>
      </c>
      <c r="AG65">
        <f t="shared" si="36"/>
        <v>0</v>
      </c>
      <c r="AH65">
        <f>((EW65*1.15))</f>
        <v>81.649999999999991</v>
      </c>
      <c r="AI65">
        <f>((EX65*1.25))</f>
        <v>0</v>
      </c>
      <c r="AJ65">
        <f t="shared" si="38"/>
        <v>0</v>
      </c>
      <c r="AK65">
        <v>6367.3</v>
      </c>
      <c r="AL65">
        <v>5704.85</v>
      </c>
      <c r="AM65">
        <v>18.48</v>
      </c>
      <c r="AN65">
        <v>0</v>
      </c>
      <c r="AO65">
        <v>643.97</v>
      </c>
      <c r="AP65">
        <v>0</v>
      </c>
      <c r="AQ65">
        <v>71</v>
      </c>
      <c r="AR65">
        <v>0</v>
      </c>
      <c r="AS65">
        <v>0</v>
      </c>
      <c r="AT65">
        <v>106</v>
      </c>
      <c r="AU65">
        <v>54</v>
      </c>
      <c r="AV65">
        <v>1</v>
      </c>
      <c r="AW65">
        <v>1</v>
      </c>
      <c r="AZ65">
        <v>1</v>
      </c>
      <c r="BA65">
        <v>33.18</v>
      </c>
      <c r="BB65">
        <v>5.79</v>
      </c>
      <c r="BC65">
        <v>6.21</v>
      </c>
      <c r="BD65" t="s">
        <v>3</v>
      </c>
      <c r="BE65" t="s">
        <v>3</v>
      </c>
      <c r="BF65" t="s">
        <v>3</v>
      </c>
      <c r="BG65" t="s">
        <v>3</v>
      </c>
      <c r="BH65">
        <v>0</v>
      </c>
      <c r="BI65">
        <v>1</v>
      </c>
      <c r="BJ65" t="s">
        <v>210</v>
      </c>
      <c r="BM65">
        <v>10001</v>
      </c>
      <c r="BN65">
        <v>0</v>
      </c>
      <c r="BO65" t="s">
        <v>207</v>
      </c>
      <c r="BP65">
        <v>1</v>
      </c>
      <c r="BQ65">
        <v>2</v>
      </c>
      <c r="BR65">
        <v>0</v>
      </c>
      <c r="BS65">
        <v>33.18</v>
      </c>
      <c r="BT65">
        <v>1</v>
      </c>
      <c r="BU65">
        <v>1</v>
      </c>
      <c r="BV65">
        <v>1</v>
      </c>
      <c r="BW65">
        <v>1</v>
      </c>
      <c r="BX65">
        <v>1</v>
      </c>
      <c r="BY65" t="s">
        <v>3</v>
      </c>
      <c r="BZ65">
        <v>118</v>
      </c>
      <c r="CA65">
        <v>63</v>
      </c>
      <c r="CB65" t="s">
        <v>3</v>
      </c>
      <c r="CE65">
        <v>0</v>
      </c>
      <c r="CF65">
        <v>0</v>
      </c>
      <c r="CG65">
        <v>0</v>
      </c>
      <c r="CM65">
        <v>0</v>
      </c>
      <c r="CN65" t="s">
        <v>788</v>
      </c>
      <c r="CO65">
        <v>0</v>
      </c>
      <c r="CP65">
        <f t="shared" si="39"/>
        <v>28442.829999999998</v>
      </c>
      <c r="CQ65">
        <f t="shared" si="40"/>
        <v>35427.118500000004</v>
      </c>
      <c r="CR65">
        <f t="shared" si="41"/>
        <v>133.749</v>
      </c>
      <c r="CS65">
        <f t="shared" si="42"/>
        <v>0</v>
      </c>
      <c r="CT65">
        <f t="shared" si="43"/>
        <v>24571.96329</v>
      </c>
      <c r="CU65">
        <f t="shared" si="44"/>
        <v>0</v>
      </c>
      <c r="CV65">
        <f t="shared" si="45"/>
        <v>81.649999999999991</v>
      </c>
      <c r="CW65">
        <f t="shared" si="46"/>
        <v>0</v>
      </c>
      <c r="CX65">
        <f t="shared" si="47"/>
        <v>0</v>
      </c>
      <c r="CY65">
        <f t="shared" si="48"/>
        <v>12319.892400000001</v>
      </c>
      <c r="CZ65">
        <f t="shared" si="49"/>
        <v>6276.1716000000006</v>
      </c>
      <c r="DC65" t="s">
        <v>3</v>
      </c>
      <c r="DD65" t="s">
        <v>3</v>
      </c>
      <c r="DE65" t="s">
        <v>56</v>
      </c>
      <c r="DF65" t="s">
        <v>56</v>
      </c>
      <c r="DG65" t="s">
        <v>57</v>
      </c>
      <c r="DH65" t="s">
        <v>3</v>
      </c>
      <c r="DI65" t="s">
        <v>57</v>
      </c>
      <c r="DJ65" t="s">
        <v>56</v>
      </c>
      <c r="DK65" t="s">
        <v>3</v>
      </c>
      <c r="DL65" t="s">
        <v>3</v>
      </c>
      <c r="DM65" t="s">
        <v>3</v>
      </c>
      <c r="DN65">
        <v>0</v>
      </c>
      <c r="DO65">
        <v>0</v>
      </c>
      <c r="DP65">
        <v>1</v>
      </c>
      <c r="DQ65">
        <v>1</v>
      </c>
      <c r="DU65">
        <v>1005</v>
      </c>
      <c r="DV65" t="s">
        <v>209</v>
      </c>
      <c r="DW65" t="s">
        <v>209</v>
      </c>
      <c r="DX65">
        <v>100</v>
      </c>
      <c r="DZ65" t="s">
        <v>3</v>
      </c>
      <c r="EA65" t="s">
        <v>3</v>
      </c>
      <c r="EB65" t="s">
        <v>3</v>
      </c>
      <c r="EC65" t="s">
        <v>3</v>
      </c>
      <c r="EE65">
        <v>36520680</v>
      </c>
      <c r="EF65">
        <v>2</v>
      </c>
      <c r="EG65" t="s">
        <v>58</v>
      </c>
      <c r="EH65">
        <v>0</v>
      </c>
      <c r="EI65" t="s">
        <v>3</v>
      </c>
      <c r="EJ65">
        <v>1</v>
      </c>
      <c r="EK65">
        <v>10001</v>
      </c>
      <c r="EL65" t="s">
        <v>59</v>
      </c>
      <c r="EM65" t="s">
        <v>60</v>
      </c>
      <c r="EO65" t="s">
        <v>61</v>
      </c>
      <c r="EQ65">
        <v>0</v>
      </c>
      <c r="ER65">
        <v>6367.3</v>
      </c>
      <c r="ES65">
        <v>5704.85</v>
      </c>
      <c r="ET65">
        <v>18.48</v>
      </c>
      <c r="EU65">
        <v>0</v>
      </c>
      <c r="EV65">
        <v>643.97</v>
      </c>
      <c r="EW65">
        <v>71</v>
      </c>
      <c r="EX65">
        <v>0</v>
      </c>
      <c r="EY65">
        <v>0</v>
      </c>
      <c r="FQ65">
        <v>0</v>
      </c>
      <c r="FR65">
        <f t="shared" si="50"/>
        <v>0</v>
      </c>
      <c r="FS65">
        <v>0</v>
      </c>
      <c r="FT65" t="s">
        <v>62</v>
      </c>
      <c r="FU65" t="s">
        <v>63</v>
      </c>
      <c r="FX65">
        <v>106.2</v>
      </c>
      <c r="FY65">
        <v>53.55</v>
      </c>
      <c r="GA65" t="s">
        <v>3</v>
      </c>
      <c r="GD65">
        <v>1</v>
      </c>
      <c r="GF65">
        <v>961553821</v>
      </c>
      <c r="GG65">
        <v>2</v>
      </c>
      <c r="GH65">
        <v>1</v>
      </c>
      <c r="GI65">
        <v>2</v>
      </c>
      <c r="GJ65">
        <v>0</v>
      </c>
      <c r="GK65">
        <v>0</v>
      </c>
      <c r="GL65">
        <f t="shared" si="51"/>
        <v>0</v>
      </c>
      <c r="GM65">
        <f t="shared" si="52"/>
        <v>47038.89</v>
      </c>
      <c r="GN65">
        <f t="shared" si="53"/>
        <v>47038.89</v>
      </c>
      <c r="GO65">
        <f t="shared" si="54"/>
        <v>0</v>
      </c>
      <c r="GP65">
        <f t="shared" si="55"/>
        <v>0</v>
      </c>
      <c r="GR65">
        <v>0</v>
      </c>
      <c r="GS65">
        <v>3</v>
      </c>
      <c r="GT65">
        <v>0</v>
      </c>
      <c r="GU65" t="s">
        <v>3</v>
      </c>
      <c r="GV65">
        <f t="shared" si="56"/>
        <v>0</v>
      </c>
      <c r="GW65">
        <v>1</v>
      </c>
      <c r="GX65">
        <f t="shared" si="57"/>
        <v>0</v>
      </c>
      <c r="HA65">
        <v>0</v>
      </c>
      <c r="HB65">
        <v>0</v>
      </c>
      <c r="HC65">
        <f t="shared" si="58"/>
        <v>0</v>
      </c>
      <c r="HE65" t="s">
        <v>3</v>
      </c>
      <c r="HF65" t="s">
        <v>3</v>
      </c>
      <c r="HM65" t="s">
        <v>3</v>
      </c>
      <c r="HN65" t="s">
        <v>3</v>
      </c>
      <c r="HO65" t="s">
        <v>3</v>
      </c>
      <c r="HP65" t="s">
        <v>3</v>
      </c>
      <c r="HQ65" t="s">
        <v>3</v>
      </c>
      <c r="IK65">
        <v>0</v>
      </c>
    </row>
    <row r="66" spans="1:245">
      <c r="A66">
        <v>17</v>
      </c>
      <c r="B66">
        <v>1</v>
      </c>
      <c r="C66">
        <f>ROW(SmtRes!A154)</f>
        <v>154</v>
      </c>
      <c r="D66">
        <f>ROW(EtalonRes!A150)</f>
        <v>150</v>
      </c>
      <c r="E66" t="s">
        <v>211</v>
      </c>
      <c r="F66" t="s">
        <v>212</v>
      </c>
      <c r="G66" t="s">
        <v>213</v>
      </c>
      <c r="H66" t="s">
        <v>214</v>
      </c>
      <c r="I66">
        <f>ROUND(47.3/100,9)</f>
        <v>0.47299999999999998</v>
      </c>
      <c r="J66">
        <v>0</v>
      </c>
      <c r="K66">
        <f>ROUND(47.3/100,9)</f>
        <v>0.47299999999999998</v>
      </c>
      <c r="O66">
        <f t="shared" si="21"/>
        <v>5147.68</v>
      </c>
      <c r="P66">
        <f t="shared" si="22"/>
        <v>1304.44</v>
      </c>
      <c r="Q66">
        <f t="shared" si="23"/>
        <v>182.87</v>
      </c>
      <c r="R66">
        <f t="shared" si="24"/>
        <v>31.78</v>
      </c>
      <c r="S66">
        <f t="shared" si="25"/>
        <v>3660.37</v>
      </c>
      <c r="T66">
        <f t="shared" si="26"/>
        <v>0</v>
      </c>
      <c r="U66">
        <f t="shared" si="27"/>
        <v>12.451015499999999</v>
      </c>
      <c r="V66">
        <f t="shared" si="28"/>
        <v>7.0949999999999999E-2</v>
      </c>
      <c r="W66">
        <f t="shared" si="29"/>
        <v>0</v>
      </c>
      <c r="X66">
        <f t="shared" si="30"/>
        <v>3913.68</v>
      </c>
      <c r="Y66">
        <f t="shared" si="31"/>
        <v>1993.76</v>
      </c>
      <c r="AA66">
        <v>35350322</v>
      </c>
      <c r="AB66">
        <f t="shared" si="32"/>
        <v>1547.4915000000001</v>
      </c>
      <c r="AC66">
        <f t="shared" si="33"/>
        <v>1276.76</v>
      </c>
      <c r="AD66">
        <f>ROUND(((((ET66*1.25))-((EU66*1.25)))+AE66),6)</f>
        <v>37.5</v>
      </c>
      <c r="AE66">
        <f>ROUND(((EU66*1.25)),6)</f>
        <v>2.0249999999999999</v>
      </c>
      <c r="AF66">
        <f>ROUND(((EV66*1.15)),6)</f>
        <v>233.23150000000001</v>
      </c>
      <c r="AG66">
        <f t="shared" si="36"/>
        <v>0</v>
      </c>
      <c r="AH66">
        <f>((EW66*1.15))</f>
        <v>26.323499999999999</v>
      </c>
      <c r="AI66">
        <f>((EX66*1.25))</f>
        <v>0.15</v>
      </c>
      <c r="AJ66">
        <f t="shared" si="38"/>
        <v>0</v>
      </c>
      <c r="AK66">
        <v>1509.57</v>
      </c>
      <c r="AL66">
        <v>1276.76</v>
      </c>
      <c r="AM66">
        <v>30</v>
      </c>
      <c r="AN66">
        <v>1.62</v>
      </c>
      <c r="AO66">
        <v>202.81</v>
      </c>
      <c r="AP66">
        <v>0</v>
      </c>
      <c r="AQ66">
        <v>22.89</v>
      </c>
      <c r="AR66">
        <v>0.12</v>
      </c>
      <c r="AS66">
        <v>0</v>
      </c>
      <c r="AT66">
        <v>106</v>
      </c>
      <c r="AU66">
        <v>54</v>
      </c>
      <c r="AV66">
        <v>1</v>
      </c>
      <c r="AW66">
        <v>1</v>
      </c>
      <c r="AZ66">
        <v>1</v>
      </c>
      <c r="BA66">
        <v>33.18</v>
      </c>
      <c r="BB66">
        <v>10.31</v>
      </c>
      <c r="BC66">
        <v>2.16</v>
      </c>
      <c r="BD66" t="s">
        <v>3</v>
      </c>
      <c r="BE66" t="s">
        <v>3</v>
      </c>
      <c r="BF66" t="s">
        <v>3</v>
      </c>
      <c r="BG66" t="s">
        <v>3</v>
      </c>
      <c r="BH66">
        <v>0</v>
      </c>
      <c r="BI66">
        <v>1</v>
      </c>
      <c r="BJ66" t="s">
        <v>215</v>
      </c>
      <c r="BM66">
        <v>10001</v>
      </c>
      <c r="BN66">
        <v>0</v>
      </c>
      <c r="BO66" t="s">
        <v>212</v>
      </c>
      <c r="BP66">
        <v>1</v>
      </c>
      <c r="BQ66">
        <v>2</v>
      </c>
      <c r="BR66">
        <v>0</v>
      </c>
      <c r="BS66">
        <v>33.18</v>
      </c>
      <c r="BT66">
        <v>1</v>
      </c>
      <c r="BU66">
        <v>1</v>
      </c>
      <c r="BV66">
        <v>1</v>
      </c>
      <c r="BW66">
        <v>1</v>
      </c>
      <c r="BX66">
        <v>1</v>
      </c>
      <c r="BY66" t="s">
        <v>3</v>
      </c>
      <c r="BZ66">
        <v>118</v>
      </c>
      <c r="CA66">
        <v>63</v>
      </c>
      <c r="CB66" t="s">
        <v>3</v>
      </c>
      <c r="CE66">
        <v>0</v>
      </c>
      <c r="CF66">
        <v>0</v>
      </c>
      <c r="CG66">
        <v>0</v>
      </c>
      <c r="CM66">
        <v>0</v>
      </c>
      <c r="CN66" t="s">
        <v>788</v>
      </c>
      <c r="CO66">
        <v>0</v>
      </c>
      <c r="CP66">
        <f t="shared" si="39"/>
        <v>5147.68</v>
      </c>
      <c r="CQ66">
        <f t="shared" si="40"/>
        <v>2757.8016000000002</v>
      </c>
      <c r="CR66">
        <f t="shared" si="41"/>
        <v>386.625</v>
      </c>
      <c r="CS66">
        <f t="shared" si="42"/>
        <v>67.189499999999995</v>
      </c>
      <c r="CT66">
        <f t="shared" si="43"/>
        <v>7738.6211700000003</v>
      </c>
      <c r="CU66">
        <f t="shared" si="44"/>
        <v>0</v>
      </c>
      <c r="CV66">
        <f t="shared" si="45"/>
        <v>26.323499999999999</v>
      </c>
      <c r="CW66">
        <f t="shared" si="46"/>
        <v>0.15</v>
      </c>
      <c r="CX66">
        <f t="shared" si="47"/>
        <v>0</v>
      </c>
      <c r="CY66">
        <f t="shared" si="48"/>
        <v>3913.6790000000001</v>
      </c>
      <c r="CZ66">
        <f t="shared" si="49"/>
        <v>1993.761</v>
      </c>
      <c r="DC66" t="s">
        <v>3</v>
      </c>
      <c r="DD66" t="s">
        <v>3</v>
      </c>
      <c r="DE66" t="s">
        <v>56</v>
      </c>
      <c r="DF66" t="s">
        <v>56</v>
      </c>
      <c r="DG66" t="s">
        <v>57</v>
      </c>
      <c r="DH66" t="s">
        <v>3</v>
      </c>
      <c r="DI66" t="s">
        <v>57</v>
      </c>
      <c r="DJ66" t="s">
        <v>56</v>
      </c>
      <c r="DK66" t="s">
        <v>3</v>
      </c>
      <c r="DL66" t="s">
        <v>3</v>
      </c>
      <c r="DM66" t="s">
        <v>3</v>
      </c>
      <c r="DN66">
        <v>0</v>
      </c>
      <c r="DO66">
        <v>0</v>
      </c>
      <c r="DP66">
        <v>1</v>
      </c>
      <c r="DQ66">
        <v>1</v>
      </c>
      <c r="DU66">
        <v>1013</v>
      </c>
      <c r="DV66" t="s">
        <v>214</v>
      </c>
      <c r="DW66" t="s">
        <v>214</v>
      </c>
      <c r="DX66">
        <v>1</v>
      </c>
      <c r="DZ66" t="s">
        <v>3</v>
      </c>
      <c r="EA66" t="s">
        <v>3</v>
      </c>
      <c r="EB66" t="s">
        <v>3</v>
      </c>
      <c r="EC66" t="s">
        <v>3</v>
      </c>
      <c r="EE66">
        <v>36520680</v>
      </c>
      <c r="EF66">
        <v>2</v>
      </c>
      <c r="EG66" t="s">
        <v>58</v>
      </c>
      <c r="EH66">
        <v>0</v>
      </c>
      <c r="EI66" t="s">
        <v>3</v>
      </c>
      <c r="EJ66">
        <v>1</v>
      </c>
      <c r="EK66">
        <v>10001</v>
      </c>
      <c r="EL66" t="s">
        <v>59</v>
      </c>
      <c r="EM66" t="s">
        <v>60</v>
      </c>
      <c r="EO66" t="s">
        <v>61</v>
      </c>
      <c r="EQ66">
        <v>0</v>
      </c>
      <c r="ER66">
        <v>1509.57</v>
      </c>
      <c r="ES66">
        <v>1276.76</v>
      </c>
      <c r="ET66">
        <v>30</v>
      </c>
      <c r="EU66">
        <v>1.62</v>
      </c>
      <c r="EV66">
        <v>202.81</v>
      </c>
      <c r="EW66">
        <v>22.89</v>
      </c>
      <c r="EX66">
        <v>0.12</v>
      </c>
      <c r="EY66">
        <v>0</v>
      </c>
      <c r="FQ66">
        <v>0</v>
      </c>
      <c r="FR66">
        <f t="shared" si="50"/>
        <v>0</v>
      </c>
      <c r="FS66">
        <v>0</v>
      </c>
      <c r="FT66" t="s">
        <v>62</v>
      </c>
      <c r="FU66" t="s">
        <v>63</v>
      </c>
      <c r="FX66">
        <v>106.2</v>
      </c>
      <c r="FY66">
        <v>53.55</v>
      </c>
      <c r="GA66" t="s">
        <v>3</v>
      </c>
      <c r="GD66">
        <v>1</v>
      </c>
      <c r="GF66">
        <v>-347300229</v>
      </c>
      <c r="GG66">
        <v>2</v>
      </c>
      <c r="GH66">
        <v>1</v>
      </c>
      <c r="GI66">
        <v>2</v>
      </c>
      <c r="GJ66">
        <v>0</v>
      </c>
      <c r="GK66">
        <v>0</v>
      </c>
      <c r="GL66">
        <f t="shared" si="51"/>
        <v>0</v>
      </c>
      <c r="GM66">
        <f t="shared" si="52"/>
        <v>11055.12</v>
      </c>
      <c r="GN66">
        <f t="shared" si="53"/>
        <v>11055.12</v>
      </c>
      <c r="GO66">
        <f t="shared" si="54"/>
        <v>0</v>
      </c>
      <c r="GP66">
        <f t="shared" si="55"/>
        <v>0</v>
      </c>
      <c r="GR66">
        <v>0</v>
      </c>
      <c r="GS66">
        <v>3</v>
      </c>
      <c r="GT66">
        <v>0</v>
      </c>
      <c r="GU66" t="s">
        <v>3</v>
      </c>
      <c r="GV66">
        <f t="shared" si="56"/>
        <v>0</v>
      </c>
      <c r="GW66">
        <v>1</v>
      </c>
      <c r="GX66">
        <f t="shared" si="57"/>
        <v>0</v>
      </c>
      <c r="HA66">
        <v>0</v>
      </c>
      <c r="HB66">
        <v>0</v>
      </c>
      <c r="HC66">
        <f t="shared" si="58"/>
        <v>0</v>
      </c>
      <c r="HE66" t="s">
        <v>3</v>
      </c>
      <c r="HF66" t="s">
        <v>3</v>
      </c>
      <c r="HM66" t="s">
        <v>3</v>
      </c>
      <c r="HN66" t="s">
        <v>3</v>
      </c>
      <c r="HO66" t="s">
        <v>3</v>
      </c>
      <c r="HP66" t="s">
        <v>3</v>
      </c>
      <c r="HQ66" t="s">
        <v>3</v>
      </c>
      <c r="IK66">
        <v>0</v>
      </c>
    </row>
    <row r="67" spans="1:245">
      <c r="A67">
        <v>18</v>
      </c>
      <c r="B67">
        <v>1</v>
      </c>
      <c r="C67">
        <v>154</v>
      </c>
      <c r="E67" t="s">
        <v>216</v>
      </c>
      <c r="F67" t="s">
        <v>217</v>
      </c>
      <c r="G67" t="s">
        <v>218</v>
      </c>
      <c r="H67" t="s">
        <v>219</v>
      </c>
      <c r="I67">
        <f>I66*J67</f>
        <v>3</v>
      </c>
      <c r="J67">
        <v>6.3424947145877377</v>
      </c>
      <c r="K67">
        <v>6.3424950000000004</v>
      </c>
      <c r="O67">
        <f t="shared" si="21"/>
        <v>5260.4</v>
      </c>
      <c r="P67">
        <f t="shared" si="22"/>
        <v>5260.4</v>
      </c>
      <c r="Q67">
        <f t="shared" si="23"/>
        <v>0</v>
      </c>
      <c r="R67">
        <f t="shared" si="24"/>
        <v>0</v>
      </c>
      <c r="S67">
        <f t="shared" si="25"/>
        <v>0</v>
      </c>
      <c r="T67">
        <f t="shared" si="26"/>
        <v>0</v>
      </c>
      <c r="U67">
        <f t="shared" si="27"/>
        <v>0</v>
      </c>
      <c r="V67">
        <f t="shared" si="28"/>
        <v>0</v>
      </c>
      <c r="W67">
        <f t="shared" si="29"/>
        <v>7.38</v>
      </c>
      <c r="X67">
        <f t="shared" si="30"/>
        <v>0</v>
      </c>
      <c r="Y67">
        <f t="shared" si="31"/>
        <v>0</v>
      </c>
      <c r="AA67">
        <v>35350322</v>
      </c>
      <c r="AB67">
        <f t="shared" si="32"/>
        <v>294.7</v>
      </c>
      <c r="AC67">
        <f t="shared" si="33"/>
        <v>294.7</v>
      </c>
      <c r="AD67">
        <f>ROUND((((ET67)-(EU67))+AE67),6)</f>
        <v>0</v>
      </c>
      <c r="AE67">
        <f>ROUND((EU67),6)</f>
        <v>0</v>
      </c>
      <c r="AF67">
        <f>ROUND((EV67),6)</f>
        <v>0</v>
      </c>
      <c r="AG67">
        <f t="shared" si="36"/>
        <v>0</v>
      </c>
      <c r="AH67">
        <f>(EW67)</f>
        <v>0</v>
      </c>
      <c r="AI67">
        <f>(EX67)</f>
        <v>0</v>
      </c>
      <c r="AJ67">
        <f t="shared" si="38"/>
        <v>2.46</v>
      </c>
      <c r="AK67">
        <v>294.7</v>
      </c>
      <c r="AL67">
        <v>294.7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2.46</v>
      </c>
      <c r="AT67">
        <v>106</v>
      </c>
      <c r="AU67">
        <v>54</v>
      </c>
      <c r="AV67">
        <v>1</v>
      </c>
      <c r="AW67">
        <v>1</v>
      </c>
      <c r="AZ67">
        <v>1</v>
      </c>
      <c r="BA67">
        <v>1</v>
      </c>
      <c r="BB67">
        <v>1</v>
      </c>
      <c r="BC67">
        <v>5.95</v>
      </c>
      <c r="BD67" t="s">
        <v>3</v>
      </c>
      <c r="BE67" t="s">
        <v>3</v>
      </c>
      <c r="BF67" t="s">
        <v>3</v>
      </c>
      <c r="BG67" t="s">
        <v>3</v>
      </c>
      <c r="BH67">
        <v>3</v>
      </c>
      <c r="BI67">
        <v>1</v>
      </c>
      <c r="BJ67" t="s">
        <v>220</v>
      </c>
      <c r="BM67">
        <v>10001</v>
      </c>
      <c r="BN67">
        <v>0</v>
      </c>
      <c r="BO67" t="s">
        <v>217</v>
      </c>
      <c r="BP67">
        <v>1</v>
      </c>
      <c r="BQ67">
        <v>2</v>
      </c>
      <c r="BR67">
        <v>0</v>
      </c>
      <c r="BS67">
        <v>1</v>
      </c>
      <c r="BT67">
        <v>1</v>
      </c>
      <c r="BU67">
        <v>1</v>
      </c>
      <c r="BV67">
        <v>1</v>
      </c>
      <c r="BW67">
        <v>1</v>
      </c>
      <c r="BX67">
        <v>1</v>
      </c>
      <c r="BY67" t="s">
        <v>3</v>
      </c>
      <c r="BZ67">
        <v>118</v>
      </c>
      <c r="CA67">
        <v>63</v>
      </c>
      <c r="CB67" t="s">
        <v>3</v>
      </c>
      <c r="CE67">
        <v>0</v>
      </c>
      <c r="CF67">
        <v>0</v>
      </c>
      <c r="CG67">
        <v>0</v>
      </c>
      <c r="CM67">
        <v>0</v>
      </c>
      <c r="CN67" t="s">
        <v>3</v>
      </c>
      <c r="CO67">
        <v>0</v>
      </c>
      <c r="CP67">
        <f t="shared" si="39"/>
        <v>5260.4</v>
      </c>
      <c r="CQ67">
        <f t="shared" si="40"/>
        <v>1753.4649999999999</v>
      </c>
      <c r="CR67">
        <f t="shared" si="41"/>
        <v>0</v>
      </c>
      <c r="CS67">
        <f t="shared" si="42"/>
        <v>0</v>
      </c>
      <c r="CT67">
        <f t="shared" si="43"/>
        <v>0</v>
      </c>
      <c r="CU67">
        <f t="shared" si="44"/>
        <v>0</v>
      </c>
      <c r="CV67">
        <f t="shared" si="45"/>
        <v>0</v>
      </c>
      <c r="CW67">
        <f t="shared" si="46"/>
        <v>0</v>
      </c>
      <c r="CX67">
        <f t="shared" si="47"/>
        <v>2.46</v>
      </c>
      <c r="CY67">
        <f t="shared" si="48"/>
        <v>0</v>
      </c>
      <c r="CZ67">
        <f t="shared" si="49"/>
        <v>0</v>
      </c>
      <c r="DC67" t="s">
        <v>3</v>
      </c>
      <c r="DD67" t="s">
        <v>3</v>
      </c>
      <c r="DE67" t="s">
        <v>3</v>
      </c>
      <c r="DF67" t="s">
        <v>3</v>
      </c>
      <c r="DG67" t="s">
        <v>3</v>
      </c>
      <c r="DH67" t="s">
        <v>3</v>
      </c>
      <c r="DI67" t="s">
        <v>3</v>
      </c>
      <c r="DJ67" t="s">
        <v>3</v>
      </c>
      <c r="DK67" t="s">
        <v>3</v>
      </c>
      <c r="DL67" t="s">
        <v>3</v>
      </c>
      <c r="DM67" t="s">
        <v>3</v>
      </c>
      <c r="DN67">
        <v>0</v>
      </c>
      <c r="DO67">
        <v>0</v>
      </c>
      <c r="DP67">
        <v>1</v>
      </c>
      <c r="DQ67">
        <v>1</v>
      </c>
      <c r="DU67">
        <v>1007</v>
      </c>
      <c r="DV67" t="s">
        <v>219</v>
      </c>
      <c r="DW67" t="s">
        <v>219</v>
      </c>
      <c r="DX67">
        <v>1</v>
      </c>
      <c r="DZ67" t="s">
        <v>3</v>
      </c>
      <c r="EA67" t="s">
        <v>3</v>
      </c>
      <c r="EB67" t="s">
        <v>3</v>
      </c>
      <c r="EC67" t="s">
        <v>3</v>
      </c>
      <c r="EE67">
        <v>36520680</v>
      </c>
      <c r="EF67">
        <v>2</v>
      </c>
      <c r="EG67" t="s">
        <v>58</v>
      </c>
      <c r="EH67">
        <v>0</v>
      </c>
      <c r="EI67" t="s">
        <v>3</v>
      </c>
      <c r="EJ67">
        <v>1</v>
      </c>
      <c r="EK67">
        <v>10001</v>
      </c>
      <c r="EL67" t="s">
        <v>59</v>
      </c>
      <c r="EM67" t="s">
        <v>60</v>
      </c>
      <c r="EO67" t="s">
        <v>3</v>
      </c>
      <c r="EQ67">
        <v>0</v>
      </c>
      <c r="ER67">
        <v>294.7</v>
      </c>
      <c r="ES67">
        <v>294.7</v>
      </c>
      <c r="ET67">
        <v>0</v>
      </c>
      <c r="EU67">
        <v>0</v>
      </c>
      <c r="EV67">
        <v>0</v>
      </c>
      <c r="EW67">
        <v>0</v>
      </c>
      <c r="EX67">
        <v>0</v>
      </c>
      <c r="FQ67">
        <v>0</v>
      </c>
      <c r="FR67">
        <f t="shared" si="50"/>
        <v>0</v>
      </c>
      <c r="FS67">
        <v>0</v>
      </c>
      <c r="FT67" t="s">
        <v>62</v>
      </c>
      <c r="FU67" t="s">
        <v>63</v>
      </c>
      <c r="FX67">
        <v>106.2</v>
      </c>
      <c r="FY67">
        <v>53.55</v>
      </c>
      <c r="GA67" t="s">
        <v>3</v>
      </c>
      <c r="GD67">
        <v>1</v>
      </c>
      <c r="GF67">
        <v>-202807304</v>
      </c>
      <c r="GG67">
        <v>2</v>
      </c>
      <c r="GH67">
        <v>1</v>
      </c>
      <c r="GI67">
        <v>2</v>
      </c>
      <c r="GJ67">
        <v>0</v>
      </c>
      <c r="GK67">
        <v>0</v>
      </c>
      <c r="GL67">
        <f t="shared" si="51"/>
        <v>0</v>
      </c>
      <c r="GM67">
        <f t="shared" si="52"/>
        <v>5260.4</v>
      </c>
      <c r="GN67">
        <f t="shared" si="53"/>
        <v>5260.4</v>
      </c>
      <c r="GO67">
        <f t="shared" si="54"/>
        <v>0</v>
      </c>
      <c r="GP67">
        <f t="shared" si="55"/>
        <v>0</v>
      </c>
      <c r="GR67">
        <v>0</v>
      </c>
      <c r="GS67">
        <v>3</v>
      </c>
      <c r="GT67">
        <v>0</v>
      </c>
      <c r="GU67" t="s">
        <v>3</v>
      </c>
      <c r="GV67">
        <f t="shared" si="56"/>
        <v>0</v>
      </c>
      <c r="GW67">
        <v>1</v>
      </c>
      <c r="GX67">
        <f t="shared" si="57"/>
        <v>0</v>
      </c>
      <c r="HA67">
        <v>0</v>
      </c>
      <c r="HB67">
        <v>0</v>
      </c>
      <c r="HC67">
        <f t="shared" si="58"/>
        <v>0</v>
      </c>
      <c r="HE67" t="s">
        <v>3</v>
      </c>
      <c r="HF67" t="s">
        <v>3</v>
      </c>
      <c r="HM67" t="s">
        <v>3</v>
      </c>
      <c r="HN67" t="s">
        <v>3</v>
      </c>
      <c r="HO67" t="s">
        <v>3</v>
      </c>
      <c r="HP67" t="s">
        <v>3</v>
      </c>
      <c r="HQ67" t="s">
        <v>3</v>
      </c>
      <c r="IK67">
        <v>0</v>
      </c>
    </row>
    <row r="68" spans="1:245">
      <c r="A68">
        <v>17</v>
      </c>
      <c r="B68">
        <v>1</v>
      </c>
      <c r="C68">
        <f>ROW(SmtRes!A161)</f>
        <v>161</v>
      </c>
      <c r="D68">
        <f>ROW(EtalonRes!A157)</f>
        <v>157</v>
      </c>
      <c r="E68" t="s">
        <v>221</v>
      </c>
      <c r="F68" t="s">
        <v>222</v>
      </c>
      <c r="G68" t="s">
        <v>223</v>
      </c>
      <c r="H68" t="s">
        <v>224</v>
      </c>
      <c r="I68">
        <f>ROUND(43.4/100,9)</f>
        <v>0.434</v>
      </c>
      <c r="J68">
        <v>0</v>
      </c>
      <c r="K68">
        <f>ROUND(43.4/100,9)</f>
        <v>0.434</v>
      </c>
      <c r="O68">
        <f t="shared" si="21"/>
        <v>2583.66</v>
      </c>
      <c r="P68">
        <f t="shared" si="22"/>
        <v>677.76</v>
      </c>
      <c r="Q68">
        <f t="shared" si="23"/>
        <v>17.71</v>
      </c>
      <c r="R68">
        <f t="shared" si="24"/>
        <v>2.52</v>
      </c>
      <c r="S68">
        <f t="shared" si="25"/>
        <v>1888.19</v>
      </c>
      <c r="T68">
        <f t="shared" si="26"/>
        <v>0</v>
      </c>
      <c r="U68">
        <f t="shared" si="27"/>
        <v>5.9842089999999999</v>
      </c>
      <c r="V68">
        <f t="shared" si="28"/>
        <v>5.4250000000000001E-3</v>
      </c>
      <c r="W68">
        <f t="shared" si="29"/>
        <v>0</v>
      </c>
      <c r="X68">
        <f t="shared" si="30"/>
        <v>1796.17</v>
      </c>
      <c r="Y68">
        <f t="shared" si="31"/>
        <v>888.63</v>
      </c>
      <c r="AA68">
        <v>35350322</v>
      </c>
      <c r="AB68">
        <f t="shared" si="32"/>
        <v>537.27549999999997</v>
      </c>
      <c r="AC68">
        <f t="shared" si="33"/>
        <v>402.49</v>
      </c>
      <c r="AD68">
        <f>ROUND(((((ET68*1.25))-((EU68*1.25)))+AE68),6)</f>
        <v>3.6625000000000001</v>
      </c>
      <c r="AE68">
        <f>ROUND(((EU68*1.25)),6)</f>
        <v>0.17499999999999999</v>
      </c>
      <c r="AF68">
        <f>ROUND(((EV68*1.15)),6)</f>
        <v>131.12299999999999</v>
      </c>
      <c r="AG68">
        <f t="shared" si="36"/>
        <v>0</v>
      </c>
      <c r="AH68">
        <f>((EW68*1.15))</f>
        <v>13.788499999999999</v>
      </c>
      <c r="AI68">
        <f>((EX68*1.25))</f>
        <v>1.2500000000000001E-2</v>
      </c>
      <c r="AJ68">
        <f t="shared" si="38"/>
        <v>0</v>
      </c>
      <c r="AK68">
        <v>519.44000000000005</v>
      </c>
      <c r="AL68">
        <v>402.49</v>
      </c>
      <c r="AM68">
        <v>2.93</v>
      </c>
      <c r="AN68">
        <v>0.14000000000000001</v>
      </c>
      <c r="AO68">
        <v>114.02</v>
      </c>
      <c r="AP68">
        <v>0</v>
      </c>
      <c r="AQ68">
        <v>11.99</v>
      </c>
      <c r="AR68">
        <v>0.01</v>
      </c>
      <c r="AS68">
        <v>0</v>
      </c>
      <c r="AT68">
        <v>95</v>
      </c>
      <c r="AU68">
        <v>47</v>
      </c>
      <c r="AV68">
        <v>1</v>
      </c>
      <c r="AW68">
        <v>1</v>
      </c>
      <c r="AZ68">
        <v>1</v>
      </c>
      <c r="BA68">
        <v>33.18</v>
      </c>
      <c r="BB68">
        <v>11.14</v>
      </c>
      <c r="BC68">
        <v>3.88</v>
      </c>
      <c r="BD68" t="s">
        <v>3</v>
      </c>
      <c r="BE68" t="s">
        <v>3</v>
      </c>
      <c r="BF68" t="s">
        <v>3</v>
      </c>
      <c r="BG68" t="s">
        <v>3</v>
      </c>
      <c r="BH68">
        <v>0</v>
      </c>
      <c r="BI68">
        <v>1</v>
      </c>
      <c r="BJ68" t="s">
        <v>225</v>
      </c>
      <c r="BM68">
        <v>15001</v>
      </c>
      <c r="BN68">
        <v>0</v>
      </c>
      <c r="BO68" t="s">
        <v>222</v>
      </c>
      <c r="BP68">
        <v>1</v>
      </c>
      <c r="BQ68">
        <v>2</v>
      </c>
      <c r="BR68">
        <v>0</v>
      </c>
      <c r="BS68">
        <v>33.18</v>
      </c>
      <c r="BT68">
        <v>1</v>
      </c>
      <c r="BU68">
        <v>1</v>
      </c>
      <c r="BV68">
        <v>1</v>
      </c>
      <c r="BW68">
        <v>1</v>
      </c>
      <c r="BX68">
        <v>1</v>
      </c>
      <c r="BY68" t="s">
        <v>3</v>
      </c>
      <c r="BZ68">
        <v>105</v>
      </c>
      <c r="CA68">
        <v>55</v>
      </c>
      <c r="CB68" t="s">
        <v>3</v>
      </c>
      <c r="CE68">
        <v>0</v>
      </c>
      <c r="CF68">
        <v>0</v>
      </c>
      <c r="CG68">
        <v>0</v>
      </c>
      <c r="CM68">
        <v>0</v>
      </c>
      <c r="CN68" t="s">
        <v>788</v>
      </c>
      <c r="CO68">
        <v>0</v>
      </c>
      <c r="CP68">
        <f t="shared" si="39"/>
        <v>2583.66</v>
      </c>
      <c r="CQ68">
        <f t="shared" si="40"/>
        <v>1561.6612</v>
      </c>
      <c r="CR68">
        <f t="shared" si="41"/>
        <v>40.800250000000005</v>
      </c>
      <c r="CS68">
        <f t="shared" si="42"/>
        <v>5.8064999999999998</v>
      </c>
      <c r="CT68">
        <f t="shared" si="43"/>
        <v>4350.6611399999992</v>
      </c>
      <c r="CU68">
        <f t="shared" si="44"/>
        <v>0</v>
      </c>
      <c r="CV68">
        <f t="shared" si="45"/>
        <v>13.788499999999999</v>
      </c>
      <c r="CW68">
        <f t="shared" si="46"/>
        <v>1.2500000000000001E-2</v>
      </c>
      <c r="CX68">
        <f t="shared" si="47"/>
        <v>0</v>
      </c>
      <c r="CY68">
        <f t="shared" si="48"/>
        <v>1796.1745000000001</v>
      </c>
      <c r="CZ68">
        <f t="shared" si="49"/>
        <v>888.63369999999998</v>
      </c>
      <c r="DC68" t="s">
        <v>3</v>
      </c>
      <c r="DD68" t="s">
        <v>3</v>
      </c>
      <c r="DE68" t="s">
        <v>56</v>
      </c>
      <c r="DF68" t="s">
        <v>56</v>
      </c>
      <c r="DG68" t="s">
        <v>57</v>
      </c>
      <c r="DH68" t="s">
        <v>3</v>
      </c>
      <c r="DI68" t="s">
        <v>57</v>
      </c>
      <c r="DJ68" t="s">
        <v>56</v>
      </c>
      <c r="DK68" t="s">
        <v>3</v>
      </c>
      <c r="DL68" t="s">
        <v>3</v>
      </c>
      <c r="DM68" t="s">
        <v>3</v>
      </c>
      <c r="DN68">
        <v>0</v>
      </c>
      <c r="DO68">
        <v>0</v>
      </c>
      <c r="DP68">
        <v>1</v>
      </c>
      <c r="DQ68">
        <v>1</v>
      </c>
      <c r="DU68">
        <v>1005</v>
      </c>
      <c r="DV68" t="s">
        <v>224</v>
      </c>
      <c r="DW68" t="s">
        <v>224</v>
      </c>
      <c r="DX68">
        <v>100</v>
      </c>
      <c r="DZ68" t="s">
        <v>3</v>
      </c>
      <c r="EA68" t="s">
        <v>3</v>
      </c>
      <c r="EB68" t="s">
        <v>3</v>
      </c>
      <c r="EC68" t="s">
        <v>3</v>
      </c>
      <c r="EE68">
        <v>36520706</v>
      </c>
      <c r="EF68">
        <v>2</v>
      </c>
      <c r="EG68" t="s">
        <v>58</v>
      </c>
      <c r="EH68">
        <v>0</v>
      </c>
      <c r="EI68" t="s">
        <v>3</v>
      </c>
      <c r="EJ68">
        <v>1</v>
      </c>
      <c r="EK68">
        <v>15001</v>
      </c>
      <c r="EL68" t="s">
        <v>138</v>
      </c>
      <c r="EM68" t="s">
        <v>139</v>
      </c>
      <c r="EO68" t="s">
        <v>61</v>
      </c>
      <c r="EQ68">
        <v>0</v>
      </c>
      <c r="ER68">
        <v>519.44000000000005</v>
      </c>
      <c r="ES68">
        <v>402.49</v>
      </c>
      <c r="ET68">
        <v>2.93</v>
      </c>
      <c r="EU68">
        <v>0.14000000000000001</v>
      </c>
      <c r="EV68">
        <v>114.02</v>
      </c>
      <c r="EW68">
        <v>11.99</v>
      </c>
      <c r="EX68">
        <v>0.01</v>
      </c>
      <c r="EY68">
        <v>0</v>
      </c>
      <c r="FQ68">
        <v>0</v>
      </c>
      <c r="FR68">
        <f t="shared" si="50"/>
        <v>0</v>
      </c>
      <c r="FS68">
        <v>0</v>
      </c>
      <c r="FT68" t="s">
        <v>62</v>
      </c>
      <c r="FU68" t="s">
        <v>63</v>
      </c>
      <c r="FX68">
        <v>94.5</v>
      </c>
      <c r="FY68">
        <v>46.75</v>
      </c>
      <c r="GA68" t="s">
        <v>3</v>
      </c>
      <c r="GD68">
        <v>1</v>
      </c>
      <c r="GF68">
        <v>237281895</v>
      </c>
      <c r="GG68">
        <v>2</v>
      </c>
      <c r="GH68">
        <v>1</v>
      </c>
      <c r="GI68">
        <v>2</v>
      </c>
      <c r="GJ68">
        <v>0</v>
      </c>
      <c r="GK68">
        <v>0</v>
      </c>
      <c r="GL68">
        <f t="shared" si="51"/>
        <v>0</v>
      </c>
      <c r="GM68">
        <f t="shared" si="52"/>
        <v>5268.46</v>
      </c>
      <c r="GN68">
        <f t="shared" si="53"/>
        <v>5268.46</v>
      </c>
      <c r="GO68">
        <f t="shared" si="54"/>
        <v>0</v>
      </c>
      <c r="GP68">
        <f t="shared" si="55"/>
        <v>0</v>
      </c>
      <c r="GR68">
        <v>0</v>
      </c>
      <c r="GS68">
        <v>3</v>
      </c>
      <c r="GT68">
        <v>0</v>
      </c>
      <c r="GU68" t="s">
        <v>3</v>
      </c>
      <c r="GV68">
        <f t="shared" si="56"/>
        <v>0</v>
      </c>
      <c r="GW68">
        <v>1</v>
      </c>
      <c r="GX68">
        <f t="shared" si="57"/>
        <v>0</v>
      </c>
      <c r="HA68">
        <v>0</v>
      </c>
      <c r="HB68">
        <v>0</v>
      </c>
      <c r="HC68">
        <f t="shared" si="58"/>
        <v>0</v>
      </c>
      <c r="HE68" t="s">
        <v>3</v>
      </c>
      <c r="HF68" t="s">
        <v>3</v>
      </c>
      <c r="HM68" t="s">
        <v>3</v>
      </c>
      <c r="HN68" t="s">
        <v>3</v>
      </c>
      <c r="HO68" t="s">
        <v>3</v>
      </c>
      <c r="HP68" t="s">
        <v>3</v>
      </c>
      <c r="HQ68" t="s">
        <v>3</v>
      </c>
      <c r="IK68">
        <v>0</v>
      </c>
    </row>
    <row r="69" spans="1:245">
      <c r="A69">
        <v>17</v>
      </c>
      <c r="B69">
        <v>1</v>
      </c>
      <c r="C69">
        <f>ROW(SmtRes!A171)</f>
        <v>171</v>
      </c>
      <c r="D69">
        <f>ROW(EtalonRes!A167)</f>
        <v>167</v>
      </c>
      <c r="E69" t="s">
        <v>226</v>
      </c>
      <c r="F69" t="s">
        <v>227</v>
      </c>
      <c r="G69" t="s">
        <v>228</v>
      </c>
      <c r="H69" t="s">
        <v>229</v>
      </c>
      <c r="I69">
        <f>ROUND(43.4/100,9)</f>
        <v>0.434</v>
      </c>
      <c r="J69">
        <v>0</v>
      </c>
      <c r="K69">
        <f>ROUND(43.4/100,9)</f>
        <v>0.434</v>
      </c>
      <c r="O69">
        <f t="shared" si="21"/>
        <v>5865.99</v>
      </c>
      <c r="P69">
        <f t="shared" si="22"/>
        <v>1802.99</v>
      </c>
      <c r="Q69">
        <f t="shared" si="23"/>
        <v>7.59</v>
      </c>
      <c r="R69">
        <f t="shared" si="24"/>
        <v>2.52</v>
      </c>
      <c r="S69">
        <f t="shared" si="25"/>
        <v>4055.41</v>
      </c>
      <c r="T69">
        <f t="shared" si="26"/>
        <v>0</v>
      </c>
      <c r="U69">
        <f t="shared" si="27"/>
        <v>13.795123999999999</v>
      </c>
      <c r="V69">
        <f t="shared" si="28"/>
        <v>5.4250000000000001E-3</v>
      </c>
      <c r="W69">
        <f t="shared" si="29"/>
        <v>0</v>
      </c>
      <c r="X69">
        <f t="shared" si="30"/>
        <v>3855.03</v>
      </c>
      <c r="Y69">
        <f t="shared" si="31"/>
        <v>1907.23</v>
      </c>
      <c r="AA69">
        <v>35350322</v>
      </c>
      <c r="AB69">
        <f t="shared" si="32"/>
        <v>844.49850000000004</v>
      </c>
      <c r="AC69">
        <f t="shared" si="33"/>
        <v>561.4</v>
      </c>
      <c r="AD69">
        <f>ROUND(((((ET69*1.25))-((EU69*1.25)))+AE69),6)</f>
        <v>1.4750000000000001</v>
      </c>
      <c r="AE69">
        <f>ROUND(((EU69*1.25)),6)</f>
        <v>0.17499999999999999</v>
      </c>
      <c r="AF69">
        <f>ROUND(((EV69*1.15)),6)</f>
        <v>281.62349999999998</v>
      </c>
      <c r="AG69">
        <f t="shared" si="36"/>
        <v>0</v>
      </c>
      <c r="AH69">
        <f>((EW69*1.15))</f>
        <v>31.785999999999998</v>
      </c>
      <c r="AI69">
        <f>((EX69*1.25))</f>
        <v>1.2500000000000001E-2</v>
      </c>
      <c r="AJ69">
        <f t="shared" si="38"/>
        <v>0</v>
      </c>
      <c r="AK69">
        <v>807.47</v>
      </c>
      <c r="AL69">
        <v>561.4</v>
      </c>
      <c r="AM69">
        <v>1.18</v>
      </c>
      <c r="AN69">
        <v>0.14000000000000001</v>
      </c>
      <c r="AO69">
        <v>244.89</v>
      </c>
      <c r="AP69">
        <v>0</v>
      </c>
      <c r="AQ69">
        <v>27.64</v>
      </c>
      <c r="AR69">
        <v>0.01</v>
      </c>
      <c r="AS69">
        <v>0</v>
      </c>
      <c r="AT69">
        <v>95</v>
      </c>
      <c r="AU69">
        <v>47</v>
      </c>
      <c r="AV69">
        <v>1</v>
      </c>
      <c r="AW69">
        <v>1</v>
      </c>
      <c r="AZ69">
        <v>1</v>
      </c>
      <c r="BA69">
        <v>33.18</v>
      </c>
      <c r="BB69">
        <v>11.86</v>
      </c>
      <c r="BC69">
        <v>7.4</v>
      </c>
      <c r="BD69" t="s">
        <v>3</v>
      </c>
      <c r="BE69" t="s">
        <v>3</v>
      </c>
      <c r="BF69" t="s">
        <v>3</v>
      </c>
      <c r="BG69" t="s">
        <v>3</v>
      </c>
      <c r="BH69">
        <v>0</v>
      </c>
      <c r="BI69">
        <v>1</v>
      </c>
      <c r="BJ69" t="s">
        <v>230</v>
      </c>
      <c r="BM69">
        <v>15001</v>
      </c>
      <c r="BN69">
        <v>0</v>
      </c>
      <c r="BO69" t="s">
        <v>227</v>
      </c>
      <c r="BP69">
        <v>1</v>
      </c>
      <c r="BQ69">
        <v>2</v>
      </c>
      <c r="BR69">
        <v>0</v>
      </c>
      <c r="BS69">
        <v>33.18</v>
      </c>
      <c r="BT69">
        <v>1</v>
      </c>
      <c r="BU69">
        <v>1</v>
      </c>
      <c r="BV69">
        <v>1</v>
      </c>
      <c r="BW69">
        <v>1</v>
      </c>
      <c r="BX69">
        <v>1</v>
      </c>
      <c r="BY69" t="s">
        <v>3</v>
      </c>
      <c r="BZ69">
        <v>105</v>
      </c>
      <c r="CA69">
        <v>55</v>
      </c>
      <c r="CB69" t="s">
        <v>3</v>
      </c>
      <c r="CE69">
        <v>0</v>
      </c>
      <c r="CF69">
        <v>0</v>
      </c>
      <c r="CG69">
        <v>0</v>
      </c>
      <c r="CM69">
        <v>0</v>
      </c>
      <c r="CN69" t="s">
        <v>788</v>
      </c>
      <c r="CO69">
        <v>0</v>
      </c>
      <c r="CP69">
        <f t="shared" si="39"/>
        <v>5865.99</v>
      </c>
      <c r="CQ69">
        <f t="shared" si="40"/>
        <v>4154.3599999999997</v>
      </c>
      <c r="CR69">
        <f t="shared" si="41"/>
        <v>17.493500000000001</v>
      </c>
      <c r="CS69">
        <f t="shared" si="42"/>
        <v>5.8064999999999998</v>
      </c>
      <c r="CT69">
        <f t="shared" si="43"/>
        <v>9344.2677299999996</v>
      </c>
      <c r="CU69">
        <f t="shared" si="44"/>
        <v>0</v>
      </c>
      <c r="CV69">
        <f t="shared" si="45"/>
        <v>31.785999999999998</v>
      </c>
      <c r="CW69">
        <f t="shared" si="46"/>
        <v>1.2500000000000001E-2</v>
      </c>
      <c r="CX69">
        <f t="shared" si="47"/>
        <v>0</v>
      </c>
      <c r="CY69">
        <f t="shared" si="48"/>
        <v>3855.0334999999995</v>
      </c>
      <c r="CZ69">
        <f t="shared" si="49"/>
        <v>1907.2270999999998</v>
      </c>
      <c r="DC69" t="s">
        <v>3</v>
      </c>
      <c r="DD69" t="s">
        <v>3</v>
      </c>
      <c r="DE69" t="s">
        <v>56</v>
      </c>
      <c r="DF69" t="s">
        <v>56</v>
      </c>
      <c r="DG69" t="s">
        <v>57</v>
      </c>
      <c r="DH69" t="s">
        <v>3</v>
      </c>
      <c r="DI69" t="s">
        <v>57</v>
      </c>
      <c r="DJ69" t="s">
        <v>56</v>
      </c>
      <c r="DK69" t="s">
        <v>3</v>
      </c>
      <c r="DL69" t="s">
        <v>3</v>
      </c>
      <c r="DM69" t="s">
        <v>3</v>
      </c>
      <c r="DN69">
        <v>0</v>
      </c>
      <c r="DO69">
        <v>0</v>
      </c>
      <c r="DP69">
        <v>1</v>
      </c>
      <c r="DQ69">
        <v>1</v>
      </c>
      <c r="DU69">
        <v>1013</v>
      </c>
      <c r="DV69" t="s">
        <v>229</v>
      </c>
      <c r="DW69" t="s">
        <v>229</v>
      </c>
      <c r="DX69">
        <v>1</v>
      </c>
      <c r="DZ69" t="s">
        <v>3</v>
      </c>
      <c r="EA69" t="s">
        <v>3</v>
      </c>
      <c r="EB69" t="s">
        <v>3</v>
      </c>
      <c r="EC69" t="s">
        <v>3</v>
      </c>
      <c r="EE69">
        <v>36520706</v>
      </c>
      <c r="EF69">
        <v>2</v>
      </c>
      <c r="EG69" t="s">
        <v>58</v>
      </c>
      <c r="EH69">
        <v>0</v>
      </c>
      <c r="EI69" t="s">
        <v>3</v>
      </c>
      <c r="EJ69">
        <v>1</v>
      </c>
      <c r="EK69">
        <v>15001</v>
      </c>
      <c r="EL69" t="s">
        <v>138</v>
      </c>
      <c r="EM69" t="s">
        <v>139</v>
      </c>
      <c r="EO69" t="s">
        <v>61</v>
      </c>
      <c r="EQ69">
        <v>0</v>
      </c>
      <c r="ER69">
        <v>807.47</v>
      </c>
      <c r="ES69">
        <v>561.4</v>
      </c>
      <c r="ET69">
        <v>1.18</v>
      </c>
      <c r="EU69">
        <v>0.14000000000000001</v>
      </c>
      <c r="EV69">
        <v>244.89</v>
      </c>
      <c r="EW69">
        <v>27.64</v>
      </c>
      <c r="EX69">
        <v>0.01</v>
      </c>
      <c r="EY69">
        <v>0</v>
      </c>
      <c r="FQ69">
        <v>0</v>
      </c>
      <c r="FR69">
        <f t="shared" si="50"/>
        <v>0</v>
      </c>
      <c r="FS69">
        <v>0</v>
      </c>
      <c r="FT69" t="s">
        <v>62</v>
      </c>
      <c r="FU69" t="s">
        <v>63</v>
      </c>
      <c r="FX69">
        <v>94.5</v>
      </c>
      <c r="FY69">
        <v>46.75</v>
      </c>
      <c r="GA69" t="s">
        <v>3</v>
      </c>
      <c r="GD69">
        <v>1</v>
      </c>
      <c r="GF69">
        <v>501768663</v>
      </c>
      <c r="GG69">
        <v>2</v>
      </c>
      <c r="GH69">
        <v>1</v>
      </c>
      <c r="GI69">
        <v>2</v>
      </c>
      <c r="GJ69">
        <v>0</v>
      </c>
      <c r="GK69">
        <v>0</v>
      </c>
      <c r="GL69">
        <f t="shared" si="51"/>
        <v>0</v>
      </c>
      <c r="GM69">
        <f t="shared" si="52"/>
        <v>11628.25</v>
      </c>
      <c r="GN69">
        <f t="shared" si="53"/>
        <v>11628.25</v>
      </c>
      <c r="GO69">
        <f t="shared" si="54"/>
        <v>0</v>
      </c>
      <c r="GP69">
        <f t="shared" si="55"/>
        <v>0</v>
      </c>
      <c r="GR69">
        <v>0</v>
      </c>
      <c r="GS69">
        <v>3</v>
      </c>
      <c r="GT69">
        <v>0</v>
      </c>
      <c r="GU69" t="s">
        <v>3</v>
      </c>
      <c r="GV69">
        <f t="shared" si="56"/>
        <v>0</v>
      </c>
      <c r="GW69">
        <v>1</v>
      </c>
      <c r="GX69">
        <f t="shared" si="57"/>
        <v>0</v>
      </c>
      <c r="HA69">
        <v>0</v>
      </c>
      <c r="HB69">
        <v>0</v>
      </c>
      <c r="HC69">
        <f t="shared" si="58"/>
        <v>0</v>
      </c>
      <c r="HE69" t="s">
        <v>3</v>
      </c>
      <c r="HF69" t="s">
        <v>3</v>
      </c>
      <c r="HM69" t="s">
        <v>3</v>
      </c>
      <c r="HN69" t="s">
        <v>3</v>
      </c>
      <c r="HO69" t="s">
        <v>3</v>
      </c>
      <c r="HP69" t="s">
        <v>3</v>
      </c>
      <c r="HQ69" t="s">
        <v>3</v>
      </c>
      <c r="IK69">
        <v>0</v>
      </c>
    </row>
    <row r="70" spans="1:245">
      <c r="A70">
        <v>18</v>
      </c>
      <c r="B70">
        <v>1</v>
      </c>
      <c r="C70">
        <v>167</v>
      </c>
      <c r="E70" t="s">
        <v>231</v>
      </c>
      <c r="F70" t="s">
        <v>232</v>
      </c>
      <c r="G70" t="s">
        <v>233</v>
      </c>
      <c r="H70" t="s">
        <v>44</v>
      </c>
      <c r="I70">
        <f>I69*J70</f>
        <v>-6.5099999999999999E-4</v>
      </c>
      <c r="J70">
        <v>-1.5E-3</v>
      </c>
      <c r="K70">
        <v>-1.5E-3</v>
      </c>
      <c r="O70">
        <f t="shared" si="21"/>
        <v>-64.63</v>
      </c>
      <c r="P70">
        <f t="shared" si="22"/>
        <v>-64.63</v>
      </c>
      <c r="Q70">
        <f t="shared" si="23"/>
        <v>0</v>
      </c>
      <c r="R70">
        <f t="shared" si="24"/>
        <v>0</v>
      </c>
      <c r="S70">
        <f t="shared" si="25"/>
        <v>0</v>
      </c>
      <c r="T70">
        <f t="shared" si="26"/>
        <v>0</v>
      </c>
      <c r="U70">
        <f t="shared" si="27"/>
        <v>0</v>
      </c>
      <c r="V70">
        <f t="shared" si="28"/>
        <v>0</v>
      </c>
      <c r="W70">
        <f t="shared" si="29"/>
        <v>0</v>
      </c>
      <c r="X70">
        <f t="shared" si="30"/>
        <v>0</v>
      </c>
      <c r="Y70">
        <f t="shared" si="31"/>
        <v>0</v>
      </c>
      <c r="AA70">
        <v>35350322</v>
      </c>
      <c r="AB70">
        <f t="shared" si="32"/>
        <v>25990</v>
      </c>
      <c r="AC70">
        <f t="shared" si="33"/>
        <v>25990</v>
      </c>
      <c r="AD70">
        <f>ROUND((((ET70)-(EU70))+AE70),6)</f>
        <v>0</v>
      </c>
      <c r="AE70">
        <f t="shared" ref="AE70:AF74" si="69">ROUND((EU70),6)</f>
        <v>0</v>
      </c>
      <c r="AF70">
        <f t="shared" si="69"/>
        <v>0</v>
      </c>
      <c r="AG70">
        <f t="shared" si="36"/>
        <v>0</v>
      </c>
      <c r="AH70">
        <f t="shared" ref="AH70:AI74" si="70">(EW70)</f>
        <v>0</v>
      </c>
      <c r="AI70">
        <f t="shared" si="70"/>
        <v>0</v>
      </c>
      <c r="AJ70">
        <f t="shared" si="38"/>
        <v>0</v>
      </c>
      <c r="AK70">
        <v>25990</v>
      </c>
      <c r="AL70">
        <v>25990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95</v>
      </c>
      <c r="AU70">
        <v>47</v>
      </c>
      <c r="AV70">
        <v>1</v>
      </c>
      <c r="AW70">
        <v>1</v>
      </c>
      <c r="AZ70">
        <v>1</v>
      </c>
      <c r="BA70">
        <v>1</v>
      </c>
      <c r="BB70">
        <v>1</v>
      </c>
      <c r="BC70">
        <v>3.82</v>
      </c>
      <c r="BD70" t="s">
        <v>3</v>
      </c>
      <c r="BE70" t="s">
        <v>3</v>
      </c>
      <c r="BF70" t="s">
        <v>3</v>
      </c>
      <c r="BG70" t="s">
        <v>3</v>
      </c>
      <c r="BH70">
        <v>3</v>
      </c>
      <c r="BI70">
        <v>1</v>
      </c>
      <c r="BJ70" t="s">
        <v>234</v>
      </c>
      <c r="BM70">
        <v>15001</v>
      </c>
      <c r="BN70">
        <v>0</v>
      </c>
      <c r="BO70" t="s">
        <v>232</v>
      </c>
      <c r="BP70">
        <v>1</v>
      </c>
      <c r="BQ70">
        <v>2</v>
      </c>
      <c r="BR70">
        <v>1</v>
      </c>
      <c r="BS70">
        <v>1</v>
      </c>
      <c r="BT70">
        <v>1</v>
      </c>
      <c r="BU70">
        <v>1</v>
      </c>
      <c r="BV70">
        <v>1</v>
      </c>
      <c r="BW70">
        <v>1</v>
      </c>
      <c r="BX70">
        <v>1</v>
      </c>
      <c r="BY70" t="s">
        <v>3</v>
      </c>
      <c r="BZ70">
        <v>105</v>
      </c>
      <c r="CA70">
        <v>55</v>
      </c>
      <c r="CB70" t="s">
        <v>3</v>
      </c>
      <c r="CE70">
        <v>0</v>
      </c>
      <c r="CF70">
        <v>0</v>
      </c>
      <c r="CG70">
        <v>0</v>
      </c>
      <c r="CM70">
        <v>0</v>
      </c>
      <c r="CN70" t="s">
        <v>3</v>
      </c>
      <c r="CO70">
        <v>0</v>
      </c>
      <c r="CP70">
        <f t="shared" si="39"/>
        <v>-64.63</v>
      </c>
      <c r="CQ70">
        <f t="shared" si="40"/>
        <v>99281.8</v>
      </c>
      <c r="CR70">
        <f t="shared" si="41"/>
        <v>0</v>
      </c>
      <c r="CS70">
        <f t="shared" si="42"/>
        <v>0</v>
      </c>
      <c r="CT70">
        <f t="shared" si="43"/>
        <v>0</v>
      </c>
      <c r="CU70">
        <f t="shared" si="44"/>
        <v>0</v>
      </c>
      <c r="CV70">
        <f t="shared" si="45"/>
        <v>0</v>
      </c>
      <c r="CW70">
        <f t="shared" si="46"/>
        <v>0</v>
      </c>
      <c r="CX70">
        <f t="shared" si="47"/>
        <v>0</v>
      </c>
      <c r="CY70">
        <f t="shared" si="48"/>
        <v>0</v>
      </c>
      <c r="CZ70">
        <f t="shared" si="49"/>
        <v>0</v>
      </c>
      <c r="DC70" t="s">
        <v>3</v>
      </c>
      <c r="DD70" t="s">
        <v>3</v>
      </c>
      <c r="DE70" t="s">
        <v>3</v>
      </c>
      <c r="DF70" t="s">
        <v>3</v>
      </c>
      <c r="DG70" t="s">
        <v>3</v>
      </c>
      <c r="DH70" t="s">
        <v>3</v>
      </c>
      <c r="DI70" t="s">
        <v>3</v>
      </c>
      <c r="DJ70" t="s">
        <v>3</v>
      </c>
      <c r="DK70" t="s">
        <v>3</v>
      </c>
      <c r="DL70" t="s">
        <v>3</v>
      </c>
      <c r="DM70" t="s">
        <v>3</v>
      </c>
      <c r="DN70">
        <v>0</v>
      </c>
      <c r="DO70">
        <v>0</v>
      </c>
      <c r="DP70">
        <v>1</v>
      </c>
      <c r="DQ70">
        <v>1</v>
      </c>
      <c r="DU70">
        <v>1009</v>
      </c>
      <c r="DV70" t="s">
        <v>44</v>
      </c>
      <c r="DW70" t="s">
        <v>44</v>
      </c>
      <c r="DX70">
        <v>1000</v>
      </c>
      <c r="DZ70" t="s">
        <v>3</v>
      </c>
      <c r="EA70" t="s">
        <v>3</v>
      </c>
      <c r="EB70" t="s">
        <v>3</v>
      </c>
      <c r="EC70" t="s">
        <v>3</v>
      </c>
      <c r="EE70">
        <v>36520706</v>
      </c>
      <c r="EF70">
        <v>2</v>
      </c>
      <c r="EG70" t="s">
        <v>58</v>
      </c>
      <c r="EH70">
        <v>0</v>
      </c>
      <c r="EI70" t="s">
        <v>3</v>
      </c>
      <c r="EJ70">
        <v>1</v>
      </c>
      <c r="EK70">
        <v>15001</v>
      </c>
      <c r="EL70" t="s">
        <v>138</v>
      </c>
      <c r="EM70" t="s">
        <v>139</v>
      </c>
      <c r="EO70" t="s">
        <v>3</v>
      </c>
      <c r="EQ70">
        <v>0</v>
      </c>
      <c r="ER70">
        <v>25990</v>
      </c>
      <c r="ES70">
        <v>25990</v>
      </c>
      <c r="ET70">
        <v>0</v>
      </c>
      <c r="EU70">
        <v>0</v>
      </c>
      <c r="EV70">
        <v>0</v>
      </c>
      <c r="EW70">
        <v>0</v>
      </c>
      <c r="EX70">
        <v>0</v>
      </c>
      <c r="FQ70">
        <v>0</v>
      </c>
      <c r="FR70">
        <f t="shared" si="50"/>
        <v>0</v>
      </c>
      <c r="FS70">
        <v>0</v>
      </c>
      <c r="FT70" t="s">
        <v>62</v>
      </c>
      <c r="FU70" t="s">
        <v>63</v>
      </c>
      <c r="FX70">
        <v>94.5</v>
      </c>
      <c r="FY70">
        <v>46.75</v>
      </c>
      <c r="GA70" t="s">
        <v>3</v>
      </c>
      <c r="GD70">
        <v>1</v>
      </c>
      <c r="GF70">
        <v>1761846597</v>
      </c>
      <c r="GG70">
        <v>2</v>
      </c>
      <c r="GH70">
        <v>1</v>
      </c>
      <c r="GI70">
        <v>2</v>
      </c>
      <c r="GJ70">
        <v>0</v>
      </c>
      <c r="GK70">
        <v>0</v>
      </c>
      <c r="GL70">
        <f t="shared" si="51"/>
        <v>0</v>
      </c>
      <c r="GM70">
        <f t="shared" si="52"/>
        <v>-64.63</v>
      </c>
      <c r="GN70">
        <f t="shared" si="53"/>
        <v>-64.63</v>
      </c>
      <c r="GO70">
        <f t="shared" si="54"/>
        <v>0</v>
      </c>
      <c r="GP70">
        <f t="shared" si="55"/>
        <v>0</v>
      </c>
      <c r="GR70">
        <v>0</v>
      </c>
      <c r="GS70">
        <v>3</v>
      </c>
      <c r="GT70">
        <v>0</v>
      </c>
      <c r="GU70" t="s">
        <v>3</v>
      </c>
      <c r="GV70">
        <f t="shared" si="56"/>
        <v>0</v>
      </c>
      <c r="GW70">
        <v>1</v>
      </c>
      <c r="GX70">
        <f t="shared" si="57"/>
        <v>0</v>
      </c>
      <c r="HA70">
        <v>0</v>
      </c>
      <c r="HB70">
        <v>0</v>
      </c>
      <c r="HC70">
        <f t="shared" si="58"/>
        <v>0</v>
      </c>
      <c r="HE70" t="s">
        <v>3</v>
      </c>
      <c r="HF70" t="s">
        <v>3</v>
      </c>
      <c r="HM70" t="s">
        <v>3</v>
      </c>
      <c r="HN70" t="s">
        <v>3</v>
      </c>
      <c r="HO70" t="s">
        <v>3</v>
      </c>
      <c r="HP70" t="s">
        <v>3</v>
      </c>
      <c r="HQ70" t="s">
        <v>3</v>
      </c>
      <c r="IK70">
        <v>0</v>
      </c>
    </row>
    <row r="71" spans="1:245">
      <c r="A71">
        <v>18</v>
      </c>
      <c r="B71">
        <v>1</v>
      </c>
      <c r="C71">
        <v>169</v>
      </c>
      <c r="E71" t="s">
        <v>235</v>
      </c>
      <c r="F71" t="s">
        <v>236</v>
      </c>
      <c r="G71" t="s">
        <v>237</v>
      </c>
      <c r="H71" t="s">
        <v>238</v>
      </c>
      <c r="I71">
        <f>I69*J71</f>
        <v>-0.49042000000000002</v>
      </c>
      <c r="J71">
        <v>-1.1300000000000001</v>
      </c>
      <c r="K71">
        <v>-1.1299999999999999</v>
      </c>
      <c r="O71">
        <f t="shared" si="21"/>
        <v>-1720.53</v>
      </c>
      <c r="P71">
        <f t="shared" si="22"/>
        <v>-1720.53</v>
      </c>
      <c r="Q71">
        <f t="shared" si="23"/>
        <v>0</v>
      </c>
      <c r="R71">
        <f t="shared" si="24"/>
        <v>0</v>
      </c>
      <c r="S71">
        <f t="shared" si="25"/>
        <v>0</v>
      </c>
      <c r="T71">
        <f t="shared" si="26"/>
        <v>0</v>
      </c>
      <c r="U71">
        <f t="shared" si="27"/>
        <v>0</v>
      </c>
      <c r="V71">
        <f t="shared" si="28"/>
        <v>0</v>
      </c>
      <c r="W71">
        <f t="shared" si="29"/>
        <v>0</v>
      </c>
      <c r="X71">
        <f t="shared" si="30"/>
        <v>0</v>
      </c>
      <c r="Y71">
        <f t="shared" si="31"/>
        <v>0</v>
      </c>
      <c r="AA71">
        <v>35350322</v>
      </c>
      <c r="AB71">
        <f t="shared" si="32"/>
        <v>458</v>
      </c>
      <c r="AC71">
        <f t="shared" si="33"/>
        <v>458</v>
      </c>
      <c r="AD71">
        <f>ROUND((((ET71)-(EU71))+AE71),6)</f>
        <v>0</v>
      </c>
      <c r="AE71">
        <f t="shared" si="69"/>
        <v>0</v>
      </c>
      <c r="AF71">
        <f t="shared" si="69"/>
        <v>0</v>
      </c>
      <c r="AG71">
        <f t="shared" si="36"/>
        <v>0</v>
      </c>
      <c r="AH71">
        <f t="shared" si="70"/>
        <v>0</v>
      </c>
      <c r="AI71">
        <f t="shared" si="70"/>
        <v>0</v>
      </c>
      <c r="AJ71">
        <f t="shared" si="38"/>
        <v>0</v>
      </c>
      <c r="AK71">
        <v>458</v>
      </c>
      <c r="AL71">
        <v>458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95</v>
      </c>
      <c r="AU71">
        <v>47</v>
      </c>
      <c r="AV71">
        <v>1</v>
      </c>
      <c r="AW71">
        <v>1</v>
      </c>
      <c r="AZ71">
        <v>1</v>
      </c>
      <c r="BA71">
        <v>1</v>
      </c>
      <c r="BB71">
        <v>1</v>
      </c>
      <c r="BC71">
        <v>7.66</v>
      </c>
      <c r="BD71" t="s">
        <v>3</v>
      </c>
      <c r="BE71" t="s">
        <v>3</v>
      </c>
      <c r="BF71" t="s">
        <v>3</v>
      </c>
      <c r="BG71" t="s">
        <v>3</v>
      </c>
      <c r="BH71">
        <v>3</v>
      </c>
      <c r="BI71">
        <v>1</v>
      </c>
      <c r="BJ71" t="s">
        <v>239</v>
      </c>
      <c r="BM71">
        <v>15001</v>
      </c>
      <c r="BN71">
        <v>0</v>
      </c>
      <c r="BO71" t="s">
        <v>236</v>
      </c>
      <c r="BP71">
        <v>1</v>
      </c>
      <c r="BQ71">
        <v>2</v>
      </c>
      <c r="BR71">
        <v>1</v>
      </c>
      <c r="BS71">
        <v>1</v>
      </c>
      <c r="BT71">
        <v>1</v>
      </c>
      <c r="BU71">
        <v>1</v>
      </c>
      <c r="BV71">
        <v>1</v>
      </c>
      <c r="BW71">
        <v>1</v>
      </c>
      <c r="BX71">
        <v>1</v>
      </c>
      <c r="BY71" t="s">
        <v>3</v>
      </c>
      <c r="BZ71">
        <v>105</v>
      </c>
      <c r="CA71">
        <v>55</v>
      </c>
      <c r="CB71" t="s">
        <v>3</v>
      </c>
      <c r="CE71">
        <v>0</v>
      </c>
      <c r="CF71">
        <v>0</v>
      </c>
      <c r="CG71">
        <v>0</v>
      </c>
      <c r="CM71">
        <v>0</v>
      </c>
      <c r="CN71" t="s">
        <v>3</v>
      </c>
      <c r="CO71">
        <v>0</v>
      </c>
      <c r="CP71">
        <f t="shared" si="39"/>
        <v>-1720.53</v>
      </c>
      <c r="CQ71">
        <f t="shared" si="40"/>
        <v>3508.28</v>
      </c>
      <c r="CR71">
        <f t="shared" si="41"/>
        <v>0</v>
      </c>
      <c r="CS71">
        <f t="shared" si="42"/>
        <v>0</v>
      </c>
      <c r="CT71">
        <f t="shared" si="43"/>
        <v>0</v>
      </c>
      <c r="CU71">
        <f t="shared" si="44"/>
        <v>0</v>
      </c>
      <c r="CV71">
        <f t="shared" si="45"/>
        <v>0</v>
      </c>
      <c r="CW71">
        <f t="shared" si="46"/>
        <v>0</v>
      </c>
      <c r="CX71">
        <f t="shared" si="47"/>
        <v>0</v>
      </c>
      <c r="CY71">
        <f t="shared" si="48"/>
        <v>0</v>
      </c>
      <c r="CZ71">
        <f t="shared" si="49"/>
        <v>0</v>
      </c>
      <c r="DC71" t="s">
        <v>3</v>
      </c>
      <c r="DD71" t="s">
        <v>3</v>
      </c>
      <c r="DE71" t="s">
        <v>3</v>
      </c>
      <c r="DF71" t="s">
        <v>3</v>
      </c>
      <c r="DG71" t="s">
        <v>3</v>
      </c>
      <c r="DH71" t="s">
        <v>3</v>
      </c>
      <c r="DI71" t="s">
        <v>3</v>
      </c>
      <c r="DJ71" t="s">
        <v>3</v>
      </c>
      <c r="DK71" t="s">
        <v>3</v>
      </c>
      <c r="DL71" t="s">
        <v>3</v>
      </c>
      <c r="DM71" t="s">
        <v>3</v>
      </c>
      <c r="DN71">
        <v>0</v>
      </c>
      <c r="DO71">
        <v>0</v>
      </c>
      <c r="DP71">
        <v>1</v>
      </c>
      <c r="DQ71">
        <v>1</v>
      </c>
      <c r="DU71">
        <v>1005</v>
      </c>
      <c r="DV71" t="s">
        <v>238</v>
      </c>
      <c r="DW71" t="s">
        <v>238</v>
      </c>
      <c r="DX71">
        <v>100</v>
      </c>
      <c r="DZ71" t="s">
        <v>3</v>
      </c>
      <c r="EA71" t="s">
        <v>3</v>
      </c>
      <c r="EB71" t="s">
        <v>3</v>
      </c>
      <c r="EC71" t="s">
        <v>3</v>
      </c>
      <c r="EE71">
        <v>36520706</v>
      </c>
      <c r="EF71">
        <v>2</v>
      </c>
      <c r="EG71" t="s">
        <v>58</v>
      </c>
      <c r="EH71">
        <v>0</v>
      </c>
      <c r="EI71" t="s">
        <v>3</v>
      </c>
      <c r="EJ71">
        <v>1</v>
      </c>
      <c r="EK71">
        <v>15001</v>
      </c>
      <c r="EL71" t="s">
        <v>138</v>
      </c>
      <c r="EM71" t="s">
        <v>139</v>
      </c>
      <c r="EO71" t="s">
        <v>3</v>
      </c>
      <c r="EQ71">
        <v>0</v>
      </c>
      <c r="ER71">
        <v>458</v>
      </c>
      <c r="ES71">
        <v>458</v>
      </c>
      <c r="ET71">
        <v>0</v>
      </c>
      <c r="EU71">
        <v>0</v>
      </c>
      <c r="EV71">
        <v>0</v>
      </c>
      <c r="EW71">
        <v>0</v>
      </c>
      <c r="EX71">
        <v>0</v>
      </c>
      <c r="FQ71">
        <v>0</v>
      </c>
      <c r="FR71">
        <f t="shared" si="50"/>
        <v>0</v>
      </c>
      <c r="FS71">
        <v>0</v>
      </c>
      <c r="FT71" t="s">
        <v>62</v>
      </c>
      <c r="FU71" t="s">
        <v>63</v>
      </c>
      <c r="FX71">
        <v>94.5</v>
      </c>
      <c r="FY71">
        <v>46.75</v>
      </c>
      <c r="GA71" t="s">
        <v>3</v>
      </c>
      <c r="GD71">
        <v>1</v>
      </c>
      <c r="GF71">
        <v>-756490368</v>
      </c>
      <c r="GG71">
        <v>2</v>
      </c>
      <c r="GH71">
        <v>1</v>
      </c>
      <c r="GI71">
        <v>2</v>
      </c>
      <c r="GJ71">
        <v>0</v>
      </c>
      <c r="GK71">
        <v>0</v>
      </c>
      <c r="GL71">
        <f t="shared" si="51"/>
        <v>0</v>
      </c>
      <c r="GM71">
        <f t="shared" si="52"/>
        <v>-1720.53</v>
      </c>
      <c r="GN71">
        <f t="shared" si="53"/>
        <v>-1720.53</v>
      </c>
      <c r="GO71">
        <f t="shared" si="54"/>
        <v>0</v>
      </c>
      <c r="GP71">
        <f t="shared" si="55"/>
        <v>0</v>
      </c>
      <c r="GR71">
        <v>0</v>
      </c>
      <c r="GS71">
        <v>3</v>
      </c>
      <c r="GT71">
        <v>0</v>
      </c>
      <c r="GU71" t="s">
        <v>3</v>
      </c>
      <c r="GV71">
        <f t="shared" si="56"/>
        <v>0</v>
      </c>
      <c r="GW71">
        <v>1</v>
      </c>
      <c r="GX71">
        <f t="shared" si="57"/>
        <v>0</v>
      </c>
      <c r="HA71">
        <v>0</v>
      </c>
      <c r="HB71">
        <v>0</v>
      </c>
      <c r="HC71">
        <f t="shared" si="58"/>
        <v>0</v>
      </c>
      <c r="HE71" t="s">
        <v>3</v>
      </c>
      <c r="HF71" t="s">
        <v>3</v>
      </c>
      <c r="HM71" t="s">
        <v>3</v>
      </c>
      <c r="HN71" t="s">
        <v>3</v>
      </c>
      <c r="HO71" t="s">
        <v>3</v>
      </c>
      <c r="HP71" t="s">
        <v>3</v>
      </c>
      <c r="HQ71" t="s">
        <v>3</v>
      </c>
      <c r="IK71">
        <v>0</v>
      </c>
    </row>
    <row r="72" spans="1:245">
      <c r="A72">
        <v>17</v>
      </c>
      <c r="B72">
        <v>1</v>
      </c>
      <c r="E72" t="s">
        <v>240</v>
      </c>
      <c r="F72" t="s">
        <v>241</v>
      </c>
      <c r="G72" t="s">
        <v>242</v>
      </c>
      <c r="H72" t="s">
        <v>76</v>
      </c>
      <c r="I72">
        <v>47.3</v>
      </c>
      <c r="J72">
        <v>0</v>
      </c>
      <c r="K72">
        <v>47.3</v>
      </c>
      <c r="O72">
        <f t="shared" si="21"/>
        <v>2113.36</v>
      </c>
      <c r="P72">
        <f t="shared" si="22"/>
        <v>2113.36</v>
      </c>
      <c r="Q72">
        <f t="shared" si="23"/>
        <v>0</v>
      </c>
      <c r="R72">
        <f t="shared" si="24"/>
        <v>0</v>
      </c>
      <c r="S72">
        <f t="shared" si="25"/>
        <v>0</v>
      </c>
      <c r="T72">
        <f t="shared" si="26"/>
        <v>0</v>
      </c>
      <c r="U72">
        <f t="shared" si="27"/>
        <v>0</v>
      </c>
      <c r="V72">
        <f t="shared" si="28"/>
        <v>0</v>
      </c>
      <c r="W72">
        <f t="shared" si="29"/>
        <v>96.97</v>
      </c>
      <c r="X72">
        <f t="shared" si="30"/>
        <v>0</v>
      </c>
      <c r="Y72">
        <f t="shared" si="31"/>
        <v>0</v>
      </c>
      <c r="AA72">
        <v>35350322</v>
      </c>
      <c r="AB72">
        <f t="shared" si="32"/>
        <v>44.68</v>
      </c>
      <c r="AC72">
        <f t="shared" si="33"/>
        <v>44.68</v>
      </c>
      <c r="AD72">
        <f>ROUND((((ET72)-(EU72))+AE72),6)</f>
        <v>0</v>
      </c>
      <c r="AE72">
        <f t="shared" si="69"/>
        <v>0</v>
      </c>
      <c r="AF72">
        <f t="shared" si="69"/>
        <v>0</v>
      </c>
      <c r="AG72">
        <f t="shared" si="36"/>
        <v>0</v>
      </c>
      <c r="AH72">
        <f t="shared" si="70"/>
        <v>0</v>
      </c>
      <c r="AI72">
        <f t="shared" si="70"/>
        <v>0</v>
      </c>
      <c r="AJ72">
        <f t="shared" si="38"/>
        <v>2.0499999999999998</v>
      </c>
      <c r="AK72">
        <v>44.68</v>
      </c>
      <c r="AL72">
        <v>44.68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2.0499999999999998</v>
      </c>
      <c r="AT72">
        <v>0</v>
      </c>
      <c r="AU72">
        <v>0</v>
      </c>
      <c r="AV72">
        <v>1</v>
      </c>
      <c r="AW72">
        <v>1</v>
      </c>
      <c r="AZ72">
        <v>1</v>
      </c>
      <c r="BA72">
        <v>1</v>
      </c>
      <c r="BB72">
        <v>1</v>
      </c>
      <c r="BC72">
        <v>1</v>
      </c>
      <c r="BD72" t="s">
        <v>3</v>
      </c>
      <c r="BE72" t="s">
        <v>3</v>
      </c>
      <c r="BF72" t="s">
        <v>3</v>
      </c>
      <c r="BG72" t="s">
        <v>3</v>
      </c>
      <c r="BH72">
        <v>3</v>
      </c>
      <c r="BI72">
        <v>1</v>
      </c>
      <c r="BJ72" t="s">
        <v>243</v>
      </c>
      <c r="BM72">
        <v>500001</v>
      </c>
      <c r="BN72">
        <v>0</v>
      </c>
      <c r="BO72" t="s">
        <v>3</v>
      </c>
      <c r="BP72">
        <v>0</v>
      </c>
      <c r="BQ72">
        <v>8</v>
      </c>
      <c r="BR72">
        <v>0</v>
      </c>
      <c r="BS72">
        <v>1</v>
      </c>
      <c r="BT72">
        <v>1</v>
      </c>
      <c r="BU72">
        <v>1</v>
      </c>
      <c r="BV72">
        <v>1</v>
      </c>
      <c r="BW72">
        <v>1</v>
      </c>
      <c r="BX72">
        <v>1</v>
      </c>
      <c r="BY72" t="s">
        <v>3</v>
      </c>
      <c r="BZ72">
        <v>0</v>
      </c>
      <c r="CA72">
        <v>0</v>
      </c>
      <c r="CB72" t="s">
        <v>3</v>
      </c>
      <c r="CE72">
        <v>0</v>
      </c>
      <c r="CF72">
        <v>0</v>
      </c>
      <c r="CG72">
        <v>0</v>
      </c>
      <c r="CM72">
        <v>0</v>
      </c>
      <c r="CN72" t="s">
        <v>3</v>
      </c>
      <c r="CO72">
        <v>0</v>
      </c>
      <c r="CP72">
        <f t="shared" si="39"/>
        <v>2113.36</v>
      </c>
      <c r="CQ72">
        <f t="shared" si="40"/>
        <v>44.68</v>
      </c>
      <c r="CR72">
        <f t="shared" si="41"/>
        <v>0</v>
      </c>
      <c r="CS72">
        <f t="shared" si="42"/>
        <v>0</v>
      </c>
      <c r="CT72">
        <f t="shared" si="43"/>
        <v>0</v>
      </c>
      <c r="CU72">
        <f t="shared" si="44"/>
        <v>0</v>
      </c>
      <c r="CV72">
        <f t="shared" si="45"/>
        <v>0</v>
      </c>
      <c r="CW72">
        <f t="shared" si="46"/>
        <v>0</v>
      </c>
      <c r="CX72">
        <f t="shared" si="47"/>
        <v>2.0499999999999998</v>
      </c>
      <c r="CY72">
        <f t="shared" si="48"/>
        <v>0</v>
      </c>
      <c r="CZ72">
        <f t="shared" si="49"/>
        <v>0</v>
      </c>
      <c r="DC72" t="s">
        <v>3</v>
      </c>
      <c r="DD72" t="s">
        <v>3</v>
      </c>
      <c r="DE72" t="s">
        <v>3</v>
      </c>
      <c r="DF72" t="s">
        <v>3</v>
      </c>
      <c r="DG72" t="s">
        <v>3</v>
      </c>
      <c r="DH72" t="s">
        <v>3</v>
      </c>
      <c r="DI72" t="s">
        <v>3</v>
      </c>
      <c r="DJ72" t="s">
        <v>3</v>
      </c>
      <c r="DK72" t="s">
        <v>3</v>
      </c>
      <c r="DL72" t="s">
        <v>3</v>
      </c>
      <c r="DM72" t="s">
        <v>3</v>
      </c>
      <c r="DN72">
        <v>0</v>
      </c>
      <c r="DO72">
        <v>0</v>
      </c>
      <c r="DP72">
        <v>1</v>
      </c>
      <c r="DQ72">
        <v>1</v>
      </c>
      <c r="DU72">
        <v>1005</v>
      </c>
      <c r="DV72" t="s">
        <v>76</v>
      </c>
      <c r="DW72" t="s">
        <v>76</v>
      </c>
      <c r="DX72">
        <v>1</v>
      </c>
      <c r="DZ72" t="s">
        <v>3</v>
      </c>
      <c r="EA72" t="s">
        <v>3</v>
      </c>
      <c r="EB72" t="s">
        <v>3</v>
      </c>
      <c r="EC72" t="s">
        <v>3</v>
      </c>
      <c r="EE72">
        <v>36520613</v>
      </c>
      <c r="EF72">
        <v>8</v>
      </c>
      <c r="EG72" t="s">
        <v>144</v>
      </c>
      <c r="EH72">
        <v>0</v>
      </c>
      <c r="EI72" t="s">
        <v>3</v>
      </c>
      <c r="EJ72">
        <v>1</v>
      </c>
      <c r="EK72">
        <v>500001</v>
      </c>
      <c r="EL72" t="s">
        <v>145</v>
      </c>
      <c r="EM72" t="s">
        <v>146</v>
      </c>
      <c r="EO72" t="s">
        <v>3</v>
      </c>
      <c r="EQ72">
        <v>0</v>
      </c>
      <c r="ER72">
        <v>44.68</v>
      </c>
      <c r="ES72">
        <v>44.68</v>
      </c>
      <c r="ET72">
        <v>0</v>
      </c>
      <c r="EU72">
        <v>0</v>
      </c>
      <c r="EV72">
        <v>0</v>
      </c>
      <c r="EW72">
        <v>0</v>
      </c>
      <c r="EX72">
        <v>0</v>
      </c>
      <c r="EY72">
        <v>0</v>
      </c>
      <c r="FQ72">
        <v>0</v>
      </c>
      <c r="FR72">
        <f t="shared" si="50"/>
        <v>0</v>
      </c>
      <c r="FS72">
        <v>0</v>
      </c>
      <c r="FX72">
        <v>0</v>
      </c>
      <c r="FY72">
        <v>0</v>
      </c>
      <c r="GA72" t="s">
        <v>3</v>
      </c>
      <c r="GD72">
        <v>1</v>
      </c>
      <c r="GF72">
        <v>-1286076132</v>
      </c>
      <c r="GG72">
        <v>2</v>
      </c>
      <c r="GH72">
        <v>1</v>
      </c>
      <c r="GI72">
        <v>-2</v>
      </c>
      <c r="GJ72">
        <v>0</v>
      </c>
      <c r="GK72">
        <v>0</v>
      </c>
      <c r="GL72">
        <f t="shared" si="51"/>
        <v>0</v>
      </c>
      <c r="GM72">
        <f t="shared" si="52"/>
        <v>2113.36</v>
      </c>
      <c r="GN72">
        <f t="shared" si="53"/>
        <v>2113.36</v>
      </c>
      <c r="GO72">
        <f t="shared" si="54"/>
        <v>0</v>
      </c>
      <c r="GP72">
        <f t="shared" si="55"/>
        <v>0</v>
      </c>
      <c r="GR72">
        <v>0</v>
      </c>
      <c r="GS72">
        <v>3</v>
      </c>
      <c r="GT72">
        <v>0</v>
      </c>
      <c r="GU72" t="s">
        <v>3</v>
      </c>
      <c r="GV72">
        <f t="shared" si="56"/>
        <v>0</v>
      </c>
      <c r="GW72">
        <v>1</v>
      </c>
      <c r="GX72">
        <f t="shared" si="57"/>
        <v>0</v>
      </c>
      <c r="HA72">
        <v>0</v>
      </c>
      <c r="HB72">
        <v>0</v>
      </c>
      <c r="HC72">
        <f t="shared" si="58"/>
        <v>0</v>
      </c>
      <c r="HE72" t="s">
        <v>3</v>
      </c>
      <c r="HF72" t="s">
        <v>3</v>
      </c>
      <c r="HM72" t="s">
        <v>3</v>
      </c>
      <c r="HN72" t="s">
        <v>3</v>
      </c>
      <c r="HO72" t="s">
        <v>3</v>
      </c>
      <c r="HP72" t="s">
        <v>3</v>
      </c>
      <c r="HQ72" t="s">
        <v>3</v>
      </c>
      <c r="IK72">
        <v>0</v>
      </c>
    </row>
    <row r="73" spans="1:245">
      <c r="A73">
        <v>17</v>
      </c>
      <c r="B73">
        <v>1</v>
      </c>
      <c r="E73" t="s">
        <v>244</v>
      </c>
      <c r="F73" t="s">
        <v>245</v>
      </c>
      <c r="G73" t="s">
        <v>246</v>
      </c>
      <c r="H73" t="s">
        <v>44</v>
      </c>
      <c r="I73">
        <v>1E-3</v>
      </c>
      <c r="J73">
        <v>0</v>
      </c>
      <c r="K73">
        <v>1E-3</v>
      </c>
      <c r="O73">
        <f t="shared" si="21"/>
        <v>116.22</v>
      </c>
      <c r="P73">
        <f t="shared" si="22"/>
        <v>116.22</v>
      </c>
      <c r="Q73">
        <f t="shared" si="23"/>
        <v>0</v>
      </c>
      <c r="R73">
        <f t="shared" si="24"/>
        <v>0</v>
      </c>
      <c r="S73">
        <f t="shared" si="25"/>
        <v>0</v>
      </c>
      <c r="T73">
        <f t="shared" si="26"/>
        <v>0</v>
      </c>
      <c r="U73">
        <f t="shared" si="27"/>
        <v>0</v>
      </c>
      <c r="V73">
        <f t="shared" si="28"/>
        <v>0</v>
      </c>
      <c r="W73">
        <f t="shared" si="29"/>
        <v>0.38</v>
      </c>
      <c r="X73">
        <f t="shared" si="30"/>
        <v>0</v>
      </c>
      <c r="Y73">
        <f t="shared" si="31"/>
        <v>0</v>
      </c>
      <c r="AA73">
        <v>35350322</v>
      </c>
      <c r="AB73">
        <f t="shared" si="32"/>
        <v>8301.3799999999992</v>
      </c>
      <c r="AC73">
        <f t="shared" si="33"/>
        <v>8301.3799999999992</v>
      </c>
      <c r="AD73">
        <f>ROUND((((ET73)-(EU73))+AE73),6)</f>
        <v>0</v>
      </c>
      <c r="AE73">
        <f t="shared" si="69"/>
        <v>0</v>
      </c>
      <c r="AF73">
        <f t="shared" si="69"/>
        <v>0</v>
      </c>
      <c r="AG73">
        <f t="shared" si="36"/>
        <v>0</v>
      </c>
      <c r="AH73">
        <f t="shared" si="70"/>
        <v>0</v>
      </c>
      <c r="AI73">
        <f t="shared" si="70"/>
        <v>0</v>
      </c>
      <c r="AJ73">
        <f t="shared" si="38"/>
        <v>380.16</v>
      </c>
      <c r="AK73">
        <v>8301.3799999999992</v>
      </c>
      <c r="AL73">
        <v>8301.3799999999992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380.16</v>
      </c>
      <c r="AT73">
        <v>0</v>
      </c>
      <c r="AU73">
        <v>0</v>
      </c>
      <c r="AV73">
        <v>1</v>
      </c>
      <c r="AW73">
        <v>1</v>
      </c>
      <c r="AZ73">
        <v>1</v>
      </c>
      <c r="BA73">
        <v>1</v>
      </c>
      <c r="BB73">
        <v>1</v>
      </c>
      <c r="BC73">
        <v>14</v>
      </c>
      <c r="BD73" t="s">
        <v>3</v>
      </c>
      <c r="BE73" t="s">
        <v>3</v>
      </c>
      <c r="BF73" t="s">
        <v>3</v>
      </c>
      <c r="BG73" t="s">
        <v>3</v>
      </c>
      <c r="BH73">
        <v>3</v>
      </c>
      <c r="BI73">
        <v>1</v>
      </c>
      <c r="BJ73" t="s">
        <v>247</v>
      </c>
      <c r="BM73">
        <v>500001</v>
      </c>
      <c r="BN73">
        <v>0</v>
      </c>
      <c r="BO73" t="s">
        <v>245</v>
      </c>
      <c r="BP73">
        <v>1</v>
      </c>
      <c r="BQ73">
        <v>8</v>
      </c>
      <c r="BR73">
        <v>0</v>
      </c>
      <c r="BS73">
        <v>1</v>
      </c>
      <c r="BT73">
        <v>1</v>
      </c>
      <c r="BU73">
        <v>1</v>
      </c>
      <c r="BV73">
        <v>1</v>
      </c>
      <c r="BW73">
        <v>1</v>
      </c>
      <c r="BX73">
        <v>1</v>
      </c>
      <c r="BY73" t="s">
        <v>3</v>
      </c>
      <c r="BZ73">
        <v>0</v>
      </c>
      <c r="CA73">
        <v>0</v>
      </c>
      <c r="CB73" t="s">
        <v>3</v>
      </c>
      <c r="CE73">
        <v>0</v>
      </c>
      <c r="CF73">
        <v>0</v>
      </c>
      <c r="CG73">
        <v>0</v>
      </c>
      <c r="CM73">
        <v>0</v>
      </c>
      <c r="CN73" t="s">
        <v>3</v>
      </c>
      <c r="CO73">
        <v>0</v>
      </c>
      <c r="CP73">
        <f t="shared" si="39"/>
        <v>116.22</v>
      </c>
      <c r="CQ73">
        <f t="shared" si="40"/>
        <v>116219.31999999999</v>
      </c>
      <c r="CR73">
        <f t="shared" si="41"/>
        <v>0</v>
      </c>
      <c r="CS73">
        <f t="shared" si="42"/>
        <v>0</v>
      </c>
      <c r="CT73">
        <f t="shared" si="43"/>
        <v>0</v>
      </c>
      <c r="CU73">
        <f t="shared" si="44"/>
        <v>0</v>
      </c>
      <c r="CV73">
        <f t="shared" si="45"/>
        <v>0</v>
      </c>
      <c r="CW73">
        <f t="shared" si="46"/>
        <v>0</v>
      </c>
      <c r="CX73">
        <f t="shared" si="47"/>
        <v>380.16</v>
      </c>
      <c r="CY73">
        <f t="shared" si="48"/>
        <v>0</v>
      </c>
      <c r="CZ73">
        <f t="shared" si="49"/>
        <v>0</v>
      </c>
      <c r="DC73" t="s">
        <v>3</v>
      </c>
      <c r="DD73" t="s">
        <v>3</v>
      </c>
      <c r="DE73" t="s">
        <v>3</v>
      </c>
      <c r="DF73" t="s">
        <v>3</v>
      </c>
      <c r="DG73" t="s">
        <v>3</v>
      </c>
      <c r="DH73" t="s">
        <v>3</v>
      </c>
      <c r="DI73" t="s">
        <v>3</v>
      </c>
      <c r="DJ73" t="s">
        <v>3</v>
      </c>
      <c r="DK73" t="s">
        <v>3</v>
      </c>
      <c r="DL73" t="s">
        <v>3</v>
      </c>
      <c r="DM73" t="s">
        <v>3</v>
      </c>
      <c r="DN73">
        <v>0</v>
      </c>
      <c r="DO73">
        <v>0</v>
      </c>
      <c r="DP73">
        <v>1</v>
      </c>
      <c r="DQ73">
        <v>1</v>
      </c>
      <c r="DU73">
        <v>1009</v>
      </c>
      <c r="DV73" t="s">
        <v>44</v>
      </c>
      <c r="DW73" t="s">
        <v>44</v>
      </c>
      <c r="DX73">
        <v>1000</v>
      </c>
      <c r="DZ73" t="s">
        <v>3</v>
      </c>
      <c r="EA73" t="s">
        <v>3</v>
      </c>
      <c r="EB73" t="s">
        <v>3</v>
      </c>
      <c r="EC73" t="s">
        <v>3</v>
      </c>
      <c r="EE73">
        <v>36520613</v>
      </c>
      <c r="EF73">
        <v>8</v>
      </c>
      <c r="EG73" t="s">
        <v>144</v>
      </c>
      <c r="EH73">
        <v>0</v>
      </c>
      <c r="EI73" t="s">
        <v>3</v>
      </c>
      <c r="EJ73">
        <v>1</v>
      </c>
      <c r="EK73">
        <v>500001</v>
      </c>
      <c r="EL73" t="s">
        <v>145</v>
      </c>
      <c r="EM73" t="s">
        <v>146</v>
      </c>
      <c r="EO73" t="s">
        <v>3</v>
      </c>
      <c r="EQ73">
        <v>0</v>
      </c>
      <c r="ER73">
        <v>8301.3799999999992</v>
      </c>
      <c r="ES73">
        <v>8301.3799999999992</v>
      </c>
      <c r="ET73">
        <v>0</v>
      </c>
      <c r="EU73">
        <v>0</v>
      </c>
      <c r="EV73">
        <v>0</v>
      </c>
      <c r="EW73">
        <v>0</v>
      </c>
      <c r="EX73">
        <v>0</v>
      </c>
      <c r="EY73">
        <v>0</v>
      </c>
      <c r="FQ73">
        <v>0</v>
      </c>
      <c r="FR73">
        <f t="shared" si="50"/>
        <v>0</v>
      </c>
      <c r="FS73">
        <v>0</v>
      </c>
      <c r="FX73">
        <v>0</v>
      </c>
      <c r="FY73">
        <v>0</v>
      </c>
      <c r="GA73" t="s">
        <v>3</v>
      </c>
      <c r="GD73">
        <v>1</v>
      </c>
      <c r="GF73">
        <v>-103152197</v>
      </c>
      <c r="GG73">
        <v>2</v>
      </c>
      <c r="GH73">
        <v>1</v>
      </c>
      <c r="GI73">
        <v>2</v>
      </c>
      <c r="GJ73">
        <v>0</v>
      </c>
      <c r="GK73">
        <v>0</v>
      </c>
      <c r="GL73">
        <f t="shared" si="51"/>
        <v>0</v>
      </c>
      <c r="GM73">
        <f t="shared" si="52"/>
        <v>116.22</v>
      </c>
      <c r="GN73">
        <f t="shared" si="53"/>
        <v>116.22</v>
      </c>
      <c r="GO73">
        <f t="shared" si="54"/>
        <v>0</v>
      </c>
      <c r="GP73">
        <f t="shared" si="55"/>
        <v>0</v>
      </c>
      <c r="GR73">
        <v>0</v>
      </c>
      <c r="GS73">
        <v>3</v>
      </c>
      <c r="GT73">
        <v>0</v>
      </c>
      <c r="GU73" t="s">
        <v>3</v>
      </c>
      <c r="GV73">
        <f t="shared" si="56"/>
        <v>0</v>
      </c>
      <c r="GW73">
        <v>1</v>
      </c>
      <c r="GX73">
        <f t="shared" si="57"/>
        <v>0</v>
      </c>
      <c r="HA73">
        <v>0</v>
      </c>
      <c r="HB73">
        <v>0</v>
      </c>
      <c r="HC73">
        <f t="shared" si="58"/>
        <v>0</v>
      </c>
      <c r="HE73" t="s">
        <v>3</v>
      </c>
      <c r="HF73" t="s">
        <v>3</v>
      </c>
      <c r="HM73" t="s">
        <v>3</v>
      </c>
      <c r="HN73" t="s">
        <v>3</v>
      </c>
      <c r="HO73" t="s">
        <v>3</v>
      </c>
      <c r="HP73" t="s">
        <v>3</v>
      </c>
      <c r="HQ73" t="s">
        <v>3</v>
      </c>
      <c r="IK73">
        <v>0</v>
      </c>
    </row>
    <row r="74" spans="1:245">
      <c r="A74">
        <v>17</v>
      </c>
      <c r="B74">
        <v>1</v>
      </c>
      <c r="C74">
        <f>ROW(SmtRes!A180)</f>
        <v>180</v>
      </c>
      <c r="D74">
        <f>ROW(EtalonRes!A176)</f>
        <v>176</v>
      </c>
      <c r="E74" t="s">
        <v>248</v>
      </c>
      <c r="F74" t="s">
        <v>249</v>
      </c>
      <c r="G74" t="s">
        <v>250</v>
      </c>
      <c r="H74" t="s">
        <v>224</v>
      </c>
      <c r="I74">
        <f>ROUND(43.4/100,9)</f>
        <v>0.434</v>
      </c>
      <c r="J74">
        <v>0</v>
      </c>
      <c r="K74">
        <f>ROUND(43.4/100,9)</f>
        <v>0.434</v>
      </c>
      <c r="O74">
        <f t="shared" si="21"/>
        <v>5879.63</v>
      </c>
      <c r="P74">
        <f t="shared" si="22"/>
        <v>1661.41</v>
      </c>
      <c r="Q74">
        <f t="shared" si="23"/>
        <v>42.33</v>
      </c>
      <c r="R74">
        <f t="shared" si="24"/>
        <v>1.73</v>
      </c>
      <c r="S74">
        <f t="shared" si="25"/>
        <v>4175.8900000000003</v>
      </c>
      <c r="T74">
        <f t="shared" si="26"/>
        <v>0</v>
      </c>
      <c r="U74">
        <f t="shared" si="27"/>
        <v>14.204819999999998</v>
      </c>
      <c r="V74">
        <f t="shared" si="28"/>
        <v>4.3400000000000001E-3</v>
      </c>
      <c r="W74">
        <f t="shared" si="29"/>
        <v>0</v>
      </c>
      <c r="X74">
        <f t="shared" si="30"/>
        <v>3968.74</v>
      </c>
      <c r="Y74">
        <f t="shared" si="31"/>
        <v>1963.48</v>
      </c>
      <c r="AA74">
        <v>35350322</v>
      </c>
      <c r="AB74">
        <f t="shared" si="32"/>
        <v>863.6</v>
      </c>
      <c r="AC74">
        <f t="shared" si="33"/>
        <v>564.62</v>
      </c>
      <c r="AD74">
        <f>ROUND((((ET74)-(EU74))+AE74),6)</f>
        <v>8.99</v>
      </c>
      <c r="AE74">
        <f t="shared" si="69"/>
        <v>0.12</v>
      </c>
      <c r="AF74">
        <f t="shared" si="69"/>
        <v>289.99</v>
      </c>
      <c r="AG74">
        <f t="shared" si="36"/>
        <v>0</v>
      </c>
      <c r="AH74">
        <f t="shared" si="70"/>
        <v>32.729999999999997</v>
      </c>
      <c r="AI74">
        <f t="shared" si="70"/>
        <v>0.01</v>
      </c>
      <c r="AJ74">
        <f t="shared" si="38"/>
        <v>0</v>
      </c>
      <c r="AK74">
        <v>863.6</v>
      </c>
      <c r="AL74">
        <v>564.62</v>
      </c>
      <c r="AM74">
        <v>8.99</v>
      </c>
      <c r="AN74">
        <v>0.12</v>
      </c>
      <c r="AO74">
        <v>289.99</v>
      </c>
      <c r="AP74">
        <v>0</v>
      </c>
      <c r="AQ74">
        <v>32.729999999999997</v>
      </c>
      <c r="AR74">
        <v>0.01</v>
      </c>
      <c r="AS74">
        <v>0</v>
      </c>
      <c r="AT74">
        <v>95</v>
      </c>
      <c r="AU74">
        <v>47</v>
      </c>
      <c r="AV74">
        <v>1</v>
      </c>
      <c r="AW74">
        <v>1</v>
      </c>
      <c r="AZ74">
        <v>1</v>
      </c>
      <c r="BA74">
        <v>33.18</v>
      </c>
      <c r="BB74">
        <v>10.85</v>
      </c>
      <c r="BC74">
        <v>6.78</v>
      </c>
      <c r="BD74" t="s">
        <v>3</v>
      </c>
      <c r="BE74" t="s">
        <v>3</v>
      </c>
      <c r="BF74" t="s">
        <v>3</v>
      </c>
      <c r="BG74" t="s">
        <v>3</v>
      </c>
      <c r="BH74">
        <v>0</v>
      </c>
      <c r="BI74">
        <v>1</v>
      </c>
      <c r="BJ74" t="s">
        <v>251</v>
      </c>
      <c r="BM74">
        <v>15001</v>
      </c>
      <c r="BN74">
        <v>0</v>
      </c>
      <c r="BO74" t="s">
        <v>249</v>
      </c>
      <c r="BP74">
        <v>1</v>
      </c>
      <c r="BQ74">
        <v>2</v>
      </c>
      <c r="BR74">
        <v>0</v>
      </c>
      <c r="BS74">
        <v>33.18</v>
      </c>
      <c r="BT74">
        <v>1</v>
      </c>
      <c r="BU74">
        <v>1</v>
      </c>
      <c r="BV74">
        <v>1</v>
      </c>
      <c r="BW74">
        <v>1</v>
      </c>
      <c r="BX74">
        <v>1</v>
      </c>
      <c r="BY74" t="s">
        <v>3</v>
      </c>
      <c r="BZ74">
        <v>105</v>
      </c>
      <c r="CA74">
        <v>55</v>
      </c>
      <c r="CB74" t="s">
        <v>3</v>
      </c>
      <c r="CE74">
        <v>0</v>
      </c>
      <c r="CF74">
        <v>0</v>
      </c>
      <c r="CG74">
        <v>0</v>
      </c>
      <c r="CM74">
        <v>0</v>
      </c>
      <c r="CN74" t="s">
        <v>3</v>
      </c>
      <c r="CO74">
        <v>0</v>
      </c>
      <c r="CP74">
        <f t="shared" si="39"/>
        <v>5879.63</v>
      </c>
      <c r="CQ74">
        <f t="shared" si="40"/>
        <v>3828.1236000000004</v>
      </c>
      <c r="CR74">
        <f t="shared" si="41"/>
        <v>97.541499999999999</v>
      </c>
      <c r="CS74">
        <f t="shared" si="42"/>
        <v>3.9815999999999998</v>
      </c>
      <c r="CT74">
        <f t="shared" si="43"/>
        <v>9621.8682000000008</v>
      </c>
      <c r="CU74">
        <f t="shared" si="44"/>
        <v>0</v>
      </c>
      <c r="CV74">
        <f t="shared" si="45"/>
        <v>32.729999999999997</v>
      </c>
      <c r="CW74">
        <f t="shared" si="46"/>
        <v>0.01</v>
      </c>
      <c r="CX74">
        <f t="shared" si="47"/>
        <v>0</v>
      </c>
      <c r="CY74">
        <f t="shared" si="48"/>
        <v>3968.7389999999996</v>
      </c>
      <c r="CZ74">
        <f t="shared" si="49"/>
        <v>1963.4813999999999</v>
      </c>
      <c r="DC74" t="s">
        <v>3</v>
      </c>
      <c r="DD74" t="s">
        <v>3</v>
      </c>
      <c r="DE74" t="s">
        <v>3</v>
      </c>
      <c r="DF74" t="s">
        <v>3</v>
      </c>
      <c r="DG74" t="s">
        <v>3</v>
      </c>
      <c r="DH74" t="s">
        <v>3</v>
      </c>
      <c r="DI74" t="s">
        <v>3</v>
      </c>
      <c r="DJ74" t="s">
        <v>3</v>
      </c>
      <c r="DK74" t="s">
        <v>3</v>
      </c>
      <c r="DL74" t="s">
        <v>3</v>
      </c>
      <c r="DM74" t="s">
        <v>3</v>
      </c>
      <c r="DN74">
        <v>0</v>
      </c>
      <c r="DO74">
        <v>0</v>
      </c>
      <c r="DP74">
        <v>1</v>
      </c>
      <c r="DQ74">
        <v>1</v>
      </c>
      <c r="DU74">
        <v>1005</v>
      </c>
      <c r="DV74" t="s">
        <v>224</v>
      </c>
      <c r="DW74" t="s">
        <v>224</v>
      </c>
      <c r="DX74">
        <v>100</v>
      </c>
      <c r="DZ74" t="s">
        <v>3</v>
      </c>
      <c r="EA74" t="s">
        <v>3</v>
      </c>
      <c r="EB74" t="s">
        <v>3</v>
      </c>
      <c r="EC74" t="s">
        <v>3</v>
      </c>
      <c r="EE74">
        <v>36520706</v>
      </c>
      <c r="EF74">
        <v>2</v>
      </c>
      <c r="EG74" t="s">
        <v>58</v>
      </c>
      <c r="EH74">
        <v>0</v>
      </c>
      <c r="EI74" t="s">
        <v>3</v>
      </c>
      <c r="EJ74">
        <v>1</v>
      </c>
      <c r="EK74">
        <v>15001</v>
      </c>
      <c r="EL74" t="s">
        <v>138</v>
      </c>
      <c r="EM74" t="s">
        <v>139</v>
      </c>
      <c r="EO74" t="s">
        <v>3</v>
      </c>
      <c r="EQ74">
        <v>0</v>
      </c>
      <c r="ER74">
        <v>863.6</v>
      </c>
      <c r="ES74">
        <v>564.62</v>
      </c>
      <c r="ET74">
        <v>8.99</v>
      </c>
      <c r="EU74">
        <v>0.12</v>
      </c>
      <c r="EV74">
        <v>289.99</v>
      </c>
      <c r="EW74">
        <v>32.729999999999997</v>
      </c>
      <c r="EX74">
        <v>0.01</v>
      </c>
      <c r="EY74">
        <v>0</v>
      </c>
      <c r="FQ74">
        <v>0</v>
      </c>
      <c r="FR74">
        <f t="shared" si="50"/>
        <v>0</v>
      </c>
      <c r="FS74">
        <v>0</v>
      </c>
      <c r="FT74" t="s">
        <v>62</v>
      </c>
      <c r="FU74" t="s">
        <v>63</v>
      </c>
      <c r="FX74">
        <v>94.5</v>
      </c>
      <c r="FY74">
        <v>46.75</v>
      </c>
      <c r="GA74" t="s">
        <v>3</v>
      </c>
      <c r="GD74">
        <v>1</v>
      </c>
      <c r="GF74">
        <v>-1159350602</v>
      </c>
      <c r="GG74">
        <v>2</v>
      </c>
      <c r="GH74">
        <v>1</v>
      </c>
      <c r="GI74">
        <v>2</v>
      </c>
      <c r="GJ74">
        <v>0</v>
      </c>
      <c r="GK74">
        <v>0</v>
      </c>
      <c r="GL74">
        <f t="shared" si="51"/>
        <v>0</v>
      </c>
      <c r="GM74">
        <f t="shared" si="52"/>
        <v>11811.85</v>
      </c>
      <c r="GN74">
        <f t="shared" si="53"/>
        <v>11811.85</v>
      </c>
      <c r="GO74">
        <f t="shared" si="54"/>
        <v>0</v>
      </c>
      <c r="GP74">
        <f t="shared" si="55"/>
        <v>0</v>
      </c>
      <c r="GR74">
        <v>0</v>
      </c>
      <c r="GS74">
        <v>3</v>
      </c>
      <c r="GT74">
        <v>0</v>
      </c>
      <c r="GU74" t="s">
        <v>3</v>
      </c>
      <c r="GV74">
        <f t="shared" si="56"/>
        <v>0</v>
      </c>
      <c r="GW74">
        <v>1</v>
      </c>
      <c r="GX74">
        <f t="shared" si="57"/>
        <v>0</v>
      </c>
      <c r="HA74">
        <v>0</v>
      </c>
      <c r="HB74">
        <v>0</v>
      </c>
      <c r="HC74">
        <f t="shared" si="58"/>
        <v>0</v>
      </c>
      <c r="HE74" t="s">
        <v>3</v>
      </c>
      <c r="HF74" t="s">
        <v>3</v>
      </c>
      <c r="HM74" t="s">
        <v>3</v>
      </c>
      <c r="HN74" t="s">
        <v>3</v>
      </c>
      <c r="HO74" t="s">
        <v>3</v>
      </c>
      <c r="HP74" t="s">
        <v>3</v>
      </c>
      <c r="HQ74" t="s">
        <v>3</v>
      </c>
      <c r="IK74">
        <v>0</v>
      </c>
    </row>
    <row r="76" spans="1:245">
      <c r="A76" s="2">
        <v>51</v>
      </c>
      <c r="B76" s="2">
        <f>B24</f>
        <v>1</v>
      </c>
      <c r="C76" s="2">
        <f>A24</f>
        <v>4</v>
      </c>
      <c r="D76" s="2">
        <f>ROW(A24)</f>
        <v>24</v>
      </c>
      <c r="E76" s="2"/>
      <c r="F76" s="2" t="str">
        <f>IF(F24&lt;&gt;"",F24,"")</f>
        <v>Новый раздел</v>
      </c>
      <c r="G76" s="2" t="str">
        <f>IF(G24&lt;&gt;"",G24,"")</f>
        <v>стены</v>
      </c>
      <c r="H76" s="2">
        <v>0</v>
      </c>
      <c r="I76" s="2"/>
      <c r="J76" s="2"/>
      <c r="K76" s="2"/>
      <c r="L76" s="2"/>
      <c r="M76" s="2"/>
      <c r="N76" s="2"/>
      <c r="O76" s="2">
        <f t="shared" ref="O76:T76" si="71">ROUND(AB76,2)</f>
        <v>138132.37</v>
      </c>
      <c r="P76" s="2">
        <f t="shared" si="71"/>
        <v>101731.75</v>
      </c>
      <c r="Q76" s="2">
        <f t="shared" si="71"/>
        <v>1292.26</v>
      </c>
      <c r="R76" s="2">
        <f t="shared" si="71"/>
        <v>290.45</v>
      </c>
      <c r="S76" s="2">
        <f t="shared" si="71"/>
        <v>35108.36</v>
      </c>
      <c r="T76" s="2">
        <f t="shared" si="71"/>
        <v>0</v>
      </c>
      <c r="U76" s="2">
        <f>AH76</f>
        <v>117.74973849999998</v>
      </c>
      <c r="V76" s="2">
        <f>AI76</f>
        <v>0.66575499999999999</v>
      </c>
      <c r="W76" s="2">
        <f>ROUND(AJ76,2)</f>
        <v>119.7</v>
      </c>
      <c r="X76" s="2">
        <f>ROUND(AK76,2)</f>
        <v>35626.31</v>
      </c>
      <c r="Y76" s="2">
        <f>ROUND(AL76,2)</f>
        <v>19049.97</v>
      </c>
      <c r="Z76" s="2"/>
      <c r="AA76" s="2"/>
      <c r="AB76" s="2">
        <f>ROUND(SUMIF(AA28:AA74,"=35350322",O28:O74),2)</f>
        <v>138132.37</v>
      </c>
      <c r="AC76" s="2">
        <f>ROUND(SUMIF(AA28:AA74,"=35350322",P28:P74),2)</f>
        <v>101731.75</v>
      </c>
      <c r="AD76" s="2">
        <f>ROUND(SUMIF(AA28:AA74,"=35350322",Q28:Q74),2)</f>
        <v>1292.26</v>
      </c>
      <c r="AE76" s="2">
        <f>ROUND(SUMIF(AA28:AA74,"=35350322",R28:R74),2)</f>
        <v>290.45</v>
      </c>
      <c r="AF76" s="2">
        <f>ROUND(SUMIF(AA28:AA74,"=35350322",S28:S74),2)</f>
        <v>35108.36</v>
      </c>
      <c r="AG76" s="2">
        <f>ROUND(SUMIF(AA28:AA74,"=35350322",T28:T74),2)</f>
        <v>0</v>
      </c>
      <c r="AH76" s="2">
        <f>SUMIF(AA28:AA74,"=35350322",U28:U74)</f>
        <v>117.74973849999998</v>
      </c>
      <c r="AI76" s="2">
        <f>SUMIF(AA28:AA74,"=35350322",V28:V74)</f>
        <v>0.66575499999999999</v>
      </c>
      <c r="AJ76" s="2">
        <f>ROUND(SUMIF(AA28:AA74,"=35350322",W28:W74),2)</f>
        <v>119.7</v>
      </c>
      <c r="AK76" s="2">
        <f>ROUND(SUMIF(AA28:AA74,"=35350322",X28:X74),2)</f>
        <v>35626.31</v>
      </c>
      <c r="AL76" s="2">
        <f>ROUND(SUMIF(AA28:AA74,"=35350322",Y28:Y74),2)</f>
        <v>19049.97</v>
      </c>
      <c r="AM76" s="2"/>
      <c r="AN76" s="2"/>
      <c r="AO76" s="2">
        <f t="shared" ref="AO76:BD76" si="72">ROUND(BX76,2)</f>
        <v>0</v>
      </c>
      <c r="AP76" s="2">
        <f t="shared" si="72"/>
        <v>0</v>
      </c>
      <c r="AQ76" s="2">
        <f t="shared" si="72"/>
        <v>0</v>
      </c>
      <c r="AR76" s="2">
        <f t="shared" si="72"/>
        <v>192808.65</v>
      </c>
      <c r="AS76" s="2">
        <f t="shared" si="72"/>
        <v>178919.8</v>
      </c>
      <c r="AT76" s="2">
        <f t="shared" si="72"/>
        <v>13888.85</v>
      </c>
      <c r="AU76" s="2">
        <f t="shared" si="72"/>
        <v>0</v>
      </c>
      <c r="AV76" s="2">
        <f t="shared" si="72"/>
        <v>101731.75</v>
      </c>
      <c r="AW76" s="2">
        <f t="shared" si="72"/>
        <v>101731.75</v>
      </c>
      <c r="AX76" s="2">
        <f t="shared" si="72"/>
        <v>0</v>
      </c>
      <c r="AY76" s="2">
        <f t="shared" si="72"/>
        <v>101731.75</v>
      </c>
      <c r="AZ76" s="2">
        <f t="shared" si="72"/>
        <v>0</v>
      </c>
      <c r="BA76" s="2">
        <f t="shared" si="72"/>
        <v>0</v>
      </c>
      <c r="BB76" s="2">
        <f t="shared" si="72"/>
        <v>0</v>
      </c>
      <c r="BC76" s="2">
        <f t="shared" si="72"/>
        <v>0</v>
      </c>
      <c r="BD76" s="2">
        <f t="shared" si="72"/>
        <v>0</v>
      </c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>
        <f>ROUND(SUMIF(AA28:AA74,"=35350322",FQ28:FQ74),2)</f>
        <v>0</v>
      </c>
      <c r="BY76" s="2">
        <f>ROUND(SUMIF(AA28:AA74,"=35350322",FR28:FR74),2)</f>
        <v>0</v>
      </c>
      <c r="BZ76" s="2">
        <f>ROUND(SUMIF(AA28:AA74,"=35350322",GL28:GL74),2)</f>
        <v>0</v>
      </c>
      <c r="CA76" s="2">
        <f>ROUND(SUMIF(AA28:AA74,"=35350322",GM28:GM74),2)</f>
        <v>192808.65</v>
      </c>
      <c r="CB76" s="2">
        <f>ROUND(SUMIF(AA28:AA74,"=35350322",GN28:GN74),2)</f>
        <v>178919.8</v>
      </c>
      <c r="CC76" s="2">
        <f>ROUND(SUMIF(AA28:AA74,"=35350322",GO28:GO74),2)</f>
        <v>13888.85</v>
      </c>
      <c r="CD76" s="2">
        <f>ROUND(SUMIF(AA28:AA74,"=35350322",GP28:GP74),2)</f>
        <v>0</v>
      </c>
      <c r="CE76" s="2">
        <f>AC76-BX76</f>
        <v>101731.75</v>
      </c>
      <c r="CF76" s="2">
        <f>AC76-BY76</f>
        <v>101731.75</v>
      </c>
      <c r="CG76" s="2">
        <f>BX76-BZ76</f>
        <v>0</v>
      </c>
      <c r="CH76" s="2">
        <f>AC76-BX76-BY76+BZ76</f>
        <v>101731.75</v>
      </c>
      <c r="CI76" s="2">
        <f>BY76-BZ76</f>
        <v>0</v>
      </c>
      <c r="CJ76" s="2">
        <f>ROUND(SUMIF(AA28:AA74,"=35350322",GX28:GX74),2)</f>
        <v>0</v>
      </c>
      <c r="CK76" s="2">
        <f>ROUND(SUMIF(AA28:AA74,"=35350322",GY28:GY74),2)</f>
        <v>0</v>
      </c>
      <c r="CL76" s="2">
        <f>ROUND(SUMIF(AA28:AA74,"=35350322",GZ28:GZ74),2)</f>
        <v>0</v>
      </c>
      <c r="CM76" s="2">
        <f>ROUND(SUMIF(AA28:AA74,"=35350322",HD28:HD74),2)</f>
        <v>0</v>
      </c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>
        <v>0</v>
      </c>
    </row>
    <row r="78" spans="1:245">
      <c r="A78" s="4">
        <v>50</v>
      </c>
      <c r="B78" s="4">
        <v>0</v>
      </c>
      <c r="C78" s="4">
        <v>0</v>
      </c>
      <c r="D78" s="4">
        <v>1</v>
      </c>
      <c r="E78" s="4">
        <v>201</v>
      </c>
      <c r="F78" s="4">
        <f>ROUND(Source!O76,O78)</f>
        <v>138132.37</v>
      </c>
      <c r="G78" s="4" t="s">
        <v>252</v>
      </c>
      <c r="H78" s="4" t="s">
        <v>253</v>
      </c>
      <c r="I78" s="4"/>
      <c r="J78" s="4"/>
      <c r="K78" s="4">
        <v>201</v>
      </c>
      <c r="L78" s="4">
        <v>1</v>
      </c>
      <c r="M78" s="4">
        <v>3</v>
      </c>
      <c r="N78" s="4" t="s">
        <v>3</v>
      </c>
      <c r="O78" s="4">
        <v>2</v>
      </c>
      <c r="P78" s="4"/>
      <c r="Q78" s="4"/>
      <c r="R78" s="4"/>
      <c r="S78" s="4"/>
      <c r="T78" s="4"/>
      <c r="U78" s="4"/>
      <c r="V78" s="4"/>
      <c r="W78" s="4">
        <v>138132.37</v>
      </c>
      <c r="X78" s="4">
        <v>1</v>
      </c>
      <c r="Y78" s="4">
        <v>138132.37</v>
      </c>
      <c r="Z78" s="4"/>
      <c r="AA78" s="4"/>
      <c r="AB78" s="4"/>
    </row>
    <row r="79" spans="1:245">
      <c r="A79" s="4">
        <v>50</v>
      </c>
      <c r="B79" s="4">
        <v>0</v>
      </c>
      <c r="C79" s="4">
        <v>0</v>
      </c>
      <c r="D79" s="4">
        <v>1</v>
      </c>
      <c r="E79" s="4">
        <v>202</v>
      </c>
      <c r="F79" s="4">
        <f>ROUND(Source!P76,O79)</f>
        <v>101731.75</v>
      </c>
      <c r="G79" s="4" t="s">
        <v>254</v>
      </c>
      <c r="H79" s="4" t="s">
        <v>255</v>
      </c>
      <c r="I79" s="4"/>
      <c r="J79" s="4"/>
      <c r="K79" s="4">
        <v>202</v>
      </c>
      <c r="L79" s="4">
        <v>2</v>
      </c>
      <c r="M79" s="4">
        <v>3</v>
      </c>
      <c r="N79" s="4" t="s">
        <v>3</v>
      </c>
      <c r="O79" s="4">
        <v>2</v>
      </c>
      <c r="P79" s="4"/>
      <c r="Q79" s="4"/>
      <c r="R79" s="4"/>
      <c r="S79" s="4"/>
      <c r="T79" s="4"/>
      <c r="U79" s="4"/>
      <c r="V79" s="4"/>
      <c r="W79" s="4">
        <v>101731.75</v>
      </c>
      <c r="X79" s="4">
        <v>1</v>
      </c>
      <c r="Y79" s="4">
        <v>101731.75</v>
      </c>
      <c r="Z79" s="4"/>
      <c r="AA79" s="4"/>
      <c r="AB79" s="4"/>
    </row>
    <row r="80" spans="1:245">
      <c r="A80" s="4">
        <v>50</v>
      </c>
      <c r="B80" s="4">
        <v>0</v>
      </c>
      <c r="C80" s="4">
        <v>0</v>
      </c>
      <c r="D80" s="4">
        <v>1</v>
      </c>
      <c r="E80" s="4">
        <v>222</v>
      </c>
      <c r="F80" s="4">
        <f>ROUND(Source!AO76,O80)</f>
        <v>0</v>
      </c>
      <c r="G80" s="4" t="s">
        <v>256</v>
      </c>
      <c r="H80" s="4" t="s">
        <v>257</v>
      </c>
      <c r="I80" s="4"/>
      <c r="J80" s="4"/>
      <c r="K80" s="4">
        <v>222</v>
      </c>
      <c r="L80" s="4">
        <v>3</v>
      </c>
      <c r="M80" s="4">
        <v>3</v>
      </c>
      <c r="N80" s="4" t="s">
        <v>3</v>
      </c>
      <c r="O80" s="4">
        <v>2</v>
      </c>
      <c r="P80" s="4"/>
      <c r="Q80" s="4"/>
      <c r="R80" s="4"/>
      <c r="S80" s="4"/>
      <c r="T80" s="4"/>
      <c r="U80" s="4"/>
      <c r="V80" s="4"/>
      <c r="W80" s="4">
        <v>0</v>
      </c>
      <c r="X80" s="4">
        <v>1</v>
      </c>
      <c r="Y80" s="4">
        <v>0</v>
      </c>
      <c r="Z80" s="4"/>
      <c r="AA80" s="4"/>
      <c r="AB80" s="4"/>
    </row>
    <row r="81" spans="1:28">
      <c r="A81" s="4">
        <v>50</v>
      </c>
      <c r="B81" s="4">
        <v>0</v>
      </c>
      <c r="C81" s="4">
        <v>0</v>
      </c>
      <c r="D81" s="4">
        <v>1</v>
      </c>
      <c r="E81" s="4">
        <v>225</v>
      </c>
      <c r="F81" s="4">
        <f>ROUND(Source!AV76,O81)</f>
        <v>101731.75</v>
      </c>
      <c r="G81" s="4" t="s">
        <v>258</v>
      </c>
      <c r="H81" s="4" t="s">
        <v>259</v>
      </c>
      <c r="I81" s="4"/>
      <c r="J81" s="4"/>
      <c r="K81" s="4">
        <v>225</v>
      </c>
      <c r="L81" s="4">
        <v>4</v>
      </c>
      <c r="M81" s="4">
        <v>3</v>
      </c>
      <c r="N81" s="4" t="s">
        <v>3</v>
      </c>
      <c r="O81" s="4">
        <v>2</v>
      </c>
      <c r="P81" s="4"/>
      <c r="Q81" s="4"/>
      <c r="R81" s="4"/>
      <c r="S81" s="4"/>
      <c r="T81" s="4"/>
      <c r="U81" s="4"/>
      <c r="V81" s="4"/>
      <c r="W81" s="4">
        <v>101731.75</v>
      </c>
      <c r="X81" s="4">
        <v>1</v>
      </c>
      <c r="Y81" s="4">
        <v>101731.75</v>
      </c>
      <c r="Z81" s="4"/>
      <c r="AA81" s="4"/>
      <c r="AB81" s="4"/>
    </row>
    <row r="82" spans="1:28">
      <c r="A82" s="4">
        <v>50</v>
      </c>
      <c r="B82" s="4">
        <v>0</v>
      </c>
      <c r="C82" s="4">
        <v>0</v>
      </c>
      <c r="D82" s="4">
        <v>1</v>
      </c>
      <c r="E82" s="4">
        <v>226</v>
      </c>
      <c r="F82" s="4">
        <f>ROUND(Source!AW76,O82)</f>
        <v>101731.75</v>
      </c>
      <c r="G82" s="4" t="s">
        <v>260</v>
      </c>
      <c r="H82" s="4" t="s">
        <v>261</v>
      </c>
      <c r="I82" s="4"/>
      <c r="J82" s="4"/>
      <c r="K82" s="4">
        <v>226</v>
      </c>
      <c r="L82" s="4">
        <v>5</v>
      </c>
      <c r="M82" s="4">
        <v>3</v>
      </c>
      <c r="N82" s="4" t="s">
        <v>3</v>
      </c>
      <c r="O82" s="4">
        <v>2</v>
      </c>
      <c r="P82" s="4"/>
      <c r="Q82" s="4"/>
      <c r="R82" s="4"/>
      <c r="S82" s="4"/>
      <c r="T82" s="4"/>
      <c r="U82" s="4"/>
      <c r="V82" s="4"/>
      <c r="W82" s="4">
        <v>101731.75</v>
      </c>
      <c r="X82" s="4">
        <v>1</v>
      </c>
      <c r="Y82" s="4">
        <v>101731.75</v>
      </c>
      <c r="Z82" s="4"/>
      <c r="AA82" s="4"/>
      <c r="AB82" s="4"/>
    </row>
    <row r="83" spans="1:28">
      <c r="A83" s="4">
        <v>50</v>
      </c>
      <c r="B83" s="4">
        <v>0</v>
      </c>
      <c r="C83" s="4">
        <v>0</v>
      </c>
      <c r="D83" s="4">
        <v>1</v>
      </c>
      <c r="E83" s="4">
        <v>227</v>
      </c>
      <c r="F83" s="4">
        <f>ROUND(Source!AX76,O83)</f>
        <v>0</v>
      </c>
      <c r="G83" s="4" t="s">
        <v>262</v>
      </c>
      <c r="H83" s="4" t="s">
        <v>263</v>
      </c>
      <c r="I83" s="4"/>
      <c r="J83" s="4"/>
      <c r="K83" s="4">
        <v>227</v>
      </c>
      <c r="L83" s="4">
        <v>6</v>
      </c>
      <c r="M83" s="4">
        <v>3</v>
      </c>
      <c r="N83" s="4" t="s">
        <v>3</v>
      </c>
      <c r="O83" s="4">
        <v>2</v>
      </c>
      <c r="P83" s="4"/>
      <c r="Q83" s="4"/>
      <c r="R83" s="4"/>
      <c r="S83" s="4"/>
      <c r="T83" s="4"/>
      <c r="U83" s="4"/>
      <c r="V83" s="4"/>
      <c r="W83" s="4">
        <v>0</v>
      </c>
      <c r="X83" s="4">
        <v>1</v>
      </c>
      <c r="Y83" s="4">
        <v>0</v>
      </c>
      <c r="Z83" s="4"/>
      <c r="AA83" s="4"/>
      <c r="AB83" s="4"/>
    </row>
    <row r="84" spans="1:28">
      <c r="A84" s="4">
        <v>50</v>
      </c>
      <c r="B84" s="4">
        <v>0</v>
      </c>
      <c r="C84" s="4">
        <v>0</v>
      </c>
      <c r="D84" s="4">
        <v>1</v>
      </c>
      <c r="E84" s="4">
        <v>228</v>
      </c>
      <c r="F84" s="4">
        <f>ROUND(Source!AY76,O84)</f>
        <v>101731.75</v>
      </c>
      <c r="G84" s="4" t="s">
        <v>264</v>
      </c>
      <c r="H84" s="4" t="s">
        <v>265</v>
      </c>
      <c r="I84" s="4"/>
      <c r="J84" s="4"/>
      <c r="K84" s="4">
        <v>228</v>
      </c>
      <c r="L84" s="4">
        <v>7</v>
      </c>
      <c r="M84" s="4">
        <v>3</v>
      </c>
      <c r="N84" s="4" t="s">
        <v>3</v>
      </c>
      <c r="O84" s="4">
        <v>2</v>
      </c>
      <c r="P84" s="4"/>
      <c r="Q84" s="4"/>
      <c r="R84" s="4"/>
      <c r="S84" s="4"/>
      <c r="T84" s="4"/>
      <c r="U84" s="4"/>
      <c r="V84" s="4"/>
      <c r="W84" s="4">
        <v>101731.75</v>
      </c>
      <c r="X84" s="4">
        <v>1</v>
      </c>
      <c r="Y84" s="4">
        <v>101731.75</v>
      </c>
      <c r="Z84" s="4"/>
      <c r="AA84" s="4"/>
      <c r="AB84" s="4"/>
    </row>
    <row r="85" spans="1:28">
      <c r="A85" s="4">
        <v>50</v>
      </c>
      <c r="B85" s="4">
        <v>0</v>
      </c>
      <c r="C85" s="4">
        <v>0</v>
      </c>
      <c r="D85" s="4">
        <v>1</v>
      </c>
      <c r="E85" s="4">
        <v>216</v>
      </c>
      <c r="F85" s="4">
        <f>ROUND(Source!AP76,O85)</f>
        <v>0</v>
      </c>
      <c r="G85" s="4" t="s">
        <v>266</v>
      </c>
      <c r="H85" s="4" t="s">
        <v>267</v>
      </c>
      <c r="I85" s="4"/>
      <c r="J85" s="4"/>
      <c r="K85" s="4">
        <v>216</v>
      </c>
      <c r="L85" s="4">
        <v>8</v>
      </c>
      <c r="M85" s="4">
        <v>3</v>
      </c>
      <c r="N85" s="4" t="s">
        <v>3</v>
      </c>
      <c r="O85" s="4">
        <v>2</v>
      </c>
      <c r="P85" s="4"/>
      <c r="Q85" s="4"/>
      <c r="R85" s="4"/>
      <c r="S85" s="4"/>
      <c r="T85" s="4"/>
      <c r="U85" s="4"/>
      <c r="V85" s="4"/>
      <c r="W85" s="4">
        <v>0</v>
      </c>
      <c r="X85" s="4">
        <v>1</v>
      </c>
      <c r="Y85" s="4">
        <v>0</v>
      </c>
      <c r="Z85" s="4"/>
      <c r="AA85" s="4"/>
      <c r="AB85" s="4"/>
    </row>
    <row r="86" spans="1:28">
      <c r="A86" s="4">
        <v>50</v>
      </c>
      <c r="B86" s="4">
        <v>0</v>
      </c>
      <c r="C86" s="4">
        <v>0</v>
      </c>
      <c r="D86" s="4">
        <v>1</v>
      </c>
      <c r="E86" s="4">
        <v>223</v>
      </c>
      <c r="F86" s="4">
        <f>ROUND(Source!AQ76,O86)</f>
        <v>0</v>
      </c>
      <c r="G86" s="4" t="s">
        <v>268</v>
      </c>
      <c r="H86" s="4" t="s">
        <v>269</v>
      </c>
      <c r="I86" s="4"/>
      <c r="J86" s="4"/>
      <c r="K86" s="4">
        <v>223</v>
      </c>
      <c r="L86" s="4">
        <v>9</v>
      </c>
      <c r="M86" s="4">
        <v>3</v>
      </c>
      <c r="N86" s="4" t="s">
        <v>3</v>
      </c>
      <c r="O86" s="4">
        <v>2</v>
      </c>
      <c r="P86" s="4"/>
      <c r="Q86" s="4"/>
      <c r="R86" s="4"/>
      <c r="S86" s="4"/>
      <c r="T86" s="4"/>
      <c r="U86" s="4"/>
      <c r="V86" s="4"/>
      <c r="W86" s="4">
        <v>0</v>
      </c>
      <c r="X86" s="4">
        <v>1</v>
      </c>
      <c r="Y86" s="4">
        <v>0</v>
      </c>
      <c r="Z86" s="4"/>
      <c r="AA86" s="4"/>
      <c r="AB86" s="4"/>
    </row>
    <row r="87" spans="1:28">
      <c r="A87" s="4">
        <v>50</v>
      </c>
      <c r="B87" s="4">
        <v>0</v>
      </c>
      <c r="C87" s="4">
        <v>0</v>
      </c>
      <c r="D87" s="4">
        <v>1</v>
      </c>
      <c r="E87" s="4">
        <v>229</v>
      </c>
      <c r="F87" s="4">
        <f>ROUND(Source!AZ76,O87)</f>
        <v>0</v>
      </c>
      <c r="G87" s="4" t="s">
        <v>270</v>
      </c>
      <c r="H87" s="4" t="s">
        <v>271</v>
      </c>
      <c r="I87" s="4"/>
      <c r="J87" s="4"/>
      <c r="K87" s="4">
        <v>229</v>
      </c>
      <c r="L87" s="4">
        <v>10</v>
      </c>
      <c r="M87" s="4">
        <v>3</v>
      </c>
      <c r="N87" s="4" t="s">
        <v>3</v>
      </c>
      <c r="O87" s="4">
        <v>2</v>
      </c>
      <c r="P87" s="4"/>
      <c r="Q87" s="4"/>
      <c r="R87" s="4"/>
      <c r="S87" s="4"/>
      <c r="T87" s="4"/>
      <c r="U87" s="4"/>
      <c r="V87" s="4"/>
      <c r="W87" s="4">
        <v>0</v>
      </c>
      <c r="X87" s="4">
        <v>1</v>
      </c>
      <c r="Y87" s="4">
        <v>0</v>
      </c>
      <c r="Z87" s="4"/>
      <c r="AA87" s="4"/>
      <c r="AB87" s="4"/>
    </row>
    <row r="88" spans="1:28">
      <c r="A88" s="4">
        <v>50</v>
      </c>
      <c r="B88" s="4">
        <v>0</v>
      </c>
      <c r="C88" s="4">
        <v>0</v>
      </c>
      <c r="D88" s="4">
        <v>1</v>
      </c>
      <c r="E88" s="4">
        <v>203</v>
      </c>
      <c r="F88" s="4">
        <f>ROUND(Source!Q76,O88)</f>
        <v>1292.26</v>
      </c>
      <c r="G88" s="4" t="s">
        <v>272</v>
      </c>
      <c r="H88" s="4" t="s">
        <v>273</v>
      </c>
      <c r="I88" s="4"/>
      <c r="J88" s="4"/>
      <c r="K88" s="4">
        <v>203</v>
      </c>
      <c r="L88" s="4">
        <v>11</v>
      </c>
      <c r="M88" s="4">
        <v>3</v>
      </c>
      <c r="N88" s="4" t="s">
        <v>3</v>
      </c>
      <c r="O88" s="4">
        <v>2</v>
      </c>
      <c r="P88" s="4"/>
      <c r="Q88" s="4"/>
      <c r="R88" s="4"/>
      <c r="S88" s="4"/>
      <c r="T88" s="4"/>
      <c r="U88" s="4"/>
      <c r="V88" s="4"/>
      <c r="W88" s="4">
        <v>1292.26</v>
      </c>
      <c r="X88" s="4">
        <v>1</v>
      </c>
      <c r="Y88" s="4">
        <v>1292.26</v>
      </c>
      <c r="Z88" s="4"/>
      <c r="AA88" s="4"/>
      <c r="AB88" s="4"/>
    </row>
    <row r="89" spans="1:28">
      <c r="A89" s="4">
        <v>50</v>
      </c>
      <c r="B89" s="4">
        <v>0</v>
      </c>
      <c r="C89" s="4">
        <v>0</v>
      </c>
      <c r="D89" s="4">
        <v>1</v>
      </c>
      <c r="E89" s="4">
        <v>231</v>
      </c>
      <c r="F89" s="4">
        <f>ROUND(Source!BB76,O89)</f>
        <v>0</v>
      </c>
      <c r="G89" s="4" t="s">
        <v>274</v>
      </c>
      <c r="H89" s="4" t="s">
        <v>275</v>
      </c>
      <c r="I89" s="4"/>
      <c r="J89" s="4"/>
      <c r="K89" s="4">
        <v>231</v>
      </c>
      <c r="L89" s="4">
        <v>12</v>
      </c>
      <c r="M89" s="4">
        <v>3</v>
      </c>
      <c r="N89" s="4" t="s">
        <v>3</v>
      </c>
      <c r="O89" s="4">
        <v>2</v>
      </c>
      <c r="P89" s="4"/>
      <c r="Q89" s="4"/>
      <c r="R89" s="4"/>
      <c r="S89" s="4"/>
      <c r="T89" s="4"/>
      <c r="U89" s="4"/>
      <c r="V89" s="4"/>
      <c r="W89" s="4">
        <v>0</v>
      </c>
      <c r="X89" s="4">
        <v>1</v>
      </c>
      <c r="Y89" s="4">
        <v>0</v>
      </c>
      <c r="Z89" s="4"/>
      <c r="AA89" s="4"/>
      <c r="AB89" s="4"/>
    </row>
    <row r="90" spans="1:28">
      <c r="A90" s="4">
        <v>50</v>
      </c>
      <c r="B90" s="4">
        <v>0</v>
      </c>
      <c r="C90" s="4">
        <v>0</v>
      </c>
      <c r="D90" s="4">
        <v>1</v>
      </c>
      <c r="E90" s="4">
        <v>204</v>
      </c>
      <c r="F90" s="4">
        <f>ROUND(Source!R76,O90)</f>
        <v>290.45</v>
      </c>
      <c r="G90" s="4" t="s">
        <v>276</v>
      </c>
      <c r="H90" s="4" t="s">
        <v>277</v>
      </c>
      <c r="I90" s="4"/>
      <c r="J90" s="4"/>
      <c r="K90" s="4">
        <v>204</v>
      </c>
      <c r="L90" s="4">
        <v>13</v>
      </c>
      <c r="M90" s="4">
        <v>3</v>
      </c>
      <c r="N90" s="4" t="s">
        <v>3</v>
      </c>
      <c r="O90" s="4">
        <v>2</v>
      </c>
      <c r="P90" s="4"/>
      <c r="Q90" s="4"/>
      <c r="R90" s="4"/>
      <c r="S90" s="4"/>
      <c r="T90" s="4"/>
      <c r="U90" s="4"/>
      <c r="V90" s="4"/>
      <c r="W90" s="4">
        <v>290.45</v>
      </c>
      <c r="X90" s="4">
        <v>1</v>
      </c>
      <c r="Y90" s="4">
        <v>290.45</v>
      </c>
      <c r="Z90" s="4"/>
      <c r="AA90" s="4"/>
      <c r="AB90" s="4"/>
    </row>
    <row r="91" spans="1:28">
      <c r="A91" s="4">
        <v>50</v>
      </c>
      <c r="B91" s="4">
        <v>0</v>
      </c>
      <c r="C91" s="4">
        <v>0</v>
      </c>
      <c r="D91" s="4">
        <v>1</v>
      </c>
      <c r="E91" s="4">
        <v>205</v>
      </c>
      <c r="F91" s="4">
        <f>ROUND(Source!S76,O91)</f>
        <v>35108.36</v>
      </c>
      <c r="G91" s="4" t="s">
        <v>278</v>
      </c>
      <c r="H91" s="4" t="s">
        <v>279</v>
      </c>
      <c r="I91" s="4"/>
      <c r="J91" s="4"/>
      <c r="K91" s="4">
        <v>205</v>
      </c>
      <c r="L91" s="4">
        <v>14</v>
      </c>
      <c r="M91" s="4">
        <v>3</v>
      </c>
      <c r="N91" s="4" t="s">
        <v>3</v>
      </c>
      <c r="O91" s="4">
        <v>2</v>
      </c>
      <c r="P91" s="4"/>
      <c r="Q91" s="4"/>
      <c r="R91" s="4"/>
      <c r="S91" s="4"/>
      <c r="T91" s="4"/>
      <c r="U91" s="4"/>
      <c r="V91" s="4"/>
      <c r="W91" s="4">
        <v>35108.36</v>
      </c>
      <c r="X91" s="4">
        <v>1</v>
      </c>
      <c r="Y91" s="4">
        <v>35108.36</v>
      </c>
      <c r="Z91" s="4"/>
      <c r="AA91" s="4"/>
      <c r="AB91" s="4"/>
    </row>
    <row r="92" spans="1:28">
      <c r="A92" s="4">
        <v>50</v>
      </c>
      <c r="B92" s="4">
        <v>0</v>
      </c>
      <c r="C92" s="4">
        <v>0</v>
      </c>
      <c r="D92" s="4">
        <v>1</v>
      </c>
      <c r="E92" s="4">
        <v>232</v>
      </c>
      <c r="F92" s="4">
        <f>ROUND(Source!BC76,O92)</f>
        <v>0</v>
      </c>
      <c r="G92" s="4" t="s">
        <v>280</v>
      </c>
      <c r="H92" s="4" t="s">
        <v>281</v>
      </c>
      <c r="I92" s="4"/>
      <c r="J92" s="4"/>
      <c r="K92" s="4">
        <v>232</v>
      </c>
      <c r="L92" s="4">
        <v>15</v>
      </c>
      <c r="M92" s="4">
        <v>3</v>
      </c>
      <c r="N92" s="4" t="s">
        <v>3</v>
      </c>
      <c r="O92" s="4">
        <v>2</v>
      </c>
      <c r="P92" s="4"/>
      <c r="Q92" s="4"/>
      <c r="R92" s="4"/>
      <c r="S92" s="4"/>
      <c r="T92" s="4"/>
      <c r="U92" s="4"/>
      <c r="V92" s="4"/>
      <c r="W92" s="4">
        <v>0</v>
      </c>
      <c r="X92" s="4">
        <v>1</v>
      </c>
      <c r="Y92" s="4">
        <v>0</v>
      </c>
      <c r="Z92" s="4"/>
      <c r="AA92" s="4"/>
      <c r="AB92" s="4"/>
    </row>
    <row r="93" spans="1:28">
      <c r="A93" s="4">
        <v>50</v>
      </c>
      <c r="B93" s="4">
        <v>0</v>
      </c>
      <c r="C93" s="4">
        <v>0</v>
      </c>
      <c r="D93" s="4">
        <v>1</v>
      </c>
      <c r="E93" s="4">
        <v>214</v>
      </c>
      <c r="F93" s="4">
        <f>ROUND(Source!AS76,O93)</f>
        <v>178919.8</v>
      </c>
      <c r="G93" s="4" t="s">
        <v>282</v>
      </c>
      <c r="H93" s="4" t="s">
        <v>283</v>
      </c>
      <c r="I93" s="4"/>
      <c r="J93" s="4"/>
      <c r="K93" s="4">
        <v>214</v>
      </c>
      <c r="L93" s="4">
        <v>16</v>
      </c>
      <c r="M93" s="4">
        <v>3</v>
      </c>
      <c r="N93" s="4" t="s">
        <v>3</v>
      </c>
      <c r="O93" s="4">
        <v>2</v>
      </c>
      <c r="P93" s="4"/>
      <c r="Q93" s="4"/>
      <c r="R93" s="4"/>
      <c r="S93" s="4"/>
      <c r="T93" s="4"/>
      <c r="U93" s="4"/>
      <c r="V93" s="4"/>
      <c r="W93" s="4">
        <v>178919.8</v>
      </c>
      <c r="X93" s="4">
        <v>1</v>
      </c>
      <c r="Y93" s="4">
        <v>178919.8</v>
      </c>
      <c r="Z93" s="4"/>
      <c r="AA93" s="4"/>
      <c r="AB93" s="4"/>
    </row>
    <row r="94" spans="1:28">
      <c r="A94" s="4">
        <v>50</v>
      </c>
      <c r="B94" s="4">
        <v>0</v>
      </c>
      <c r="C94" s="4">
        <v>0</v>
      </c>
      <c r="D94" s="4">
        <v>1</v>
      </c>
      <c r="E94" s="4">
        <v>215</v>
      </c>
      <c r="F94" s="4">
        <f>ROUND(Source!AT76,O94)</f>
        <v>13888.85</v>
      </c>
      <c r="G94" s="4" t="s">
        <v>284</v>
      </c>
      <c r="H94" s="4" t="s">
        <v>285</v>
      </c>
      <c r="I94" s="4"/>
      <c r="J94" s="4"/>
      <c r="K94" s="4">
        <v>215</v>
      </c>
      <c r="L94" s="4">
        <v>17</v>
      </c>
      <c r="M94" s="4">
        <v>3</v>
      </c>
      <c r="N94" s="4" t="s">
        <v>3</v>
      </c>
      <c r="O94" s="4">
        <v>2</v>
      </c>
      <c r="P94" s="4"/>
      <c r="Q94" s="4"/>
      <c r="R94" s="4"/>
      <c r="S94" s="4"/>
      <c r="T94" s="4"/>
      <c r="U94" s="4"/>
      <c r="V94" s="4"/>
      <c r="W94" s="4">
        <v>13888.85</v>
      </c>
      <c r="X94" s="4">
        <v>1</v>
      </c>
      <c r="Y94" s="4">
        <v>13888.85</v>
      </c>
      <c r="Z94" s="4"/>
      <c r="AA94" s="4"/>
      <c r="AB94" s="4"/>
    </row>
    <row r="95" spans="1:28">
      <c r="A95" s="4">
        <v>50</v>
      </c>
      <c r="B95" s="4">
        <v>0</v>
      </c>
      <c r="C95" s="4">
        <v>0</v>
      </c>
      <c r="D95" s="4">
        <v>1</v>
      </c>
      <c r="E95" s="4">
        <v>217</v>
      </c>
      <c r="F95" s="4">
        <f>ROUND(Source!AU76,O95)</f>
        <v>0</v>
      </c>
      <c r="G95" s="4" t="s">
        <v>286</v>
      </c>
      <c r="H95" s="4" t="s">
        <v>287</v>
      </c>
      <c r="I95" s="4"/>
      <c r="J95" s="4"/>
      <c r="K95" s="4">
        <v>217</v>
      </c>
      <c r="L95" s="4">
        <v>18</v>
      </c>
      <c r="M95" s="4">
        <v>3</v>
      </c>
      <c r="N95" s="4" t="s">
        <v>3</v>
      </c>
      <c r="O95" s="4">
        <v>2</v>
      </c>
      <c r="P95" s="4"/>
      <c r="Q95" s="4"/>
      <c r="R95" s="4"/>
      <c r="S95" s="4"/>
      <c r="T95" s="4"/>
      <c r="U95" s="4"/>
      <c r="V95" s="4"/>
      <c r="W95" s="4">
        <v>0</v>
      </c>
      <c r="X95" s="4">
        <v>1</v>
      </c>
      <c r="Y95" s="4">
        <v>0</v>
      </c>
      <c r="Z95" s="4"/>
      <c r="AA95" s="4"/>
      <c r="AB95" s="4"/>
    </row>
    <row r="96" spans="1:28">
      <c r="A96" s="4">
        <v>50</v>
      </c>
      <c r="B96" s="4">
        <v>0</v>
      </c>
      <c r="C96" s="4">
        <v>0</v>
      </c>
      <c r="D96" s="4">
        <v>1</v>
      </c>
      <c r="E96" s="4">
        <v>230</v>
      </c>
      <c r="F96" s="4">
        <f>ROUND(Source!BA76,O96)</f>
        <v>0</v>
      </c>
      <c r="G96" s="4" t="s">
        <v>288</v>
      </c>
      <c r="H96" s="4" t="s">
        <v>289</v>
      </c>
      <c r="I96" s="4"/>
      <c r="J96" s="4"/>
      <c r="K96" s="4">
        <v>230</v>
      </c>
      <c r="L96" s="4">
        <v>19</v>
      </c>
      <c r="M96" s="4">
        <v>3</v>
      </c>
      <c r="N96" s="4" t="s">
        <v>3</v>
      </c>
      <c r="O96" s="4">
        <v>2</v>
      </c>
      <c r="P96" s="4"/>
      <c r="Q96" s="4"/>
      <c r="R96" s="4"/>
      <c r="S96" s="4"/>
      <c r="T96" s="4"/>
      <c r="U96" s="4"/>
      <c r="V96" s="4"/>
      <c r="W96" s="4">
        <v>0</v>
      </c>
      <c r="X96" s="4">
        <v>1</v>
      </c>
      <c r="Y96" s="4">
        <v>0</v>
      </c>
      <c r="Z96" s="4"/>
      <c r="AA96" s="4"/>
      <c r="AB96" s="4"/>
    </row>
    <row r="97" spans="1:245">
      <c r="A97" s="4">
        <v>50</v>
      </c>
      <c r="B97" s="4">
        <v>0</v>
      </c>
      <c r="C97" s="4">
        <v>0</v>
      </c>
      <c r="D97" s="4">
        <v>1</v>
      </c>
      <c r="E97" s="4">
        <v>206</v>
      </c>
      <c r="F97" s="4">
        <f>ROUND(Source!T76,O97)</f>
        <v>0</v>
      </c>
      <c r="G97" s="4" t="s">
        <v>290</v>
      </c>
      <c r="H97" s="4" t="s">
        <v>291</v>
      </c>
      <c r="I97" s="4"/>
      <c r="J97" s="4"/>
      <c r="K97" s="4">
        <v>206</v>
      </c>
      <c r="L97" s="4">
        <v>20</v>
      </c>
      <c r="M97" s="4">
        <v>3</v>
      </c>
      <c r="N97" s="4" t="s">
        <v>3</v>
      </c>
      <c r="O97" s="4">
        <v>2</v>
      </c>
      <c r="P97" s="4"/>
      <c r="Q97" s="4"/>
      <c r="R97" s="4"/>
      <c r="S97" s="4"/>
      <c r="T97" s="4"/>
      <c r="U97" s="4"/>
      <c r="V97" s="4"/>
      <c r="W97" s="4">
        <v>0</v>
      </c>
      <c r="X97" s="4">
        <v>1</v>
      </c>
      <c r="Y97" s="4">
        <v>0</v>
      </c>
      <c r="Z97" s="4"/>
      <c r="AA97" s="4"/>
      <c r="AB97" s="4"/>
    </row>
    <row r="98" spans="1:245">
      <c r="A98" s="4">
        <v>50</v>
      </c>
      <c r="B98" s="4">
        <v>0</v>
      </c>
      <c r="C98" s="4">
        <v>0</v>
      </c>
      <c r="D98" s="4">
        <v>1</v>
      </c>
      <c r="E98" s="4">
        <v>207</v>
      </c>
      <c r="F98" s="4">
        <f>Source!U76</f>
        <v>117.74973849999998</v>
      </c>
      <c r="G98" s="4" t="s">
        <v>292</v>
      </c>
      <c r="H98" s="4" t="s">
        <v>293</v>
      </c>
      <c r="I98" s="4"/>
      <c r="J98" s="4"/>
      <c r="K98" s="4">
        <v>207</v>
      </c>
      <c r="L98" s="4">
        <v>21</v>
      </c>
      <c r="M98" s="4">
        <v>3</v>
      </c>
      <c r="N98" s="4" t="s">
        <v>3</v>
      </c>
      <c r="O98" s="4">
        <v>-1</v>
      </c>
      <c r="P98" s="4"/>
      <c r="Q98" s="4"/>
      <c r="R98" s="4"/>
      <c r="S98" s="4"/>
      <c r="T98" s="4"/>
      <c r="U98" s="4"/>
      <c r="V98" s="4"/>
      <c r="W98" s="4">
        <v>117.74973850000001</v>
      </c>
      <c r="X98" s="4">
        <v>1</v>
      </c>
      <c r="Y98" s="4">
        <v>117.74973850000001</v>
      </c>
      <c r="Z98" s="4"/>
      <c r="AA98" s="4"/>
      <c r="AB98" s="4"/>
    </row>
    <row r="99" spans="1:245">
      <c r="A99" s="4">
        <v>50</v>
      </c>
      <c r="B99" s="4">
        <v>0</v>
      </c>
      <c r="C99" s="4">
        <v>0</v>
      </c>
      <c r="D99" s="4">
        <v>1</v>
      </c>
      <c r="E99" s="4">
        <v>208</v>
      </c>
      <c r="F99" s="4">
        <f>Source!V76</f>
        <v>0.66575499999999999</v>
      </c>
      <c r="G99" s="4" t="s">
        <v>294</v>
      </c>
      <c r="H99" s="4" t="s">
        <v>295</v>
      </c>
      <c r="I99" s="4"/>
      <c r="J99" s="4"/>
      <c r="K99" s="4">
        <v>208</v>
      </c>
      <c r="L99" s="4">
        <v>22</v>
      </c>
      <c r="M99" s="4">
        <v>3</v>
      </c>
      <c r="N99" s="4" t="s">
        <v>3</v>
      </c>
      <c r="O99" s="4">
        <v>-1</v>
      </c>
      <c r="P99" s="4"/>
      <c r="Q99" s="4"/>
      <c r="R99" s="4"/>
      <c r="S99" s="4"/>
      <c r="T99" s="4"/>
      <c r="U99" s="4"/>
      <c r="V99" s="4"/>
      <c r="W99" s="4">
        <v>0.66575499999999999</v>
      </c>
      <c r="X99" s="4">
        <v>1</v>
      </c>
      <c r="Y99" s="4">
        <v>0.66575499999999999</v>
      </c>
      <c r="Z99" s="4"/>
      <c r="AA99" s="4"/>
      <c r="AB99" s="4"/>
    </row>
    <row r="100" spans="1:245">
      <c r="A100" s="4">
        <v>50</v>
      </c>
      <c r="B100" s="4">
        <v>0</v>
      </c>
      <c r="C100" s="4">
        <v>0</v>
      </c>
      <c r="D100" s="4">
        <v>1</v>
      </c>
      <c r="E100" s="4">
        <v>209</v>
      </c>
      <c r="F100" s="4">
        <f>ROUND(Source!W76,O100)</f>
        <v>119.7</v>
      </c>
      <c r="G100" s="4" t="s">
        <v>296</v>
      </c>
      <c r="H100" s="4" t="s">
        <v>297</v>
      </c>
      <c r="I100" s="4"/>
      <c r="J100" s="4"/>
      <c r="K100" s="4">
        <v>209</v>
      </c>
      <c r="L100" s="4">
        <v>23</v>
      </c>
      <c r="M100" s="4">
        <v>3</v>
      </c>
      <c r="N100" s="4" t="s">
        <v>3</v>
      </c>
      <c r="O100" s="4">
        <v>2</v>
      </c>
      <c r="P100" s="4"/>
      <c r="Q100" s="4"/>
      <c r="R100" s="4"/>
      <c r="S100" s="4"/>
      <c r="T100" s="4"/>
      <c r="U100" s="4"/>
      <c r="V100" s="4"/>
      <c r="W100" s="4">
        <v>119.7</v>
      </c>
      <c r="X100" s="4">
        <v>1</v>
      </c>
      <c r="Y100" s="4">
        <v>119.7</v>
      </c>
      <c r="Z100" s="4"/>
      <c r="AA100" s="4"/>
      <c r="AB100" s="4"/>
    </row>
    <row r="101" spans="1:245">
      <c r="A101" s="4">
        <v>50</v>
      </c>
      <c r="B101" s="4">
        <v>0</v>
      </c>
      <c r="C101" s="4">
        <v>0</v>
      </c>
      <c r="D101" s="4">
        <v>1</v>
      </c>
      <c r="E101" s="4">
        <v>233</v>
      </c>
      <c r="F101" s="4">
        <f>ROUND(Source!BD76,O101)</f>
        <v>0</v>
      </c>
      <c r="G101" s="4" t="s">
        <v>298</v>
      </c>
      <c r="H101" s="4" t="s">
        <v>299</v>
      </c>
      <c r="I101" s="4"/>
      <c r="J101" s="4"/>
      <c r="K101" s="4">
        <v>233</v>
      </c>
      <c r="L101" s="4">
        <v>24</v>
      </c>
      <c r="M101" s="4">
        <v>3</v>
      </c>
      <c r="N101" s="4" t="s">
        <v>3</v>
      </c>
      <c r="O101" s="4">
        <v>2</v>
      </c>
      <c r="P101" s="4"/>
      <c r="Q101" s="4"/>
      <c r="R101" s="4"/>
      <c r="S101" s="4"/>
      <c r="T101" s="4"/>
      <c r="U101" s="4"/>
      <c r="V101" s="4"/>
      <c r="W101" s="4">
        <v>0</v>
      </c>
      <c r="X101" s="4">
        <v>1</v>
      </c>
      <c r="Y101" s="4">
        <v>0</v>
      </c>
      <c r="Z101" s="4"/>
      <c r="AA101" s="4"/>
      <c r="AB101" s="4"/>
    </row>
    <row r="102" spans="1:245">
      <c r="A102" s="4">
        <v>50</v>
      </c>
      <c r="B102" s="4">
        <v>0</v>
      </c>
      <c r="C102" s="4">
        <v>0</v>
      </c>
      <c r="D102" s="4">
        <v>1</v>
      </c>
      <c r="E102" s="4">
        <v>210</v>
      </c>
      <c r="F102" s="4">
        <f>ROUND(Source!X76,O102)</f>
        <v>35626.31</v>
      </c>
      <c r="G102" s="4" t="s">
        <v>300</v>
      </c>
      <c r="H102" s="4" t="s">
        <v>301</v>
      </c>
      <c r="I102" s="4"/>
      <c r="J102" s="4"/>
      <c r="K102" s="4">
        <v>210</v>
      </c>
      <c r="L102" s="4">
        <v>25</v>
      </c>
      <c r="M102" s="4">
        <v>3</v>
      </c>
      <c r="N102" s="4" t="s">
        <v>3</v>
      </c>
      <c r="O102" s="4">
        <v>2</v>
      </c>
      <c r="P102" s="4"/>
      <c r="Q102" s="4"/>
      <c r="R102" s="4"/>
      <c r="S102" s="4"/>
      <c r="T102" s="4"/>
      <c r="U102" s="4"/>
      <c r="V102" s="4"/>
      <c r="W102" s="4">
        <v>35626.31</v>
      </c>
      <c r="X102" s="4">
        <v>1</v>
      </c>
      <c r="Y102" s="4">
        <v>35626.31</v>
      </c>
      <c r="Z102" s="4"/>
      <c r="AA102" s="4"/>
      <c r="AB102" s="4"/>
    </row>
    <row r="103" spans="1:245">
      <c r="A103" s="4">
        <v>50</v>
      </c>
      <c r="B103" s="4">
        <v>0</v>
      </c>
      <c r="C103" s="4">
        <v>0</v>
      </c>
      <c r="D103" s="4">
        <v>1</v>
      </c>
      <c r="E103" s="4">
        <v>211</v>
      </c>
      <c r="F103" s="4">
        <f>ROUND(Source!Y76,O103)</f>
        <v>19049.97</v>
      </c>
      <c r="G103" s="4" t="s">
        <v>302</v>
      </c>
      <c r="H103" s="4" t="s">
        <v>303</v>
      </c>
      <c r="I103" s="4"/>
      <c r="J103" s="4"/>
      <c r="K103" s="4">
        <v>211</v>
      </c>
      <c r="L103" s="4">
        <v>26</v>
      </c>
      <c r="M103" s="4">
        <v>3</v>
      </c>
      <c r="N103" s="4" t="s">
        <v>3</v>
      </c>
      <c r="O103" s="4">
        <v>2</v>
      </c>
      <c r="P103" s="4"/>
      <c r="Q103" s="4"/>
      <c r="R103" s="4"/>
      <c r="S103" s="4"/>
      <c r="T103" s="4"/>
      <c r="U103" s="4"/>
      <c r="V103" s="4"/>
      <c r="W103" s="4">
        <v>19049.97</v>
      </c>
      <c r="X103" s="4">
        <v>1</v>
      </c>
      <c r="Y103" s="4">
        <v>19049.97</v>
      </c>
      <c r="Z103" s="4"/>
      <c r="AA103" s="4"/>
      <c r="AB103" s="4"/>
    </row>
    <row r="104" spans="1:245">
      <c r="A104" s="4">
        <v>50</v>
      </c>
      <c r="B104" s="4">
        <v>0</v>
      </c>
      <c r="C104" s="4">
        <v>0</v>
      </c>
      <c r="D104" s="4">
        <v>1</v>
      </c>
      <c r="E104" s="4">
        <v>224</v>
      </c>
      <c r="F104" s="4">
        <f>ROUND(Source!AR76,O104)</f>
        <v>192808.65</v>
      </c>
      <c r="G104" s="4" t="s">
        <v>304</v>
      </c>
      <c r="H104" s="4" t="s">
        <v>305</v>
      </c>
      <c r="I104" s="4"/>
      <c r="J104" s="4"/>
      <c r="K104" s="4">
        <v>224</v>
      </c>
      <c r="L104" s="4">
        <v>27</v>
      </c>
      <c r="M104" s="4">
        <v>3</v>
      </c>
      <c r="N104" s="4" t="s">
        <v>3</v>
      </c>
      <c r="O104" s="4">
        <v>2</v>
      </c>
      <c r="P104" s="4"/>
      <c r="Q104" s="4"/>
      <c r="R104" s="4"/>
      <c r="S104" s="4"/>
      <c r="T104" s="4"/>
      <c r="U104" s="4"/>
      <c r="V104" s="4"/>
      <c r="W104" s="4">
        <v>192808.65</v>
      </c>
      <c r="X104" s="4">
        <v>1</v>
      </c>
      <c r="Y104" s="4">
        <v>192808.65</v>
      </c>
      <c r="Z104" s="4"/>
      <c r="AA104" s="4"/>
      <c r="AB104" s="4"/>
    </row>
    <row r="106" spans="1:245">
      <c r="A106" s="1">
        <v>4</v>
      </c>
      <c r="B106" s="1">
        <v>1</v>
      </c>
      <c r="C106" s="1"/>
      <c r="D106" s="1">
        <f>ROW(A117)</f>
        <v>117</v>
      </c>
      <c r="E106" s="1"/>
      <c r="F106" s="1" t="s">
        <v>13</v>
      </c>
      <c r="G106" s="1" t="s">
        <v>306</v>
      </c>
      <c r="H106" s="1" t="s">
        <v>3</v>
      </c>
      <c r="I106" s="1">
        <v>0</v>
      </c>
      <c r="J106" s="1"/>
      <c r="K106" s="1">
        <v>0</v>
      </c>
      <c r="L106" s="1"/>
      <c r="M106" s="1" t="s">
        <v>3</v>
      </c>
      <c r="N106" s="1"/>
      <c r="O106" s="1"/>
      <c r="P106" s="1"/>
      <c r="Q106" s="1"/>
      <c r="R106" s="1"/>
      <c r="S106" s="1">
        <v>0</v>
      </c>
      <c r="T106" s="1"/>
      <c r="U106" s="1" t="s">
        <v>3</v>
      </c>
      <c r="V106" s="1">
        <v>0</v>
      </c>
      <c r="W106" s="1"/>
      <c r="X106" s="1"/>
      <c r="Y106" s="1"/>
      <c r="Z106" s="1"/>
      <c r="AA106" s="1"/>
      <c r="AB106" s="1" t="s">
        <v>3</v>
      </c>
      <c r="AC106" s="1" t="s">
        <v>3</v>
      </c>
      <c r="AD106" s="1" t="s">
        <v>3</v>
      </c>
      <c r="AE106" s="1" t="s">
        <v>3</v>
      </c>
      <c r="AF106" s="1" t="s">
        <v>3</v>
      </c>
      <c r="AG106" s="1" t="s">
        <v>3</v>
      </c>
      <c r="AH106" s="1"/>
      <c r="AI106" s="1"/>
      <c r="AJ106" s="1"/>
      <c r="AK106" s="1"/>
      <c r="AL106" s="1"/>
      <c r="AM106" s="1"/>
      <c r="AN106" s="1"/>
      <c r="AO106" s="1"/>
      <c r="AP106" s="1" t="s">
        <v>3</v>
      </c>
      <c r="AQ106" s="1" t="s">
        <v>3</v>
      </c>
      <c r="AR106" s="1" t="s">
        <v>3</v>
      </c>
      <c r="AS106" s="1"/>
      <c r="AT106" s="1"/>
      <c r="AU106" s="1"/>
      <c r="AV106" s="1"/>
      <c r="AW106" s="1"/>
      <c r="AX106" s="1"/>
      <c r="AY106" s="1"/>
      <c r="AZ106" s="1" t="s">
        <v>3</v>
      </c>
      <c r="BA106" s="1"/>
      <c r="BB106" s="1" t="s">
        <v>3</v>
      </c>
      <c r="BC106" s="1" t="s">
        <v>3</v>
      </c>
      <c r="BD106" s="1" t="s">
        <v>3</v>
      </c>
      <c r="BE106" s="1" t="s">
        <v>3</v>
      </c>
      <c r="BF106" s="1" t="s">
        <v>3</v>
      </c>
      <c r="BG106" s="1" t="s">
        <v>3</v>
      </c>
      <c r="BH106" s="1" t="s">
        <v>3</v>
      </c>
      <c r="BI106" s="1" t="s">
        <v>3</v>
      </c>
      <c r="BJ106" s="1" t="s">
        <v>3</v>
      </c>
      <c r="BK106" s="1" t="s">
        <v>3</v>
      </c>
      <c r="BL106" s="1" t="s">
        <v>3</v>
      </c>
      <c r="BM106" s="1" t="s">
        <v>3</v>
      </c>
      <c r="BN106" s="1" t="s">
        <v>3</v>
      </c>
      <c r="BO106" s="1" t="s">
        <v>3</v>
      </c>
      <c r="BP106" s="1" t="s">
        <v>3</v>
      </c>
      <c r="BQ106" s="1"/>
      <c r="BR106" s="1"/>
      <c r="BS106" s="1"/>
      <c r="BT106" s="1"/>
      <c r="BU106" s="1"/>
      <c r="BV106" s="1"/>
      <c r="BW106" s="1"/>
      <c r="BX106" s="1">
        <v>0</v>
      </c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>
        <v>0</v>
      </c>
    </row>
    <row r="108" spans="1:245">
      <c r="A108" s="2">
        <v>52</v>
      </c>
      <c r="B108" s="2">
        <f t="shared" ref="B108:G108" si="73">B117</f>
        <v>1</v>
      </c>
      <c r="C108" s="2">
        <f t="shared" si="73"/>
        <v>4</v>
      </c>
      <c r="D108" s="2">
        <f t="shared" si="73"/>
        <v>106</v>
      </c>
      <c r="E108" s="2">
        <f t="shared" si="73"/>
        <v>0</v>
      </c>
      <c r="F108" s="2" t="str">
        <f t="shared" si="73"/>
        <v>Новый раздел</v>
      </c>
      <c r="G108" s="2" t="str">
        <f t="shared" si="73"/>
        <v>Потолок</v>
      </c>
      <c r="H108" s="2"/>
      <c r="I108" s="2"/>
      <c r="J108" s="2"/>
      <c r="K108" s="2"/>
      <c r="L108" s="2"/>
      <c r="M108" s="2"/>
      <c r="N108" s="2"/>
      <c r="O108" s="2">
        <f t="shared" ref="O108:AT108" si="74">O117</f>
        <v>19645.7</v>
      </c>
      <c r="P108" s="2">
        <f t="shared" si="74"/>
        <v>8568.4</v>
      </c>
      <c r="Q108" s="2">
        <f t="shared" si="74"/>
        <v>1110.3399999999999</v>
      </c>
      <c r="R108" s="2">
        <f t="shared" si="74"/>
        <v>122.24</v>
      </c>
      <c r="S108" s="2">
        <f t="shared" si="74"/>
        <v>9966.9599999999991</v>
      </c>
      <c r="T108" s="2">
        <f t="shared" si="74"/>
        <v>0</v>
      </c>
      <c r="U108" s="2">
        <f t="shared" si="74"/>
        <v>31.747717999999999</v>
      </c>
      <c r="V108" s="2">
        <f t="shared" si="74"/>
        <v>0.27290000000000003</v>
      </c>
      <c r="W108" s="2">
        <f t="shared" si="74"/>
        <v>11.42</v>
      </c>
      <c r="X108" s="2">
        <f t="shared" si="74"/>
        <v>9584.75</v>
      </c>
      <c r="Y108" s="2">
        <f t="shared" si="74"/>
        <v>5607.78</v>
      </c>
      <c r="Z108" s="2">
        <f t="shared" si="74"/>
        <v>0</v>
      </c>
      <c r="AA108" s="2">
        <f t="shared" si="74"/>
        <v>0</v>
      </c>
      <c r="AB108" s="2">
        <f t="shared" si="74"/>
        <v>19645.7</v>
      </c>
      <c r="AC108" s="2">
        <f t="shared" si="74"/>
        <v>8568.4</v>
      </c>
      <c r="AD108" s="2">
        <f t="shared" si="74"/>
        <v>1110.3399999999999</v>
      </c>
      <c r="AE108" s="2">
        <f t="shared" si="74"/>
        <v>122.24</v>
      </c>
      <c r="AF108" s="2">
        <f t="shared" si="74"/>
        <v>9966.9599999999991</v>
      </c>
      <c r="AG108" s="2">
        <f t="shared" si="74"/>
        <v>0</v>
      </c>
      <c r="AH108" s="2">
        <f t="shared" si="74"/>
        <v>31.747717999999999</v>
      </c>
      <c r="AI108" s="2">
        <f t="shared" si="74"/>
        <v>0.27290000000000003</v>
      </c>
      <c r="AJ108" s="2">
        <f t="shared" si="74"/>
        <v>11.42</v>
      </c>
      <c r="AK108" s="2">
        <f t="shared" si="74"/>
        <v>9584.75</v>
      </c>
      <c r="AL108" s="2">
        <f t="shared" si="74"/>
        <v>5607.78</v>
      </c>
      <c r="AM108" s="2">
        <f t="shared" si="74"/>
        <v>0</v>
      </c>
      <c r="AN108" s="2">
        <f t="shared" si="74"/>
        <v>0</v>
      </c>
      <c r="AO108" s="2">
        <f t="shared" si="74"/>
        <v>0</v>
      </c>
      <c r="AP108" s="2">
        <f t="shared" si="74"/>
        <v>0</v>
      </c>
      <c r="AQ108" s="2">
        <f t="shared" si="74"/>
        <v>0</v>
      </c>
      <c r="AR108" s="2">
        <f t="shared" si="74"/>
        <v>34838.230000000003</v>
      </c>
      <c r="AS108" s="2">
        <f t="shared" si="74"/>
        <v>17465.16</v>
      </c>
      <c r="AT108" s="2">
        <f t="shared" si="74"/>
        <v>17373.07</v>
      </c>
      <c r="AU108" s="2">
        <f t="shared" ref="AU108:BZ108" si="75">AU117</f>
        <v>0</v>
      </c>
      <c r="AV108" s="2">
        <f t="shared" si="75"/>
        <v>8568.4</v>
      </c>
      <c r="AW108" s="2">
        <f t="shared" si="75"/>
        <v>8568.4</v>
      </c>
      <c r="AX108" s="2">
        <f t="shared" si="75"/>
        <v>0</v>
      </c>
      <c r="AY108" s="2">
        <f t="shared" si="75"/>
        <v>8568.4</v>
      </c>
      <c r="AZ108" s="2">
        <f t="shared" si="75"/>
        <v>0</v>
      </c>
      <c r="BA108" s="2">
        <f t="shared" si="75"/>
        <v>0</v>
      </c>
      <c r="BB108" s="2">
        <f t="shared" si="75"/>
        <v>0</v>
      </c>
      <c r="BC108" s="2">
        <f t="shared" si="75"/>
        <v>0</v>
      </c>
      <c r="BD108" s="2">
        <f t="shared" si="75"/>
        <v>0</v>
      </c>
      <c r="BE108" s="2">
        <f t="shared" si="75"/>
        <v>0</v>
      </c>
      <c r="BF108" s="2">
        <f t="shared" si="75"/>
        <v>0</v>
      </c>
      <c r="BG108" s="2">
        <f t="shared" si="75"/>
        <v>0</v>
      </c>
      <c r="BH108" s="2">
        <f t="shared" si="75"/>
        <v>0</v>
      </c>
      <c r="BI108" s="2">
        <f t="shared" si="75"/>
        <v>0</v>
      </c>
      <c r="BJ108" s="2">
        <f t="shared" si="75"/>
        <v>0</v>
      </c>
      <c r="BK108" s="2">
        <f t="shared" si="75"/>
        <v>0</v>
      </c>
      <c r="BL108" s="2">
        <f t="shared" si="75"/>
        <v>0</v>
      </c>
      <c r="BM108" s="2">
        <f t="shared" si="75"/>
        <v>0</v>
      </c>
      <c r="BN108" s="2">
        <f t="shared" si="75"/>
        <v>0</v>
      </c>
      <c r="BO108" s="2">
        <f t="shared" si="75"/>
        <v>0</v>
      </c>
      <c r="BP108" s="2">
        <f t="shared" si="75"/>
        <v>0</v>
      </c>
      <c r="BQ108" s="2">
        <f t="shared" si="75"/>
        <v>0</v>
      </c>
      <c r="BR108" s="2">
        <f t="shared" si="75"/>
        <v>0</v>
      </c>
      <c r="BS108" s="2">
        <f t="shared" si="75"/>
        <v>0</v>
      </c>
      <c r="BT108" s="2">
        <f t="shared" si="75"/>
        <v>0</v>
      </c>
      <c r="BU108" s="2">
        <f t="shared" si="75"/>
        <v>0</v>
      </c>
      <c r="BV108" s="2">
        <f t="shared" si="75"/>
        <v>0</v>
      </c>
      <c r="BW108" s="2">
        <f t="shared" si="75"/>
        <v>0</v>
      </c>
      <c r="BX108" s="2">
        <f t="shared" si="75"/>
        <v>0</v>
      </c>
      <c r="BY108" s="2">
        <f t="shared" si="75"/>
        <v>0</v>
      </c>
      <c r="BZ108" s="2">
        <f t="shared" si="75"/>
        <v>0</v>
      </c>
      <c r="CA108" s="2">
        <f t="shared" ref="CA108:DF108" si="76">CA117</f>
        <v>34838.230000000003</v>
      </c>
      <c r="CB108" s="2">
        <f t="shared" si="76"/>
        <v>17465.16</v>
      </c>
      <c r="CC108" s="2">
        <f t="shared" si="76"/>
        <v>17373.07</v>
      </c>
      <c r="CD108" s="2">
        <f t="shared" si="76"/>
        <v>0</v>
      </c>
      <c r="CE108" s="2">
        <f t="shared" si="76"/>
        <v>8568.4</v>
      </c>
      <c r="CF108" s="2">
        <f t="shared" si="76"/>
        <v>8568.4</v>
      </c>
      <c r="CG108" s="2">
        <f t="shared" si="76"/>
        <v>0</v>
      </c>
      <c r="CH108" s="2">
        <f t="shared" si="76"/>
        <v>8568.4</v>
      </c>
      <c r="CI108" s="2">
        <f t="shared" si="76"/>
        <v>0</v>
      </c>
      <c r="CJ108" s="2">
        <f t="shared" si="76"/>
        <v>0</v>
      </c>
      <c r="CK108" s="2">
        <f t="shared" si="76"/>
        <v>0</v>
      </c>
      <c r="CL108" s="2">
        <f t="shared" si="76"/>
        <v>0</v>
      </c>
      <c r="CM108" s="2">
        <f t="shared" si="76"/>
        <v>0</v>
      </c>
      <c r="CN108" s="2">
        <f t="shared" si="76"/>
        <v>0</v>
      </c>
      <c r="CO108" s="2">
        <f t="shared" si="76"/>
        <v>0</v>
      </c>
      <c r="CP108" s="2">
        <f t="shared" si="76"/>
        <v>0</v>
      </c>
      <c r="CQ108" s="2">
        <f t="shared" si="76"/>
        <v>0</v>
      </c>
      <c r="CR108" s="2">
        <f t="shared" si="76"/>
        <v>0</v>
      </c>
      <c r="CS108" s="2">
        <f t="shared" si="76"/>
        <v>0</v>
      </c>
      <c r="CT108" s="2">
        <f t="shared" si="76"/>
        <v>0</v>
      </c>
      <c r="CU108" s="2">
        <f t="shared" si="76"/>
        <v>0</v>
      </c>
      <c r="CV108" s="2">
        <f t="shared" si="76"/>
        <v>0</v>
      </c>
      <c r="CW108" s="2">
        <f t="shared" si="76"/>
        <v>0</v>
      </c>
      <c r="CX108" s="2">
        <f t="shared" si="76"/>
        <v>0</v>
      </c>
      <c r="CY108" s="2">
        <f t="shared" si="76"/>
        <v>0</v>
      </c>
      <c r="CZ108" s="2">
        <f t="shared" si="76"/>
        <v>0</v>
      </c>
      <c r="DA108" s="2">
        <f t="shared" si="76"/>
        <v>0</v>
      </c>
      <c r="DB108" s="2">
        <f t="shared" si="76"/>
        <v>0</v>
      </c>
      <c r="DC108" s="2">
        <f t="shared" si="76"/>
        <v>0</v>
      </c>
      <c r="DD108" s="2">
        <f t="shared" si="76"/>
        <v>0</v>
      </c>
      <c r="DE108" s="2">
        <f t="shared" si="76"/>
        <v>0</v>
      </c>
      <c r="DF108" s="2">
        <f t="shared" si="76"/>
        <v>0</v>
      </c>
      <c r="DG108" s="3">
        <f t="shared" ref="DG108:EL108" si="77">DG117</f>
        <v>0</v>
      </c>
      <c r="DH108" s="3">
        <f t="shared" si="77"/>
        <v>0</v>
      </c>
      <c r="DI108" s="3">
        <f t="shared" si="77"/>
        <v>0</v>
      </c>
      <c r="DJ108" s="3">
        <f t="shared" si="77"/>
        <v>0</v>
      </c>
      <c r="DK108" s="3">
        <f t="shared" si="77"/>
        <v>0</v>
      </c>
      <c r="DL108" s="3">
        <f t="shared" si="77"/>
        <v>0</v>
      </c>
      <c r="DM108" s="3">
        <f t="shared" si="77"/>
        <v>0</v>
      </c>
      <c r="DN108" s="3">
        <f t="shared" si="77"/>
        <v>0</v>
      </c>
      <c r="DO108" s="3">
        <f t="shared" si="77"/>
        <v>0</v>
      </c>
      <c r="DP108" s="3">
        <f t="shared" si="77"/>
        <v>0</v>
      </c>
      <c r="DQ108" s="3">
        <f t="shared" si="77"/>
        <v>0</v>
      </c>
      <c r="DR108" s="3">
        <f t="shared" si="77"/>
        <v>0</v>
      </c>
      <c r="DS108" s="3">
        <f t="shared" si="77"/>
        <v>0</v>
      </c>
      <c r="DT108" s="3">
        <f t="shared" si="77"/>
        <v>0</v>
      </c>
      <c r="DU108" s="3">
        <f t="shared" si="77"/>
        <v>0</v>
      </c>
      <c r="DV108" s="3">
        <f t="shared" si="77"/>
        <v>0</v>
      </c>
      <c r="DW108" s="3">
        <f t="shared" si="77"/>
        <v>0</v>
      </c>
      <c r="DX108" s="3">
        <f t="shared" si="77"/>
        <v>0</v>
      </c>
      <c r="DY108" s="3">
        <f t="shared" si="77"/>
        <v>0</v>
      </c>
      <c r="DZ108" s="3">
        <f t="shared" si="77"/>
        <v>0</v>
      </c>
      <c r="EA108" s="3">
        <f t="shared" si="77"/>
        <v>0</v>
      </c>
      <c r="EB108" s="3">
        <f t="shared" si="77"/>
        <v>0</v>
      </c>
      <c r="EC108" s="3">
        <f t="shared" si="77"/>
        <v>0</v>
      </c>
      <c r="ED108" s="3">
        <f t="shared" si="77"/>
        <v>0</v>
      </c>
      <c r="EE108" s="3">
        <f t="shared" si="77"/>
        <v>0</v>
      </c>
      <c r="EF108" s="3">
        <f t="shared" si="77"/>
        <v>0</v>
      </c>
      <c r="EG108" s="3">
        <f t="shared" si="77"/>
        <v>0</v>
      </c>
      <c r="EH108" s="3">
        <f t="shared" si="77"/>
        <v>0</v>
      </c>
      <c r="EI108" s="3">
        <f t="shared" si="77"/>
        <v>0</v>
      </c>
      <c r="EJ108" s="3">
        <f t="shared" si="77"/>
        <v>0</v>
      </c>
      <c r="EK108" s="3">
        <f t="shared" si="77"/>
        <v>0</v>
      </c>
      <c r="EL108" s="3">
        <f t="shared" si="77"/>
        <v>0</v>
      </c>
      <c r="EM108" s="3">
        <f t="shared" ref="EM108:FR108" si="78">EM117</f>
        <v>0</v>
      </c>
      <c r="EN108" s="3">
        <f t="shared" si="78"/>
        <v>0</v>
      </c>
      <c r="EO108" s="3">
        <f t="shared" si="78"/>
        <v>0</v>
      </c>
      <c r="EP108" s="3">
        <f t="shared" si="78"/>
        <v>0</v>
      </c>
      <c r="EQ108" s="3">
        <f t="shared" si="78"/>
        <v>0</v>
      </c>
      <c r="ER108" s="3">
        <f t="shared" si="78"/>
        <v>0</v>
      </c>
      <c r="ES108" s="3">
        <f t="shared" si="78"/>
        <v>0</v>
      </c>
      <c r="ET108" s="3">
        <f t="shared" si="78"/>
        <v>0</v>
      </c>
      <c r="EU108" s="3">
        <f t="shared" si="78"/>
        <v>0</v>
      </c>
      <c r="EV108" s="3">
        <f t="shared" si="78"/>
        <v>0</v>
      </c>
      <c r="EW108" s="3">
        <f t="shared" si="78"/>
        <v>0</v>
      </c>
      <c r="EX108" s="3">
        <f t="shared" si="78"/>
        <v>0</v>
      </c>
      <c r="EY108" s="3">
        <f t="shared" si="78"/>
        <v>0</v>
      </c>
      <c r="EZ108" s="3">
        <f t="shared" si="78"/>
        <v>0</v>
      </c>
      <c r="FA108" s="3">
        <f t="shared" si="78"/>
        <v>0</v>
      </c>
      <c r="FB108" s="3">
        <f t="shared" si="78"/>
        <v>0</v>
      </c>
      <c r="FC108" s="3">
        <f t="shared" si="78"/>
        <v>0</v>
      </c>
      <c r="FD108" s="3">
        <f t="shared" si="78"/>
        <v>0</v>
      </c>
      <c r="FE108" s="3">
        <f t="shared" si="78"/>
        <v>0</v>
      </c>
      <c r="FF108" s="3">
        <f t="shared" si="78"/>
        <v>0</v>
      </c>
      <c r="FG108" s="3">
        <f t="shared" si="78"/>
        <v>0</v>
      </c>
      <c r="FH108" s="3">
        <f t="shared" si="78"/>
        <v>0</v>
      </c>
      <c r="FI108" s="3">
        <f t="shared" si="78"/>
        <v>0</v>
      </c>
      <c r="FJ108" s="3">
        <f t="shared" si="78"/>
        <v>0</v>
      </c>
      <c r="FK108" s="3">
        <f t="shared" si="78"/>
        <v>0</v>
      </c>
      <c r="FL108" s="3">
        <f t="shared" si="78"/>
        <v>0</v>
      </c>
      <c r="FM108" s="3">
        <f t="shared" si="78"/>
        <v>0</v>
      </c>
      <c r="FN108" s="3">
        <f t="shared" si="78"/>
        <v>0</v>
      </c>
      <c r="FO108" s="3">
        <f t="shared" si="78"/>
        <v>0</v>
      </c>
      <c r="FP108" s="3">
        <f t="shared" si="78"/>
        <v>0</v>
      </c>
      <c r="FQ108" s="3">
        <f t="shared" si="78"/>
        <v>0</v>
      </c>
      <c r="FR108" s="3">
        <f t="shared" si="78"/>
        <v>0</v>
      </c>
      <c r="FS108" s="3">
        <f t="shared" ref="FS108:GX108" si="79">FS117</f>
        <v>0</v>
      </c>
      <c r="FT108" s="3">
        <f t="shared" si="79"/>
        <v>0</v>
      </c>
      <c r="FU108" s="3">
        <f t="shared" si="79"/>
        <v>0</v>
      </c>
      <c r="FV108" s="3">
        <f t="shared" si="79"/>
        <v>0</v>
      </c>
      <c r="FW108" s="3">
        <f t="shared" si="79"/>
        <v>0</v>
      </c>
      <c r="FX108" s="3">
        <f t="shared" si="79"/>
        <v>0</v>
      </c>
      <c r="FY108" s="3">
        <f t="shared" si="79"/>
        <v>0</v>
      </c>
      <c r="FZ108" s="3">
        <f t="shared" si="79"/>
        <v>0</v>
      </c>
      <c r="GA108" s="3">
        <f t="shared" si="79"/>
        <v>0</v>
      </c>
      <c r="GB108" s="3">
        <f t="shared" si="79"/>
        <v>0</v>
      </c>
      <c r="GC108" s="3">
        <f t="shared" si="79"/>
        <v>0</v>
      </c>
      <c r="GD108" s="3">
        <f t="shared" si="79"/>
        <v>0</v>
      </c>
      <c r="GE108" s="3">
        <f t="shared" si="79"/>
        <v>0</v>
      </c>
      <c r="GF108" s="3">
        <f t="shared" si="79"/>
        <v>0</v>
      </c>
      <c r="GG108" s="3">
        <f t="shared" si="79"/>
        <v>0</v>
      </c>
      <c r="GH108" s="3">
        <f t="shared" si="79"/>
        <v>0</v>
      </c>
      <c r="GI108" s="3">
        <f t="shared" si="79"/>
        <v>0</v>
      </c>
      <c r="GJ108" s="3">
        <f t="shared" si="79"/>
        <v>0</v>
      </c>
      <c r="GK108" s="3">
        <f t="shared" si="79"/>
        <v>0</v>
      </c>
      <c r="GL108" s="3">
        <f t="shared" si="79"/>
        <v>0</v>
      </c>
      <c r="GM108" s="3">
        <f t="shared" si="79"/>
        <v>0</v>
      </c>
      <c r="GN108" s="3">
        <f t="shared" si="79"/>
        <v>0</v>
      </c>
      <c r="GO108" s="3">
        <f t="shared" si="79"/>
        <v>0</v>
      </c>
      <c r="GP108" s="3">
        <f t="shared" si="79"/>
        <v>0</v>
      </c>
      <c r="GQ108" s="3">
        <f t="shared" si="79"/>
        <v>0</v>
      </c>
      <c r="GR108" s="3">
        <f t="shared" si="79"/>
        <v>0</v>
      </c>
      <c r="GS108" s="3">
        <f t="shared" si="79"/>
        <v>0</v>
      </c>
      <c r="GT108" s="3">
        <f t="shared" si="79"/>
        <v>0</v>
      </c>
      <c r="GU108" s="3">
        <f t="shared" si="79"/>
        <v>0</v>
      </c>
      <c r="GV108" s="3">
        <f t="shared" si="79"/>
        <v>0</v>
      </c>
      <c r="GW108" s="3">
        <f t="shared" si="79"/>
        <v>0</v>
      </c>
      <c r="GX108" s="3">
        <f t="shared" si="79"/>
        <v>0</v>
      </c>
    </row>
    <row r="110" spans="1:245">
      <c r="A110">
        <v>17</v>
      </c>
      <c r="B110">
        <v>1</v>
      </c>
      <c r="C110">
        <f>ROW(SmtRes!A186)</f>
        <v>186</v>
      </c>
      <c r="D110">
        <f>ROW(EtalonRes!A182)</f>
        <v>182</v>
      </c>
      <c r="E110" t="s">
        <v>15</v>
      </c>
      <c r="F110" t="s">
        <v>307</v>
      </c>
      <c r="G110" t="s">
        <v>308</v>
      </c>
      <c r="H110" t="s">
        <v>309</v>
      </c>
      <c r="I110">
        <f>ROUND(14.2/100,9)</f>
        <v>0.14199999999999999</v>
      </c>
      <c r="J110">
        <v>0</v>
      </c>
      <c r="K110">
        <f>ROUND(14.2/100,9)</f>
        <v>0.14199999999999999</v>
      </c>
      <c r="O110">
        <f t="shared" ref="O110:O115" si="80">ROUND(CP110,2)</f>
        <v>9655.43</v>
      </c>
      <c r="P110">
        <f t="shared" ref="P110:P115" si="81">ROUND(CQ110*I110,2)</f>
        <v>3609.15</v>
      </c>
      <c r="Q110">
        <f t="shared" ref="Q110:Q115" si="82">ROUND(CR110*I110,2)</f>
        <v>827.81</v>
      </c>
      <c r="R110">
        <f t="shared" ref="R110:R115" si="83">ROUND(CS110*I110,2)</f>
        <v>60.43</v>
      </c>
      <c r="S110">
        <f t="shared" ref="S110:S115" si="84">ROUND(CT110*I110,2)</f>
        <v>5218.47</v>
      </c>
      <c r="T110">
        <f t="shared" ref="T110:T115" si="85">ROUND(CU110*I110,2)</f>
        <v>0</v>
      </c>
      <c r="U110">
        <f t="shared" ref="U110:U115" si="86">CV110*I110</f>
        <v>16.731717999999997</v>
      </c>
      <c r="V110">
        <f t="shared" ref="V110:V115" si="87">CW110*I110</f>
        <v>0.13489999999999999</v>
      </c>
      <c r="W110">
        <f t="shared" ref="W110:W115" si="88">ROUND(CX110*I110,2)</f>
        <v>0</v>
      </c>
      <c r="X110">
        <f t="shared" ref="X110:Y115" si="89">ROUND(CY110,2)</f>
        <v>5014.96</v>
      </c>
      <c r="Y110">
        <f t="shared" si="89"/>
        <v>2481.08</v>
      </c>
      <c r="AA110">
        <v>35350322</v>
      </c>
      <c r="AB110">
        <f t="shared" ref="AB110:AB115" si="90">ROUND((AC110+AD110+AF110),6)</f>
        <v>7000.2254999999996</v>
      </c>
      <c r="AC110">
        <f t="shared" ref="AC110:AC115" si="91">ROUND((ES110),6)</f>
        <v>5350.85</v>
      </c>
      <c r="AD110">
        <f>ROUND(((((ET110*1.25))-((EU110*1.25)))+AE110),6)</f>
        <v>541.78750000000002</v>
      </c>
      <c r="AE110">
        <f>ROUND(((EU110*1.25)),6)</f>
        <v>12.824999999999999</v>
      </c>
      <c r="AF110">
        <f>ROUND(((EV110*1.15)),6)</f>
        <v>1107.588</v>
      </c>
      <c r="AG110">
        <f t="shared" ref="AG110:AG115" si="92">ROUND((AP110),6)</f>
        <v>0</v>
      </c>
      <c r="AH110">
        <f>((EW110*1.15))</f>
        <v>117.82899999999998</v>
      </c>
      <c r="AI110">
        <f>((EX110*1.25))</f>
        <v>0.95</v>
      </c>
      <c r="AJ110">
        <f t="shared" ref="AJ110:AJ115" si="93">(AS110)</f>
        <v>0</v>
      </c>
      <c r="AK110">
        <v>6747.4</v>
      </c>
      <c r="AL110">
        <v>5350.85</v>
      </c>
      <c r="AM110">
        <v>433.43</v>
      </c>
      <c r="AN110">
        <v>10.26</v>
      </c>
      <c r="AO110">
        <v>963.12</v>
      </c>
      <c r="AP110">
        <v>0</v>
      </c>
      <c r="AQ110">
        <v>102.46</v>
      </c>
      <c r="AR110">
        <v>0.76</v>
      </c>
      <c r="AS110">
        <v>0</v>
      </c>
      <c r="AT110">
        <v>95</v>
      </c>
      <c r="AU110">
        <v>47</v>
      </c>
      <c r="AV110">
        <v>1</v>
      </c>
      <c r="AW110">
        <v>1</v>
      </c>
      <c r="AZ110">
        <v>1</v>
      </c>
      <c r="BA110">
        <v>33.18</v>
      </c>
      <c r="BB110">
        <v>10.76</v>
      </c>
      <c r="BC110">
        <v>4.75</v>
      </c>
      <c r="BD110" t="s">
        <v>3</v>
      </c>
      <c r="BE110" t="s">
        <v>3</v>
      </c>
      <c r="BF110" t="s">
        <v>3</v>
      </c>
      <c r="BG110" t="s">
        <v>3</v>
      </c>
      <c r="BH110">
        <v>0</v>
      </c>
      <c r="BI110">
        <v>1</v>
      </c>
      <c r="BJ110" t="s">
        <v>310</v>
      </c>
      <c r="BM110">
        <v>15001</v>
      </c>
      <c r="BN110">
        <v>0</v>
      </c>
      <c r="BO110" t="s">
        <v>307</v>
      </c>
      <c r="BP110">
        <v>1</v>
      </c>
      <c r="BQ110">
        <v>2</v>
      </c>
      <c r="BR110">
        <v>0</v>
      </c>
      <c r="BS110">
        <v>33.18</v>
      </c>
      <c r="BT110">
        <v>1</v>
      </c>
      <c r="BU110">
        <v>1</v>
      </c>
      <c r="BV110">
        <v>1</v>
      </c>
      <c r="BW110">
        <v>1</v>
      </c>
      <c r="BX110">
        <v>1</v>
      </c>
      <c r="BY110" t="s">
        <v>3</v>
      </c>
      <c r="BZ110">
        <v>105</v>
      </c>
      <c r="CA110">
        <v>55</v>
      </c>
      <c r="CB110" t="s">
        <v>3</v>
      </c>
      <c r="CE110">
        <v>0</v>
      </c>
      <c r="CF110">
        <v>0</v>
      </c>
      <c r="CG110">
        <v>0</v>
      </c>
      <c r="CM110">
        <v>0</v>
      </c>
      <c r="CN110" t="s">
        <v>788</v>
      </c>
      <c r="CO110">
        <v>0</v>
      </c>
      <c r="CP110">
        <f t="shared" ref="CP110:CP115" si="94">(P110+Q110+S110)</f>
        <v>9655.43</v>
      </c>
      <c r="CQ110">
        <f t="shared" ref="CQ110:CQ115" si="95">AC110*BC110</f>
        <v>25416.537500000002</v>
      </c>
      <c r="CR110">
        <f t="shared" ref="CR110:CR115" si="96">AD110*BB110</f>
        <v>5829.6334999999999</v>
      </c>
      <c r="CS110">
        <f t="shared" ref="CS110:CS115" si="97">AE110*BS110</f>
        <v>425.53349999999995</v>
      </c>
      <c r="CT110">
        <f t="shared" ref="CT110:CT115" si="98">AF110*BA110</f>
        <v>36749.769840000001</v>
      </c>
      <c r="CU110">
        <f t="shared" ref="CU110:CX115" si="99">AG110</f>
        <v>0</v>
      </c>
      <c r="CV110">
        <f t="shared" si="99"/>
        <v>117.82899999999998</v>
      </c>
      <c r="CW110">
        <f t="shared" si="99"/>
        <v>0.95</v>
      </c>
      <c r="CX110">
        <f t="shared" si="99"/>
        <v>0</v>
      </c>
      <c r="CY110">
        <f t="shared" ref="CY110:CY115" si="100">(((S110+R110)*AT110)/100)</f>
        <v>5014.9550000000008</v>
      </c>
      <c r="CZ110">
        <f t="shared" ref="CZ110:CZ115" si="101">(((S110+R110)*AU110)/100)</f>
        <v>2481.0830000000001</v>
      </c>
      <c r="DC110" t="s">
        <v>3</v>
      </c>
      <c r="DD110" t="s">
        <v>3</v>
      </c>
      <c r="DE110" t="s">
        <v>56</v>
      </c>
      <c r="DF110" t="s">
        <v>56</v>
      </c>
      <c r="DG110" t="s">
        <v>57</v>
      </c>
      <c r="DH110" t="s">
        <v>3</v>
      </c>
      <c r="DI110" t="s">
        <v>57</v>
      </c>
      <c r="DJ110" t="s">
        <v>56</v>
      </c>
      <c r="DK110" t="s">
        <v>3</v>
      </c>
      <c r="DL110" t="s">
        <v>3</v>
      </c>
      <c r="DM110" t="s">
        <v>3</v>
      </c>
      <c r="DN110">
        <v>0</v>
      </c>
      <c r="DO110">
        <v>0</v>
      </c>
      <c r="DP110">
        <v>1</v>
      </c>
      <c r="DQ110">
        <v>1</v>
      </c>
      <c r="DU110">
        <v>1013</v>
      </c>
      <c r="DV110" t="s">
        <v>309</v>
      </c>
      <c r="DW110" t="s">
        <v>309</v>
      </c>
      <c r="DX110">
        <v>1</v>
      </c>
      <c r="DZ110" t="s">
        <v>3</v>
      </c>
      <c r="EA110" t="s">
        <v>3</v>
      </c>
      <c r="EB110" t="s">
        <v>3</v>
      </c>
      <c r="EC110" t="s">
        <v>3</v>
      </c>
      <c r="EE110">
        <v>36520706</v>
      </c>
      <c r="EF110">
        <v>2</v>
      </c>
      <c r="EG110" t="s">
        <v>58</v>
      </c>
      <c r="EH110">
        <v>0</v>
      </c>
      <c r="EI110" t="s">
        <v>3</v>
      </c>
      <c r="EJ110">
        <v>1</v>
      </c>
      <c r="EK110">
        <v>15001</v>
      </c>
      <c r="EL110" t="s">
        <v>138</v>
      </c>
      <c r="EM110" t="s">
        <v>139</v>
      </c>
      <c r="EO110" t="s">
        <v>61</v>
      </c>
      <c r="EQ110">
        <v>0</v>
      </c>
      <c r="ER110">
        <v>6747.4</v>
      </c>
      <c r="ES110">
        <v>5350.85</v>
      </c>
      <c r="ET110">
        <v>433.43</v>
      </c>
      <c r="EU110">
        <v>10.26</v>
      </c>
      <c r="EV110">
        <v>963.12</v>
      </c>
      <c r="EW110">
        <v>102.46</v>
      </c>
      <c r="EX110">
        <v>0.76</v>
      </c>
      <c r="EY110">
        <v>0</v>
      </c>
      <c r="FQ110">
        <v>0</v>
      </c>
      <c r="FR110">
        <f t="shared" ref="FR110:FR115" si="102">ROUND(IF(AND(BH110=3,BI110=3),P110,0),2)</f>
        <v>0</v>
      </c>
      <c r="FS110">
        <v>0</v>
      </c>
      <c r="FT110" t="s">
        <v>62</v>
      </c>
      <c r="FU110" t="s">
        <v>63</v>
      </c>
      <c r="FX110">
        <v>94.5</v>
      </c>
      <c r="FY110">
        <v>46.75</v>
      </c>
      <c r="GA110" t="s">
        <v>3</v>
      </c>
      <c r="GD110">
        <v>1</v>
      </c>
      <c r="GF110">
        <v>-1153906230</v>
      </c>
      <c r="GG110">
        <v>2</v>
      </c>
      <c r="GH110">
        <v>1</v>
      </c>
      <c r="GI110">
        <v>2</v>
      </c>
      <c r="GJ110">
        <v>0</v>
      </c>
      <c r="GK110">
        <v>0</v>
      </c>
      <c r="GL110">
        <f t="shared" ref="GL110:GL115" si="103">ROUND(IF(AND(BH110=3,BI110=3,FS110&lt;&gt;0),P110,0),2)</f>
        <v>0</v>
      </c>
      <c r="GM110">
        <f t="shared" ref="GM110:GM115" si="104">ROUND(O110+X110+Y110,2)+GX110</f>
        <v>17151.47</v>
      </c>
      <c r="GN110">
        <f t="shared" ref="GN110:GN115" si="105">IF(OR(BI110=0,BI110=1),ROUND(O110+X110+Y110,2),0)</f>
        <v>17151.47</v>
      </c>
      <c r="GO110">
        <f t="shared" ref="GO110:GO115" si="106">IF(BI110=2,ROUND(O110+X110+Y110,2),0)</f>
        <v>0</v>
      </c>
      <c r="GP110">
        <f t="shared" ref="GP110:GP115" si="107">IF(BI110=4,ROUND(O110+X110+Y110,2)+GX110,0)</f>
        <v>0</v>
      </c>
      <c r="GR110">
        <v>0</v>
      </c>
      <c r="GS110">
        <v>3</v>
      </c>
      <c r="GT110">
        <v>0</v>
      </c>
      <c r="GU110" t="s">
        <v>3</v>
      </c>
      <c r="GV110">
        <f t="shared" ref="GV110:GV115" si="108">ROUND((GT110),6)</f>
        <v>0</v>
      </c>
      <c r="GW110">
        <v>1</v>
      </c>
      <c r="GX110">
        <f t="shared" ref="GX110:GX115" si="109">ROUND(HC110*I110,2)</f>
        <v>0</v>
      </c>
      <c r="HA110">
        <v>0</v>
      </c>
      <c r="HB110">
        <v>0</v>
      </c>
      <c r="HC110">
        <f t="shared" ref="HC110:HC115" si="110">GV110*GW110</f>
        <v>0</v>
      </c>
      <c r="HE110" t="s">
        <v>3</v>
      </c>
      <c r="HF110" t="s">
        <v>3</v>
      </c>
      <c r="HM110" t="s">
        <v>3</v>
      </c>
      <c r="HN110" t="s">
        <v>3</v>
      </c>
      <c r="HO110" t="s">
        <v>3</v>
      </c>
      <c r="HP110" t="s">
        <v>3</v>
      </c>
      <c r="HQ110" t="s">
        <v>3</v>
      </c>
      <c r="IK110">
        <v>0</v>
      </c>
    </row>
    <row r="111" spans="1:245">
      <c r="A111">
        <v>17</v>
      </c>
      <c r="B111">
        <v>1</v>
      </c>
      <c r="C111">
        <f>ROW(SmtRes!A193)</f>
        <v>193</v>
      </c>
      <c r="D111">
        <f>ROW(EtalonRes!A188)</f>
        <v>188</v>
      </c>
      <c r="E111" t="s">
        <v>30</v>
      </c>
      <c r="F111" t="s">
        <v>311</v>
      </c>
      <c r="G111" t="s">
        <v>312</v>
      </c>
      <c r="H111" t="s">
        <v>18</v>
      </c>
      <c r="I111">
        <f>ROUND(4/100,9)</f>
        <v>0.04</v>
      </c>
      <c r="J111">
        <v>0</v>
      </c>
      <c r="K111">
        <f>ROUND(4/100,9)</f>
        <v>0.04</v>
      </c>
      <c r="O111">
        <f t="shared" si="80"/>
        <v>1316.03</v>
      </c>
      <c r="P111">
        <f t="shared" si="81"/>
        <v>56.79</v>
      </c>
      <c r="Q111">
        <f t="shared" si="82"/>
        <v>16.38</v>
      </c>
      <c r="R111">
        <f t="shared" si="83"/>
        <v>3.58</v>
      </c>
      <c r="S111">
        <f t="shared" si="84"/>
        <v>1242.8599999999999</v>
      </c>
      <c r="T111">
        <f t="shared" si="85"/>
        <v>0</v>
      </c>
      <c r="U111">
        <f t="shared" si="86"/>
        <v>3.7760000000000002</v>
      </c>
      <c r="V111">
        <f t="shared" si="87"/>
        <v>8.0000000000000002E-3</v>
      </c>
      <c r="W111">
        <f t="shared" si="88"/>
        <v>0</v>
      </c>
      <c r="X111">
        <f t="shared" si="89"/>
        <v>1184.1199999999999</v>
      </c>
      <c r="Y111">
        <f t="shared" si="89"/>
        <v>810.19</v>
      </c>
      <c r="AA111">
        <v>35350322</v>
      </c>
      <c r="AB111">
        <f t="shared" si="90"/>
        <v>1101.54</v>
      </c>
      <c r="AC111">
        <f t="shared" si="91"/>
        <v>120.73</v>
      </c>
      <c r="AD111">
        <f>ROUND((((ET111)-(EU111))+AE111),6)</f>
        <v>44.36</v>
      </c>
      <c r="AE111">
        <f t="shared" ref="AE111:AF115" si="111">ROUND((EU111),6)</f>
        <v>2.7</v>
      </c>
      <c r="AF111">
        <f t="shared" si="111"/>
        <v>936.45</v>
      </c>
      <c r="AG111">
        <f t="shared" si="92"/>
        <v>0</v>
      </c>
      <c r="AH111">
        <f t="shared" ref="AH111:AI115" si="112">(EW111)</f>
        <v>94.4</v>
      </c>
      <c r="AI111">
        <f t="shared" si="112"/>
        <v>0.2</v>
      </c>
      <c r="AJ111">
        <f t="shared" si="93"/>
        <v>0</v>
      </c>
      <c r="AK111">
        <v>1101.54</v>
      </c>
      <c r="AL111">
        <v>120.73</v>
      </c>
      <c r="AM111">
        <v>44.36</v>
      </c>
      <c r="AN111">
        <v>2.7</v>
      </c>
      <c r="AO111">
        <v>936.45</v>
      </c>
      <c r="AP111">
        <v>0</v>
      </c>
      <c r="AQ111">
        <v>94.4</v>
      </c>
      <c r="AR111">
        <v>0.2</v>
      </c>
      <c r="AS111">
        <v>0</v>
      </c>
      <c r="AT111">
        <v>95</v>
      </c>
      <c r="AU111">
        <v>65</v>
      </c>
      <c r="AV111">
        <v>1</v>
      </c>
      <c r="AW111">
        <v>1</v>
      </c>
      <c r="AZ111">
        <v>1</v>
      </c>
      <c r="BA111">
        <v>33.18</v>
      </c>
      <c r="BB111">
        <v>9.23</v>
      </c>
      <c r="BC111">
        <v>11.76</v>
      </c>
      <c r="BD111" t="s">
        <v>3</v>
      </c>
      <c r="BE111" t="s">
        <v>3</v>
      </c>
      <c r="BF111" t="s">
        <v>3</v>
      </c>
      <c r="BG111" t="s">
        <v>3</v>
      </c>
      <c r="BH111">
        <v>0</v>
      </c>
      <c r="BI111">
        <v>2</v>
      </c>
      <c r="BJ111" t="s">
        <v>313</v>
      </c>
      <c r="BM111">
        <v>108001</v>
      </c>
      <c r="BN111">
        <v>0</v>
      </c>
      <c r="BO111" t="s">
        <v>311</v>
      </c>
      <c r="BP111">
        <v>1</v>
      </c>
      <c r="BQ111">
        <v>3</v>
      </c>
      <c r="BR111">
        <v>0</v>
      </c>
      <c r="BS111">
        <v>33.18</v>
      </c>
      <c r="BT111">
        <v>1</v>
      </c>
      <c r="BU111">
        <v>1</v>
      </c>
      <c r="BV111">
        <v>1</v>
      </c>
      <c r="BW111">
        <v>1</v>
      </c>
      <c r="BX111">
        <v>1</v>
      </c>
      <c r="BY111" t="s">
        <v>3</v>
      </c>
      <c r="BZ111">
        <v>95</v>
      </c>
      <c r="CA111">
        <v>65</v>
      </c>
      <c r="CB111" t="s">
        <v>3</v>
      </c>
      <c r="CE111">
        <v>0</v>
      </c>
      <c r="CF111">
        <v>0</v>
      </c>
      <c r="CG111">
        <v>0</v>
      </c>
      <c r="CM111">
        <v>0</v>
      </c>
      <c r="CN111" t="s">
        <v>3</v>
      </c>
      <c r="CO111">
        <v>0</v>
      </c>
      <c r="CP111">
        <f t="shared" si="94"/>
        <v>1316.03</v>
      </c>
      <c r="CQ111">
        <f t="shared" si="95"/>
        <v>1419.7848000000001</v>
      </c>
      <c r="CR111">
        <f t="shared" si="96"/>
        <v>409.44280000000003</v>
      </c>
      <c r="CS111">
        <f t="shared" si="97"/>
        <v>89.585999999999999</v>
      </c>
      <c r="CT111">
        <f t="shared" si="98"/>
        <v>31071.411</v>
      </c>
      <c r="CU111">
        <f t="shared" si="99"/>
        <v>0</v>
      </c>
      <c r="CV111">
        <f t="shared" si="99"/>
        <v>94.4</v>
      </c>
      <c r="CW111">
        <f t="shared" si="99"/>
        <v>0.2</v>
      </c>
      <c r="CX111">
        <f t="shared" si="99"/>
        <v>0</v>
      </c>
      <c r="CY111">
        <f t="shared" si="100"/>
        <v>1184.1179999999999</v>
      </c>
      <c r="CZ111">
        <f t="shared" si="101"/>
        <v>810.18599999999992</v>
      </c>
      <c r="DC111" t="s">
        <v>3</v>
      </c>
      <c r="DD111" t="s">
        <v>3</v>
      </c>
      <c r="DE111" t="s">
        <v>3</v>
      </c>
      <c r="DF111" t="s">
        <v>3</v>
      </c>
      <c r="DG111" t="s">
        <v>3</v>
      </c>
      <c r="DH111" t="s">
        <v>3</v>
      </c>
      <c r="DI111" t="s">
        <v>3</v>
      </c>
      <c r="DJ111" t="s">
        <v>3</v>
      </c>
      <c r="DK111" t="s">
        <v>3</v>
      </c>
      <c r="DL111" t="s">
        <v>3</v>
      </c>
      <c r="DM111" t="s">
        <v>3</v>
      </c>
      <c r="DN111">
        <v>0</v>
      </c>
      <c r="DO111">
        <v>0</v>
      </c>
      <c r="DP111">
        <v>1</v>
      </c>
      <c r="DQ111">
        <v>1</v>
      </c>
      <c r="DU111">
        <v>1010</v>
      </c>
      <c r="DV111" t="s">
        <v>18</v>
      </c>
      <c r="DW111" t="s">
        <v>18</v>
      </c>
      <c r="DX111">
        <v>100</v>
      </c>
      <c r="DZ111" t="s">
        <v>3</v>
      </c>
      <c r="EA111" t="s">
        <v>3</v>
      </c>
      <c r="EB111" t="s">
        <v>3</v>
      </c>
      <c r="EC111" t="s">
        <v>3</v>
      </c>
      <c r="EE111">
        <v>36520563</v>
      </c>
      <c r="EF111">
        <v>3</v>
      </c>
      <c r="EG111" t="s">
        <v>160</v>
      </c>
      <c r="EH111">
        <v>0</v>
      </c>
      <c r="EI111" t="s">
        <v>3</v>
      </c>
      <c r="EJ111">
        <v>2</v>
      </c>
      <c r="EK111">
        <v>108001</v>
      </c>
      <c r="EL111" t="s">
        <v>161</v>
      </c>
      <c r="EM111" t="s">
        <v>162</v>
      </c>
      <c r="EO111" t="s">
        <v>3</v>
      </c>
      <c r="EQ111">
        <v>0</v>
      </c>
      <c r="ER111">
        <v>1101.54</v>
      </c>
      <c r="ES111">
        <v>120.73</v>
      </c>
      <c r="ET111">
        <v>44.36</v>
      </c>
      <c r="EU111">
        <v>2.7</v>
      </c>
      <c r="EV111">
        <v>936.45</v>
      </c>
      <c r="EW111">
        <v>94.4</v>
      </c>
      <c r="EX111">
        <v>0.2</v>
      </c>
      <c r="EY111">
        <v>0</v>
      </c>
      <c r="FQ111">
        <v>0</v>
      </c>
      <c r="FR111">
        <f t="shared" si="102"/>
        <v>0</v>
      </c>
      <c r="FS111">
        <v>0</v>
      </c>
      <c r="FX111">
        <v>95</v>
      </c>
      <c r="FY111">
        <v>65</v>
      </c>
      <c r="GA111" t="s">
        <v>3</v>
      </c>
      <c r="GD111">
        <v>1</v>
      </c>
      <c r="GF111">
        <v>1562201403</v>
      </c>
      <c r="GG111">
        <v>2</v>
      </c>
      <c r="GH111">
        <v>1</v>
      </c>
      <c r="GI111">
        <v>2</v>
      </c>
      <c r="GJ111">
        <v>0</v>
      </c>
      <c r="GK111">
        <v>0</v>
      </c>
      <c r="GL111">
        <f t="shared" si="103"/>
        <v>0</v>
      </c>
      <c r="GM111">
        <f t="shared" si="104"/>
        <v>3310.34</v>
      </c>
      <c r="GN111">
        <f t="shared" si="105"/>
        <v>0</v>
      </c>
      <c r="GO111">
        <f t="shared" si="106"/>
        <v>3310.34</v>
      </c>
      <c r="GP111">
        <f t="shared" si="107"/>
        <v>0</v>
      </c>
      <c r="GR111">
        <v>0</v>
      </c>
      <c r="GS111">
        <v>3</v>
      </c>
      <c r="GT111">
        <v>0</v>
      </c>
      <c r="GU111" t="s">
        <v>3</v>
      </c>
      <c r="GV111">
        <f t="shared" si="108"/>
        <v>0</v>
      </c>
      <c r="GW111">
        <v>1</v>
      </c>
      <c r="GX111">
        <f t="shared" si="109"/>
        <v>0</v>
      </c>
      <c r="HA111">
        <v>0</v>
      </c>
      <c r="HB111">
        <v>0</v>
      </c>
      <c r="HC111">
        <f t="shared" si="110"/>
        <v>0</v>
      </c>
      <c r="HE111" t="s">
        <v>3</v>
      </c>
      <c r="HF111" t="s">
        <v>3</v>
      </c>
      <c r="HM111" t="s">
        <v>3</v>
      </c>
      <c r="HN111" t="s">
        <v>3</v>
      </c>
      <c r="HO111" t="s">
        <v>3</v>
      </c>
      <c r="HP111" t="s">
        <v>3</v>
      </c>
      <c r="HQ111" t="s">
        <v>3</v>
      </c>
      <c r="IK111">
        <v>0</v>
      </c>
    </row>
    <row r="112" spans="1:245">
      <c r="A112">
        <v>18</v>
      </c>
      <c r="B112">
        <v>1</v>
      </c>
      <c r="C112">
        <v>192</v>
      </c>
      <c r="E112" t="s">
        <v>314</v>
      </c>
      <c r="F112" t="s">
        <v>315</v>
      </c>
      <c r="G112" t="s">
        <v>316</v>
      </c>
      <c r="H112" t="s">
        <v>106</v>
      </c>
      <c r="I112">
        <f>I111*J112</f>
        <v>4</v>
      </c>
      <c r="J112">
        <v>100</v>
      </c>
      <c r="K112">
        <v>100</v>
      </c>
      <c r="O112">
        <f t="shared" si="80"/>
        <v>1569.9</v>
      </c>
      <c r="P112">
        <f t="shared" si="81"/>
        <v>1569.9</v>
      </c>
      <c r="Q112">
        <f t="shared" si="82"/>
        <v>0</v>
      </c>
      <c r="R112">
        <f t="shared" si="83"/>
        <v>0</v>
      </c>
      <c r="S112">
        <f t="shared" si="84"/>
        <v>0</v>
      </c>
      <c r="T112">
        <f t="shared" si="85"/>
        <v>0</v>
      </c>
      <c r="U112">
        <f t="shared" si="86"/>
        <v>0</v>
      </c>
      <c r="V112">
        <f t="shared" si="87"/>
        <v>0</v>
      </c>
      <c r="W112">
        <f t="shared" si="88"/>
        <v>0.8</v>
      </c>
      <c r="X112">
        <f t="shared" si="89"/>
        <v>0</v>
      </c>
      <c r="Y112">
        <f t="shared" si="89"/>
        <v>0</v>
      </c>
      <c r="AA112">
        <v>35350322</v>
      </c>
      <c r="AB112">
        <f t="shared" si="90"/>
        <v>162.18</v>
      </c>
      <c r="AC112">
        <f t="shared" si="91"/>
        <v>162.18</v>
      </c>
      <c r="AD112">
        <f>ROUND((((ET112)-(EU112))+AE112),6)</f>
        <v>0</v>
      </c>
      <c r="AE112">
        <f t="shared" si="111"/>
        <v>0</v>
      </c>
      <c r="AF112">
        <f t="shared" si="111"/>
        <v>0</v>
      </c>
      <c r="AG112">
        <f t="shared" si="92"/>
        <v>0</v>
      </c>
      <c r="AH112">
        <f t="shared" si="112"/>
        <v>0</v>
      </c>
      <c r="AI112">
        <f t="shared" si="112"/>
        <v>0</v>
      </c>
      <c r="AJ112">
        <f t="shared" si="93"/>
        <v>0.2</v>
      </c>
      <c r="AK112">
        <v>162.18</v>
      </c>
      <c r="AL112">
        <v>162.18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0.2</v>
      </c>
      <c r="AT112">
        <v>95</v>
      </c>
      <c r="AU112">
        <v>65</v>
      </c>
      <c r="AV112">
        <v>1</v>
      </c>
      <c r="AW112">
        <v>1</v>
      </c>
      <c r="AZ112">
        <v>1</v>
      </c>
      <c r="BA112">
        <v>1</v>
      </c>
      <c r="BB112">
        <v>1</v>
      </c>
      <c r="BC112">
        <v>2.42</v>
      </c>
      <c r="BD112" t="s">
        <v>3</v>
      </c>
      <c r="BE112" t="s">
        <v>3</v>
      </c>
      <c r="BF112" t="s">
        <v>3</v>
      </c>
      <c r="BG112" t="s">
        <v>3</v>
      </c>
      <c r="BH112">
        <v>3</v>
      </c>
      <c r="BI112">
        <v>2</v>
      </c>
      <c r="BJ112" t="s">
        <v>317</v>
      </c>
      <c r="BM112">
        <v>108001</v>
      </c>
      <c r="BN112">
        <v>0</v>
      </c>
      <c r="BO112" t="s">
        <v>315</v>
      </c>
      <c r="BP112">
        <v>1</v>
      </c>
      <c r="BQ112">
        <v>3</v>
      </c>
      <c r="BR112">
        <v>0</v>
      </c>
      <c r="BS112">
        <v>1</v>
      </c>
      <c r="BT112">
        <v>1</v>
      </c>
      <c r="BU112">
        <v>1</v>
      </c>
      <c r="BV112">
        <v>1</v>
      </c>
      <c r="BW112">
        <v>1</v>
      </c>
      <c r="BX112">
        <v>1</v>
      </c>
      <c r="BY112" t="s">
        <v>3</v>
      </c>
      <c r="BZ112">
        <v>95</v>
      </c>
      <c r="CA112">
        <v>65</v>
      </c>
      <c r="CB112" t="s">
        <v>3</v>
      </c>
      <c r="CE112">
        <v>0</v>
      </c>
      <c r="CF112">
        <v>0</v>
      </c>
      <c r="CG112">
        <v>0</v>
      </c>
      <c r="CM112">
        <v>0</v>
      </c>
      <c r="CN112" t="s">
        <v>3</v>
      </c>
      <c r="CO112">
        <v>0</v>
      </c>
      <c r="CP112">
        <f t="shared" si="94"/>
        <v>1569.9</v>
      </c>
      <c r="CQ112">
        <f t="shared" si="95"/>
        <v>392.47559999999999</v>
      </c>
      <c r="CR112">
        <f t="shared" si="96"/>
        <v>0</v>
      </c>
      <c r="CS112">
        <f t="shared" si="97"/>
        <v>0</v>
      </c>
      <c r="CT112">
        <f t="shared" si="98"/>
        <v>0</v>
      </c>
      <c r="CU112">
        <f t="shared" si="99"/>
        <v>0</v>
      </c>
      <c r="CV112">
        <f t="shared" si="99"/>
        <v>0</v>
      </c>
      <c r="CW112">
        <f t="shared" si="99"/>
        <v>0</v>
      </c>
      <c r="CX112">
        <f t="shared" si="99"/>
        <v>0.2</v>
      </c>
      <c r="CY112">
        <f t="shared" si="100"/>
        <v>0</v>
      </c>
      <c r="CZ112">
        <f t="shared" si="101"/>
        <v>0</v>
      </c>
      <c r="DC112" t="s">
        <v>3</v>
      </c>
      <c r="DD112" t="s">
        <v>3</v>
      </c>
      <c r="DE112" t="s">
        <v>3</v>
      </c>
      <c r="DF112" t="s">
        <v>3</v>
      </c>
      <c r="DG112" t="s">
        <v>3</v>
      </c>
      <c r="DH112" t="s">
        <v>3</v>
      </c>
      <c r="DI112" t="s">
        <v>3</v>
      </c>
      <c r="DJ112" t="s">
        <v>3</v>
      </c>
      <c r="DK112" t="s">
        <v>3</v>
      </c>
      <c r="DL112" t="s">
        <v>3</v>
      </c>
      <c r="DM112" t="s">
        <v>3</v>
      </c>
      <c r="DN112">
        <v>0</v>
      </c>
      <c r="DO112">
        <v>0</v>
      </c>
      <c r="DP112">
        <v>1</v>
      </c>
      <c r="DQ112">
        <v>1</v>
      </c>
      <c r="DU112">
        <v>1010</v>
      </c>
      <c r="DV112" t="s">
        <v>106</v>
      </c>
      <c r="DW112" t="s">
        <v>106</v>
      </c>
      <c r="DX112">
        <v>1</v>
      </c>
      <c r="DZ112" t="s">
        <v>3</v>
      </c>
      <c r="EA112" t="s">
        <v>3</v>
      </c>
      <c r="EB112" t="s">
        <v>3</v>
      </c>
      <c r="EC112" t="s">
        <v>3</v>
      </c>
      <c r="EE112">
        <v>36520563</v>
      </c>
      <c r="EF112">
        <v>3</v>
      </c>
      <c r="EG112" t="s">
        <v>160</v>
      </c>
      <c r="EH112">
        <v>0</v>
      </c>
      <c r="EI112" t="s">
        <v>3</v>
      </c>
      <c r="EJ112">
        <v>2</v>
      </c>
      <c r="EK112">
        <v>108001</v>
      </c>
      <c r="EL112" t="s">
        <v>161</v>
      </c>
      <c r="EM112" t="s">
        <v>162</v>
      </c>
      <c r="EO112" t="s">
        <v>3</v>
      </c>
      <c r="EQ112">
        <v>0</v>
      </c>
      <c r="ER112">
        <v>162.18</v>
      </c>
      <c r="ES112">
        <v>162.18</v>
      </c>
      <c r="ET112">
        <v>0</v>
      </c>
      <c r="EU112">
        <v>0</v>
      </c>
      <c r="EV112">
        <v>0</v>
      </c>
      <c r="EW112">
        <v>0</v>
      </c>
      <c r="EX112">
        <v>0</v>
      </c>
      <c r="FQ112">
        <v>0</v>
      </c>
      <c r="FR112">
        <f t="shared" si="102"/>
        <v>0</v>
      </c>
      <c r="FS112">
        <v>0</v>
      </c>
      <c r="FX112">
        <v>95</v>
      </c>
      <c r="FY112">
        <v>65</v>
      </c>
      <c r="GA112" t="s">
        <v>3</v>
      </c>
      <c r="GD112">
        <v>1</v>
      </c>
      <c r="GF112">
        <v>1908587452</v>
      </c>
      <c r="GG112">
        <v>2</v>
      </c>
      <c r="GH112">
        <v>1</v>
      </c>
      <c r="GI112">
        <v>2</v>
      </c>
      <c r="GJ112">
        <v>0</v>
      </c>
      <c r="GK112">
        <v>0</v>
      </c>
      <c r="GL112">
        <f t="shared" si="103"/>
        <v>0</v>
      </c>
      <c r="GM112">
        <f t="shared" si="104"/>
        <v>1569.9</v>
      </c>
      <c r="GN112">
        <f t="shared" si="105"/>
        <v>0</v>
      </c>
      <c r="GO112">
        <f t="shared" si="106"/>
        <v>1569.9</v>
      </c>
      <c r="GP112">
        <f t="shared" si="107"/>
        <v>0</v>
      </c>
      <c r="GR112">
        <v>0</v>
      </c>
      <c r="GS112">
        <v>3</v>
      </c>
      <c r="GT112">
        <v>0</v>
      </c>
      <c r="GU112" t="s">
        <v>3</v>
      </c>
      <c r="GV112">
        <f t="shared" si="108"/>
        <v>0</v>
      </c>
      <c r="GW112">
        <v>1</v>
      </c>
      <c r="GX112">
        <f t="shared" si="109"/>
        <v>0</v>
      </c>
      <c r="HA112">
        <v>0</v>
      </c>
      <c r="HB112">
        <v>0</v>
      </c>
      <c r="HC112">
        <f t="shared" si="110"/>
        <v>0</v>
      </c>
      <c r="HE112" t="s">
        <v>3</v>
      </c>
      <c r="HF112" t="s">
        <v>3</v>
      </c>
      <c r="HM112" t="s">
        <v>3</v>
      </c>
      <c r="HN112" t="s">
        <v>3</v>
      </c>
      <c r="HO112" t="s">
        <v>3</v>
      </c>
      <c r="HP112" t="s">
        <v>3</v>
      </c>
      <c r="HQ112" t="s">
        <v>3</v>
      </c>
      <c r="IK112">
        <v>0</v>
      </c>
    </row>
    <row r="113" spans="1:245">
      <c r="A113">
        <v>17</v>
      </c>
      <c r="B113">
        <v>1</v>
      </c>
      <c r="C113">
        <f>ROW(SmtRes!A205)</f>
        <v>205</v>
      </c>
      <c r="D113">
        <f>ROW(EtalonRes!A200)</f>
        <v>200</v>
      </c>
      <c r="E113" t="s">
        <v>34</v>
      </c>
      <c r="F113" t="s">
        <v>183</v>
      </c>
      <c r="G113" t="s">
        <v>184</v>
      </c>
      <c r="H113" t="s">
        <v>185</v>
      </c>
      <c r="I113">
        <f>ROUND(50/100,9)</f>
        <v>0.5</v>
      </c>
      <c r="J113">
        <v>0</v>
      </c>
      <c r="K113">
        <f>ROUND(50/100,9)</f>
        <v>0.5</v>
      </c>
      <c r="O113">
        <f t="shared" si="80"/>
        <v>3965.99</v>
      </c>
      <c r="P113">
        <f t="shared" si="81"/>
        <v>194.21</v>
      </c>
      <c r="Q113">
        <f t="shared" si="82"/>
        <v>266.14999999999998</v>
      </c>
      <c r="R113">
        <f t="shared" si="83"/>
        <v>58.23</v>
      </c>
      <c r="S113">
        <f t="shared" si="84"/>
        <v>3505.63</v>
      </c>
      <c r="T113">
        <f t="shared" si="85"/>
        <v>0</v>
      </c>
      <c r="U113">
        <f t="shared" si="86"/>
        <v>11.24</v>
      </c>
      <c r="V113">
        <f t="shared" si="87"/>
        <v>0.13</v>
      </c>
      <c r="W113">
        <f t="shared" si="88"/>
        <v>0</v>
      </c>
      <c r="X113">
        <f t="shared" si="89"/>
        <v>3385.67</v>
      </c>
      <c r="Y113">
        <f t="shared" si="89"/>
        <v>2316.5100000000002</v>
      </c>
      <c r="AA113">
        <v>35350322</v>
      </c>
      <c r="AB113">
        <f t="shared" si="90"/>
        <v>335.15</v>
      </c>
      <c r="AC113">
        <f t="shared" si="91"/>
        <v>66.17</v>
      </c>
      <c r="AD113">
        <f>ROUND((((ET113)-(EU113))+AE113),6)</f>
        <v>57.67</v>
      </c>
      <c r="AE113">
        <f t="shared" si="111"/>
        <v>3.51</v>
      </c>
      <c r="AF113">
        <f t="shared" si="111"/>
        <v>211.31</v>
      </c>
      <c r="AG113">
        <f t="shared" si="92"/>
        <v>0</v>
      </c>
      <c r="AH113">
        <f t="shared" si="112"/>
        <v>22.48</v>
      </c>
      <c r="AI113">
        <f t="shared" si="112"/>
        <v>0.26</v>
      </c>
      <c r="AJ113">
        <f t="shared" si="93"/>
        <v>0</v>
      </c>
      <c r="AK113">
        <v>335.15</v>
      </c>
      <c r="AL113">
        <v>66.17</v>
      </c>
      <c r="AM113">
        <v>57.67</v>
      </c>
      <c r="AN113">
        <v>3.51</v>
      </c>
      <c r="AO113">
        <v>211.31</v>
      </c>
      <c r="AP113">
        <v>0</v>
      </c>
      <c r="AQ113">
        <v>22.48</v>
      </c>
      <c r="AR113">
        <v>0.26</v>
      </c>
      <c r="AS113">
        <v>0</v>
      </c>
      <c r="AT113">
        <v>95</v>
      </c>
      <c r="AU113">
        <v>65</v>
      </c>
      <c r="AV113">
        <v>1</v>
      </c>
      <c r="AW113">
        <v>1</v>
      </c>
      <c r="AZ113">
        <v>1</v>
      </c>
      <c r="BA113">
        <v>33.18</v>
      </c>
      <c r="BB113">
        <v>9.23</v>
      </c>
      <c r="BC113">
        <v>5.87</v>
      </c>
      <c r="BD113" t="s">
        <v>3</v>
      </c>
      <c r="BE113" t="s">
        <v>3</v>
      </c>
      <c r="BF113" t="s">
        <v>3</v>
      </c>
      <c r="BG113" t="s">
        <v>3</v>
      </c>
      <c r="BH113">
        <v>0</v>
      </c>
      <c r="BI113">
        <v>2</v>
      </c>
      <c r="BJ113" t="s">
        <v>186</v>
      </c>
      <c r="BM113">
        <v>108001</v>
      </c>
      <c r="BN113">
        <v>0</v>
      </c>
      <c r="BO113" t="s">
        <v>183</v>
      </c>
      <c r="BP113">
        <v>1</v>
      </c>
      <c r="BQ113">
        <v>3</v>
      </c>
      <c r="BR113">
        <v>0</v>
      </c>
      <c r="BS113">
        <v>33.18</v>
      </c>
      <c r="BT113">
        <v>1</v>
      </c>
      <c r="BU113">
        <v>1</v>
      </c>
      <c r="BV113">
        <v>1</v>
      </c>
      <c r="BW113">
        <v>1</v>
      </c>
      <c r="BX113">
        <v>1</v>
      </c>
      <c r="BY113" t="s">
        <v>3</v>
      </c>
      <c r="BZ113">
        <v>95</v>
      </c>
      <c r="CA113">
        <v>65</v>
      </c>
      <c r="CB113" t="s">
        <v>3</v>
      </c>
      <c r="CE113">
        <v>0</v>
      </c>
      <c r="CF113">
        <v>0</v>
      </c>
      <c r="CG113">
        <v>0</v>
      </c>
      <c r="CM113">
        <v>0</v>
      </c>
      <c r="CN113" t="s">
        <v>3</v>
      </c>
      <c r="CO113">
        <v>0</v>
      </c>
      <c r="CP113">
        <f t="shared" si="94"/>
        <v>3965.9900000000002</v>
      </c>
      <c r="CQ113">
        <f t="shared" si="95"/>
        <v>388.41790000000003</v>
      </c>
      <c r="CR113">
        <f t="shared" si="96"/>
        <v>532.29410000000007</v>
      </c>
      <c r="CS113">
        <f t="shared" si="97"/>
        <v>116.4618</v>
      </c>
      <c r="CT113">
        <f t="shared" si="98"/>
        <v>7011.2658000000001</v>
      </c>
      <c r="CU113">
        <f t="shared" si="99"/>
        <v>0</v>
      </c>
      <c r="CV113">
        <f t="shared" si="99"/>
        <v>22.48</v>
      </c>
      <c r="CW113">
        <f t="shared" si="99"/>
        <v>0.26</v>
      </c>
      <c r="CX113">
        <f t="shared" si="99"/>
        <v>0</v>
      </c>
      <c r="CY113">
        <f t="shared" si="100"/>
        <v>3385.6669999999999</v>
      </c>
      <c r="CZ113">
        <f t="shared" si="101"/>
        <v>2316.509</v>
      </c>
      <c r="DC113" t="s">
        <v>3</v>
      </c>
      <c r="DD113" t="s">
        <v>3</v>
      </c>
      <c r="DE113" t="s">
        <v>3</v>
      </c>
      <c r="DF113" t="s">
        <v>3</v>
      </c>
      <c r="DG113" t="s">
        <v>3</v>
      </c>
      <c r="DH113" t="s">
        <v>3</v>
      </c>
      <c r="DI113" t="s">
        <v>3</v>
      </c>
      <c r="DJ113" t="s">
        <v>3</v>
      </c>
      <c r="DK113" t="s">
        <v>3</v>
      </c>
      <c r="DL113" t="s">
        <v>3</v>
      </c>
      <c r="DM113" t="s">
        <v>3</v>
      </c>
      <c r="DN113">
        <v>0</v>
      </c>
      <c r="DO113">
        <v>0</v>
      </c>
      <c r="DP113">
        <v>1</v>
      </c>
      <c r="DQ113">
        <v>1</v>
      </c>
      <c r="DU113">
        <v>1013</v>
      </c>
      <c r="DV113" t="s">
        <v>185</v>
      </c>
      <c r="DW113" t="s">
        <v>185</v>
      </c>
      <c r="DX113">
        <v>1</v>
      </c>
      <c r="DZ113" t="s">
        <v>3</v>
      </c>
      <c r="EA113" t="s">
        <v>3</v>
      </c>
      <c r="EB113" t="s">
        <v>3</v>
      </c>
      <c r="EC113" t="s">
        <v>3</v>
      </c>
      <c r="EE113">
        <v>36520563</v>
      </c>
      <c r="EF113">
        <v>3</v>
      </c>
      <c r="EG113" t="s">
        <v>160</v>
      </c>
      <c r="EH113">
        <v>0</v>
      </c>
      <c r="EI113" t="s">
        <v>3</v>
      </c>
      <c r="EJ113">
        <v>2</v>
      </c>
      <c r="EK113">
        <v>108001</v>
      </c>
      <c r="EL113" t="s">
        <v>161</v>
      </c>
      <c r="EM113" t="s">
        <v>162</v>
      </c>
      <c r="EO113" t="s">
        <v>3</v>
      </c>
      <c r="EQ113">
        <v>0</v>
      </c>
      <c r="ER113">
        <v>335.15</v>
      </c>
      <c r="ES113">
        <v>66.17</v>
      </c>
      <c r="ET113">
        <v>57.67</v>
      </c>
      <c r="EU113">
        <v>3.51</v>
      </c>
      <c r="EV113">
        <v>211.31</v>
      </c>
      <c r="EW113">
        <v>22.48</v>
      </c>
      <c r="EX113">
        <v>0.26</v>
      </c>
      <c r="EY113">
        <v>0</v>
      </c>
      <c r="FQ113">
        <v>0</v>
      </c>
      <c r="FR113">
        <f t="shared" si="102"/>
        <v>0</v>
      </c>
      <c r="FS113">
        <v>0</v>
      </c>
      <c r="FX113">
        <v>95</v>
      </c>
      <c r="FY113">
        <v>65</v>
      </c>
      <c r="GA113" t="s">
        <v>3</v>
      </c>
      <c r="GD113">
        <v>1</v>
      </c>
      <c r="GF113">
        <v>546433776</v>
      </c>
      <c r="GG113">
        <v>2</v>
      </c>
      <c r="GH113">
        <v>1</v>
      </c>
      <c r="GI113">
        <v>2</v>
      </c>
      <c r="GJ113">
        <v>0</v>
      </c>
      <c r="GK113">
        <v>0</v>
      </c>
      <c r="GL113">
        <f t="shared" si="103"/>
        <v>0</v>
      </c>
      <c r="GM113">
        <f t="shared" si="104"/>
        <v>9668.17</v>
      </c>
      <c r="GN113">
        <f t="shared" si="105"/>
        <v>0</v>
      </c>
      <c r="GO113">
        <f t="shared" si="106"/>
        <v>9668.17</v>
      </c>
      <c r="GP113">
        <f t="shared" si="107"/>
        <v>0</v>
      </c>
      <c r="GR113">
        <v>0</v>
      </c>
      <c r="GS113">
        <v>3</v>
      </c>
      <c r="GT113">
        <v>0</v>
      </c>
      <c r="GU113" t="s">
        <v>3</v>
      </c>
      <c r="GV113">
        <f t="shared" si="108"/>
        <v>0</v>
      </c>
      <c r="GW113">
        <v>1</v>
      </c>
      <c r="GX113">
        <f t="shared" si="109"/>
        <v>0</v>
      </c>
      <c r="HA113">
        <v>0</v>
      </c>
      <c r="HB113">
        <v>0</v>
      </c>
      <c r="HC113">
        <f t="shared" si="110"/>
        <v>0</v>
      </c>
      <c r="HE113" t="s">
        <v>3</v>
      </c>
      <c r="HF113" t="s">
        <v>3</v>
      </c>
      <c r="HM113" t="s">
        <v>3</v>
      </c>
      <c r="HN113" t="s">
        <v>3</v>
      </c>
      <c r="HO113" t="s">
        <v>3</v>
      </c>
      <c r="HP113" t="s">
        <v>3</v>
      </c>
      <c r="HQ113" t="s">
        <v>3</v>
      </c>
      <c r="IK113">
        <v>0</v>
      </c>
    </row>
    <row r="114" spans="1:245">
      <c r="A114">
        <v>17</v>
      </c>
      <c r="B114">
        <v>1</v>
      </c>
      <c r="E114" t="s">
        <v>46</v>
      </c>
      <c r="F114" t="s">
        <v>188</v>
      </c>
      <c r="G114" t="s">
        <v>189</v>
      </c>
      <c r="H114" t="s">
        <v>190</v>
      </c>
      <c r="I114">
        <f>ROUND(50/1000,9)</f>
        <v>0.05</v>
      </c>
      <c r="J114">
        <v>0</v>
      </c>
      <c r="K114">
        <f>ROUND(50/1000,9)</f>
        <v>0.05</v>
      </c>
      <c r="O114">
        <f t="shared" si="80"/>
        <v>2824.66</v>
      </c>
      <c r="P114">
        <f t="shared" si="81"/>
        <v>2824.66</v>
      </c>
      <c r="Q114">
        <f t="shared" si="82"/>
        <v>0</v>
      </c>
      <c r="R114">
        <f t="shared" si="83"/>
        <v>0</v>
      </c>
      <c r="S114">
        <f t="shared" si="84"/>
        <v>0</v>
      </c>
      <c r="T114">
        <f t="shared" si="85"/>
        <v>0</v>
      </c>
      <c r="U114">
        <f t="shared" si="86"/>
        <v>0</v>
      </c>
      <c r="V114">
        <f t="shared" si="87"/>
        <v>0</v>
      </c>
      <c r="W114">
        <f t="shared" si="88"/>
        <v>6.77</v>
      </c>
      <c r="X114">
        <f t="shared" si="89"/>
        <v>0</v>
      </c>
      <c r="Y114">
        <f t="shared" si="89"/>
        <v>0</v>
      </c>
      <c r="AA114">
        <v>35350322</v>
      </c>
      <c r="AB114">
        <f t="shared" si="90"/>
        <v>7044.03</v>
      </c>
      <c r="AC114">
        <f t="shared" si="91"/>
        <v>7044.03</v>
      </c>
      <c r="AD114">
        <f>ROUND((((ET114)-(EU114))+AE114),6)</f>
        <v>0</v>
      </c>
      <c r="AE114">
        <f t="shared" si="111"/>
        <v>0</v>
      </c>
      <c r="AF114">
        <f t="shared" si="111"/>
        <v>0</v>
      </c>
      <c r="AG114">
        <f t="shared" si="92"/>
        <v>0</v>
      </c>
      <c r="AH114">
        <f t="shared" si="112"/>
        <v>0</v>
      </c>
      <c r="AI114">
        <f t="shared" si="112"/>
        <v>0</v>
      </c>
      <c r="AJ114">
        <f t="shared" si="93"/>
        <v>135.41</v>
      </c>
      <c r="AK114">
        <v>7044.03</v>
      </c>
      <c r="AL114">
        <v>7044.03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135.41</v>
      </c>
      <c r="AT114">
        <v>0</v>
      </c>
      <c r="AU114">
        <v>0</v>
      </c>
      <c r="AV114">
        <v>1</v>
      </c>
      <c r="AW114">
        <v>1</v>
      </c>
      <c r="AZ114">
        <v>1</v>
      </c>
      <c r="BA114">
        <v>1</v>
      </c>
      <c r="BB114">
        <v>1</v>
      </c>
      <c r="BC114">
        <v>8.02</v>
      </c>
      <c r="BD114" t="s">
        <v>3</v>
      </c>
      <c r="BE114" t="s">
        <v>3</v>
      </c>
      <c r="BF114" t="s">
        <v>3</v>
      </c>
      <c r="BG114" t="s">
        <v>3</v>
      </c>
      <c r="BH114">
        <v>3</v>
      </c>
      <c r="BI114">
        <v>2</v>
      </c>
      <c r="BJ114" t="s">
        <v>191</v>
      </c>
      <c r="BM114">
        <v>500002</v>
      </c>
      <c r="BN114">
        <v>0</v>
      </c>
      <c r="BO114" t="s">
        <v>188</v>
      </c>
      <c r="BP114">
        <v>1</v>
      </c>
      <c r="BQ114">
        <v>12</v>
      </c>
      <c r="BR114">
        <v>0</v>
      </c>
      <c r="BS114">
        <v>1</v>
      </c>
      <c r="BT114">
        <v>1</v>
      </c>
      <c r="BU114">
        <v>1</v>
      </c>
      <c r="BV114">
        <v>1</v>
      </c>
      <c r="BW114">
        <v>1</v>
      </c>
      <c r="BX114">
        <v>1</v>
      </c>
      <c r="BY114" t="s">
        <v>3</v>
      </c>
      <c r="BZ114">
        <v>0</v>
      </c>
      <c r="CA114">
        <v>0</v>
      </c>
      <c r="CB114" t="s">
        <v>3</v>
      </c>
      <c r="CE114">
        <v>0</v>
      </c>
      <c r="CF114">
        <v>0</v>
      </c>
      <c r="CG114">
        <v>0</v>
      </c>
      <c r="CM114">
        <v>0</v>
      </c>
      <c r="CN114" t="s">
        <v>3</v>
      </c>
      <c r="CO114">
        <v>0</v>
      </c>
      <c r="CP114">
        <f t="shared" si="94"/>
        <v>2824.66</v>
      </c>
      <c r="CQ114">
        <f t="shared" si="95"/>
        <v>56493.120599999995</v>
      </c>
      <c r="CR114">
        <f t="shared" si="96"/>
        <v>0</v>
      </c>
      <c r="CS114">
        <f t="shared" si="97"/>
        <v>0</v>
      </c>
      <c r="CT114">
        <f t="shared" si="98"/>
        <v>0</v>
      </c>
      <c r="CU114">
        <f t="shared" si="99"/>
        <v>0</v>
      </c>
      <c r="CV114">
        <f t="shared" si="99"/>
        <v>0</v>
      </c>
      <c r="CW114">
        <f t="shared" si="99"/>
        <v>0</v>
      </c>
      <c r="CX114">
        <f t="shared" si="99"/>
        <v>135.41</v>
      </c>
      <c r="CY114">
        <f t="shared" si="100"/>
        <v>0</v>
      </c>
      <c r="CZ114">
        <f t="shared" si="101"/>
        <v>0</v>
      </c>
      <c r="DC114" t="s">
        <v>3</v>
      </c>
      <c r="DD114" t="s">
        <v>3</v>
      </c>
      <c r="DE114" t="s">
        <v>3</v>
      </c>
      <c r="DF114" t="s">
        <v>3</v>
      </c>
      <c r="DG114" t="s">
        <v>3</v>
      </c>
      <c r="DH114" t="s">
        <v>3</v>
      </c>
      <c r="DI114" t="s">
        <v>3</v>
      </c>
      <c r="DJ114" t="s">
        <v>3</v>
      </c>
      <c r="DK114" t="s">
        <v>3</v>
      </c>
      <c r="DL114" t="s">
        <v>3</v>
      </c>
      <c r="DM114" t="s">
        <v>3</v>
      </c>
      <c r="DN114">
        <v>0</v>
      </c>
      <c r="DO114">
        <v>0</v>
      </c>
      <c r="DP114">
        <v>1</v>
      </c>
      <c r="DQ114">
        <v>1</v>
      </c>
      <c r="DU114">
        <v>1013</v>
      </c>
      <c r="DV114" t="s">
        <v>190</v>
      </c>
      <c r="DW114" t="s">
        <v>192</v>
      </c>
      <c r="DX114">
        <v>1</v>
      </c>
      <c r="DZ114" t="s">
        <v>3</v>
      </c>
      <c r="EA114" t="s">
        <v>3</v>
      </c>
      <c r="EB114" t="s">
        <v>3</v>
      </c>
      <c r="EC114" t="s">
        <v>3</v>
      </c>
      <c r="EE114">
        <v>36520614</v>
      </c>
      <c r="EF114">
        <v>12</v>
      </c>
      <c r="EG114" t="s">
        <v>193</v>
      </c>
      <c r="EH114">
        <v>0</v>
      </c>
      <c r="EI114" t="s">
        <v>3</v>
      </c>
      <c r="EJ114">
        <v>2</v>
      </c>
      <c r="EK114">
        <v>500002</v>
      </c>
      <c r="EL114" t="s">
        <v>194</v>
      </c>
      <c r="EM114" t="s">
        <v>195</v>
      </c>
      <c r="EO114" t="s">
        <v>3</v>
      </c>
      <c r="EQ114">
        <v>0</v>
      </c>
      <c r="ER114">
        <v>7044.03</v>
      </c>
      <c r="ES114">
        <v>7044.03</v>
      </c>
      <c r="ET114">
        <v>0</v>
      </c>
      <c r="EU114">
        <v>0</v>
      </c>
      <c r="EV114">
        <v>0</v>
      </c>
      <c r="EW114">
        <v>0</v>
      </c>
      <c r="EX114">
        <v>0</v>
      </c>
      <c r="EY114">
        <v>0</v>
      </c>
      <c r="FQ114">
        <v>0</v>
      </c>
      <c r="FR114">
        <f t="shared" si="102"/>
        <v>0</v>
      </c>
      <c r="FS114">
        <v>0</v>
      </c>
      <c r="FX114">
        <v>0</v>
      </c>
      <c r="FY114">
        <v>0</v>
      </c>
      <c r="GA114" t="s">
        <v>3</v>
      </c>
      <c r="GD114">
        <v>1</v>
      </c>
      <c r="GF114">
        <v>-1186386806</v>
      </c>
      <c r="GG114">
        <v>2</v>
      </c>
      <c r="GH114">
        <v>1</v>
      </c>
      <c r="GI114">
        <v>2</v>
      </c>
      <c r="GJ114">
        <v>0</v>
      </c>
      <c r="GK114">
        <v>0</v>
      </c>
      <c r="GL114">
        <f t="shared" si="103"/>
        <v>0</v>
      </c>
      <c r="GM114">
        <f t="shared" si="104"/>
        <v>2824.66</v>
      </c>
      <c r="GN114">
        <f t="shared" si="105"/>
        <v>0</v>
      </c>
      <c r="GO114">
        <f t="shared" si="106"/>
        <v>2824.66</v>
      </c>
      <c r="GP114">
        <f t="shared" si="107"/>
        <v>0</v>
      </c>
      <c r="GR114">
        <v>0</v>
      </c>
      <c r="GS114">
        <v>3</v>
      </c>
      <c r="GT114">
        <v>0</v>
      </c>
      <c r="GU114" t="s">
        <v>3</v>
      </c>
      <c r="GV114">
        <f t="shared" si="108"/>
        <v>0</v>
      </c>
      <c r="GW114">
        <v>1</v>
      </c>
      <c r="GX114">
        <f t="shared" si="109"/>
        <v>0</v>
      </c>
      <c r="HA114">
        <v>0</v>
      </c>
      <c r="HB114">
        <v>0</v>
      </c>
      <c r="HC114">
        <f t="shared" si="110"/>
        <v>0</v>
      </c>
      <c r="HE114" t="s">
        <v>3</v>
      </c>
      <c r="HF114" t="s">
        <v>3</v>
      </c>
      <c r="HM114" t="s">
        <v>3</v>
      </c>
      <c r="HN114" t="s">
        <v>3</v>
      </c>
      <c r="HO114" t="s">
        <v>3</v>
      </c>
      <c r="HP114" t="s">
        <v>3</v>
      </c>
      <c r="HQ114" t="s">
        <v>3</v>
      </c>
      <c r="IK114">
        <v>0</v>
      </c>
    </row>
    <row r="115" spans="1:245">
      <c r="A115">
        <v>17</v>
      </c>
      <c r="B115">
        <v>1</v>
      </c>
      <c r="E115" t="s">
        <v>51</v>
      </c>
      <c r="F115" t="s">
        <v>197</v>
      </c>
      <c r="G115" t="s">
        <v>198</v>
      </c>
      <c r="H115" t="s">
        <v>199</v>
      </c>
      <c r="I115">
        <f>ROUND(50/10,9)</f>
        <v>5</v>
      </c>
      <c r="J115">
        <v>0</v>
      </c>
      <c r="K115">
        <f>ROUND(50/10,9)</f>
        <v>5</v>
      </c>
      <c r="O115">
        <f t="shared" si="80"/>
        <v>313.69</v>
      </c>
      <c r="P115">
        <f t="shared" si="81"/>
        <v>313.69</v>
      </c>
      <c r="Q115">
        <f t="shared" si="82"/>
        <v>0</v>
      </c>
      <c r="R115">
        <f t="shared" si="83"/>
        <v>0</v>
      </c>
      <c r="S115">
        <f t="shared" si="84"/>
        <v>0</v>
      </c>
      <c r="T115">
        <f t="shared" si="85"/>
        <v>0</v>
      </c>
      <c r="U115">
        <f t="shared" si="86"/>
        <v>0</v>
      </c>
      <c r="V115">
        <f t="shared" si="87"/>
        <v>0</v>
      </c>
      <c r="W115">
        <f t="shared" si="88"/>
        <v>3.85</v>
      </c>
      <c r="X115">
        <f t="shared" si="89"/>
        <v>0</v>
      </c>
      <c r="Y115">
        <f t="shared" si="89"/>
        <v>0</v>
      </c>
      <c r="AA115">
        <v>35350322</v>
      </c>
      <c r="AB115">
        <f t="shared" si="90"/>
        <v>16.82</v>
      </c>
      <c r="AC115">
        <f t="shared" si="91"/>
        <v>16.82</v>
      </c>
      <c r="AD115">
        <f>ROUND((((ET115)-(EU115))+AE115),6)</f>
        <v>0</v>
      </c>
      <c r="AE115">
        <f t="shared" si="111"/>
        <v>0</v>
      </c>
      <c r="AF115">
        <f t="shared" si="111"/>
        <v>0</v>
      </c>
      <c r="AG115">
        <f t="shared" si="92"/>
        <v>0</v>
      </c>
      <c r="AH115">
        <f t="shared" si="112"/>
        <v>0</v>
      </c>
      <c r="AI115">
        <f t="shared" si="112"/>
        <v>0</v>
      </c>
      <c r="AJ115">
        <f t="shared" si="93"/>
        <v>0.77</v>
      </c>
      <c r="AK115">
        <v>16.82</v>
      </c>
      <c r="AL115">
        <v>16.82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0.77</v>
      </c>
      <c r="AT115">
        <v>0</v>
      </c>
      <c r="AU115">
        <v>0</v>
      </c>
      <c r="AV115">
        <v>1</v>
      </c>
      <c r="AW115">
        <v>1</v>
      </c>
      <c r="AZ115">
        <v>1</v>
      </c>
      <c r="BA115">
        <v>1</v>
      </c>
      <c r="BB115">
        <v>1</v>
      </c>
      <c r="BC115">
        <v>3.73</v>
      </c>
      <c r="BD115" t="s">
        <v>3</v>
      </c>
      <c r="BE115" t="s">
        <v>3</v>
      </c>
      <c r="BF115" t="s">
        <v>3</v>
      </c>
      <c r="BG115" t="s">
        <v>3</v>
      </c>
      <c r="BH115">
        <v>3</v>
      </c>
      <c r="BI115">
        <v>1</v>
      </c>
      <c r="BJ115" t="s">
        <v>200</v>
      </c>
      <c r="BM115">
        <v>500001</v>
      </c>
      <c r="BN115">
        <v>0</v>
      </c>
      <c r="BO115" t="s">
        <v>197</v>
      </c>
      <c r="BP115">
        <v>1</v>
      </c>
      <c r="BQ115">
        <v>8</v>
      </c>
      <c r="BR115">
        <v>0</v>
      </c>
      <c r="BS115">
        <v>1</v>
      </c>
      <c r="BT115">
        <v>1</v>
      </c>
      <c r="BU115">
        <v>1</v>
      </c>
      <c r="BV115">
        <v>1</v>
      </c>
      <c r="BW115">
        <v>1</v>
      </c>
      <c r="BX115">
        <v>1</v>
      </c>
      <c r="BY115" t="s">
        <v>3</v>
      </c>
      <c r="BZ115">
        <v>0</v>
      </c>
      <c r="CA115">
        <v>0</v>
      </c>
      <c r="CB115" t="s">
        <v>3</v>
      </c>
      <c r="CE115">
        <v>0</v>
      </c>
      <c r="CF115">
        <v>0</v>
      </c>
      <c r="CG115">
        <v>0</v>
      </c>
      <c r="CM115">
        <v>0</v>
      </c>
      <c r="CN115" t="s">
        <v>3</v>
      </c>
      <c r="CO115">
        <v>0</v>
      </c>
      <c r="CP115">
        <f t="shared" si="94"/>
        <v>313.69</v>
      </c>
      <c r="CQ115">
        <f t="shared" si="95"/>
        <v>62.738599999999998</v>
      </c>
      <c r="CR115">
        <f t="shared" si="96"/>
        <v>0</v>
      </c>
      <c r="CS115">
        <f t="shared" si="97"/>
        <v>0</v>
      </c>
      <c r="CT115">
        <f t="shared" si="98"/>
        <v>0</v>
      </c>
      <c r="CU115">
        <f t="shared" si="99"/>
        <v>0</v>
      </c>
      <c r="CV115">
        <f t="shared" si="99"/>
        <v>0</v>
      </c>
      <c r="CW115">
        <f t="shared" si="99"/>
        <v>0</v>
      </c>
      <c r="CX115">
        <f t="shared" si="99"/>
        <v>0.77</v>
      </c>
      <c r="CY115">
        <f t="shared" si="100"/>
        <v>0</v>
      </c>
      <c r="CZ115">
        <f t="shared" si="101"/>
        <v>0</v>
      </c>
      <c r="DC115" t="s">
        <v>3</v>
      </c>
      <c r="DD115" t="s">
        <v>3</v>
      </c>
      <c r="DE115" t="s">
        <v>3</v>
      </c>
      <c r="DF115" t="s">
        <v>3</v>
      </c>
      <c r="DG115" t="s">
        <v>3</v>
      </c>
      <c r="DH115" t="s">
        <v>3</v>
      </c>
      <c r="DI115" t="s">
        <v>3</v>
      </c>
      <c r="DJ115" t="s">
        <v>3</v>
      </c>
      <c r="DK115" t="s">
        <v>3</v>
      </c>
      <c r="DL115" t="s">
        <v>3</v>
      </c>
      <c r="DM115" t="s">
        <v>3</v>
      </c>
      <c r="DN115">
        <v>0</v>
      </c>
      <c r="DO115">
        <v>0</v>
      </c>
      <c r="DP115">
        <v>1</v>
      </c>
      <c r="DQ115">
        <v>1</v>
      </c>
      <c r="DU115">
        <v>1003</v>
      </c>
      <c r="DV115" t="s">
        <v>199</v>
      </c>
      <c r="DW115" t="s">
        <v>199</v>
      </c>
      <c r="DX115">
        <v>10</v>
      </c>
      <c r="DZ115" t="s">
        <v>3</v>
      </c>
      <c r="EA115" t="s">
        <v>3</v>
      </c>
      <c r="EB115" t="s">
        <v>3</v>
      </c>
      <c r="EC115" t="s">
        <v>3</v>
      </c>
      <c r="EE115">
        <v>36520613</v>
      </c>
      <c r="EF115">
        <v>8</v>
      </c>
      <c r="EG115" t="s">
        <v>144</v>
      </c>
      <c r="EH115">
        <v>0</v>
      </c>
      <c r="EI115" t="s">
        <v>3</v>
      </c>
      <c r="EJ115">
        <v>1</v>
      </c>
      <c r="EK115">
        <v>500001</v>
      </c>
      <c r="EL115" t="s">
        <v>145</v>
      </c>
      <c r="EM115" t="s">
        <v>146</v>
      </c>
      <c r="EO115" t="s">
        <v>3</v>
      </c>
      <c r="EQ115">
        <v>0</v>
      </c>
      <c r="ER115">
        <v>16.82</v>
      </c>
      <c r="ES115">
        <v>16.82</v>
      </c>
      <c r="ET115">
        <v>0</v>
      </c>
      <c r="EU115">
        <v>0</v>
      </c>
      <c r="EV115">
        <v>0</v>
      </c>
      <c r="EW115">
        <v>0</v>
      </c>
      <c r="EX115">
        <v>0</v>
      </c>
      <c r="EY115">
        <v>0</v>
      </c>
      <c r="FQ115">
        <v>0</v>
      </c>
      <c r="FR115">
        <f t="shared" si="102"/>
        <v>0</v>
      </c>
      <c r="FS115">
        <v>0</v>
      </c>
      <c r="FX115">
        <v>0</v>
      </c>
      <c r="FY115">
        <v>0</v>
      </c>
      <c r="GA115" t="s">
        <v>3</v>
      </c>
      <c r="GD115">
        <v>1</v>
      </c>
      <c r="GF115">
        <v>2119047365</v>
      </c>
      <c r="GG115">
        <v>2</v>
      </c>
      <c r="GH115">
        <v>1</v>
      </c>
      <c r="GI115">
        <v>2</v>
      </c>
      <c r="GJ115">
        <v>0</v>
      </c>
      <c r="GK115">
        <v>0</v>
      </c>
      <c r="GL115">
        <f t="shared" si="103"/>
        <v>0</v>
      </c>
      <c r="GM115">
        <f t="shared" si="104"/>
        <v>313.69</v>
      </c>
      <c r="GN115">
        <f t="shared" si="105"/>
        <v>313.69</v>
      </c>
      <c r="GO115">
        <f t="shared" si="106"/>
        <v>0</v>
      </c>
      <c r="GP115">
        <f t="shared" si="107"/>
        <v>0</v>
      </c>
      <c r="GR115">
        <v>0</v>
      </c>
      <c r="GS115">
        <v>3</v>
      </c>
      <c r="GT115">
        <v>0</v>
      </c>
      <c r="GU115" t="s">
        <v>3</v>
      </c>
      <c r="GV115">
        <f t="shared" si="108"/>
        <v>0</v>
      </c>
      <c r="GW115">
        <v>1</v>
      </c>
      <c r="GX115">
        <f t="shared" si="109"/>
        <v>0</v>
      </c>
      <c r="HA115">
        <v>0</v>
      </c>
      <c r="HB115">
        <v>0</v>
      </c>
      <c r="HC115">
        <f t="shared" si="110"/>
        <v>0</v>
      </c>
      <c r="HE115" t="s">
        <v>3</v>
      </c>
      <c r="HF115" t="s">
        <v>3</v>
      </c>
      <c r="HM115" t="s">
        <v>3</v>
      </c>
      <c r="HN115" t="s">
        <v>3</v>
      </c>
      <c r="HO115" t="s">
        <v>3</v>
      </c>
      <c r="HP115" t="s">
        <v>3</v>
      </c>
      <c r="HQ115" t="s">
        <v>3</v>
      </c>
      <c r="IK115">
        <v>0</v>
      </c>
    </row>
    <row r="117" spans="1:245">
      <c r="A117" s="2">
        <v>51</v>
      </c>
      <c r="B117" s="2">
        <f>B106</f>
        <v>1</v>
      </c>
      <c r="C117" s="2">
        <f>A106</f>
        <v>4</v>
      </c>
      <c r="D117" s="2">
        <f>ROW(A106)</f>
        <v>106</v>
      </c>
      <c r="E117" s="2"/>
      <c r="F117" s="2" t="str">
        <f>IF(F106&lt;&gt;"",F106,"")</f>
        <v>Новый раздел</v>
      </c>
      <c r="G117" s="2" t="str">
        <f>IF(G106&lt;&gt;"",G106,"")</f>
        <v>Потолок</v>
      </c>
      <c r="H117" s="2">
        <v>0</v>
      </c>
      <c r="I117" s="2"/>
      <c r="J117" s="2"/>
      <c r="K117" s="2"/>
      <c r="L117" s="2"/>
      <c r="M117" s="2"/>
      <c r="N117" s="2"/>
      <c r="O117" s="2">
        <f t="shared" ref="O117:T117" si="113">ROUND(AB117,2)</f>
        <v>19645.7</v>
      </c>
      <c r="P117" s="2">
        <f t="shared" si="113"/>
        <v>8568.4</v>
      </c>
      <c r="Q117" s="2">
        <f t="shared" si="113"/>
        <v>1110.3399999999999</v>
      </c>
      <c r="R117" s="2">
        <f t="shared" si="113"/>
        <v>122.24</v>
      </c>
      <c r="S117" s="2">
        <f t="shared" si="113"/>
        <v>9966.9599999999991</v>
      </c>
      <c r="T117" s="2">
        <f t="shared" si="113"/>
        <v>0</v>
      </c>
      <c r="U117" s="2">
        <f>AH117</f>
        <v>31.747717999999999</v>
      </c>
      <c r="V117" s="2">
        <f>AI117</f>
        <v>0.27290000000000003</v>
      </c>
      <c r="W117" s="2">
        <f>ROUND(AJ117,2)</f>
        <v>11.42</v>
      </c>
      <c r="X117" s="2">
        <f>ROUND(AK117,2)</f>
        <v>9584.75</v>
      </c>
      <c r="Y117" s="2">
        <f>ROUND(AL117,2)</f>
        <v>5607.78</v>
      </c>
      <c r="Z117" s="2"/>
      <c r="AA117" s="2"/>
      <c r="AB117" s="2">
        <f>ROUND(SUMIF(AA110:AA115,"=35350322",O110:O115),2)</f>
        <v>19645.7</v>
      </c>
      <c r="AC117" s="2">
        <f>ROUND(SUMIF(AA110:AA115,"=35350322",P110:P115),2)</f>
        <v>8568.4</v>
      </c>
      <c r="AD117" s="2">
        <f>ROUND(SUMIF(AA110:AA115,"=35350322",Q110:Q115),2)</f>
        <v>1110.3399999999999</v>
      </c>
      <c r="AE117" s="2">
        <f>ROUND(SUMIF(AA110:AA115,"=35350322",R110:R115),2)</f>
        <v>122.24</v>
      </c>
      <c r="AF117" s="2">
        <f>ROUND(SUMIF(AA110:AA115,"=35350322",S110:S115),2)</f>
        <v>9966.9599999999991</v>
      </c>
      <c r="AG117" s="2">
        <f>ROUND(SUMIF(AA110:AA115,"=35350322",T110:T115),2)</f>
        <v>0</v>
      </c>
      <c r="AH117" s="2">
        <f>SUMIF(AA110:AA115,"=35350322",U110:U115)</f>
        <v>31.747717999999999</v>
      </c>
      <c r="AI117" s="2">
        <f>SUMIF(AA110:AA115,"=35350322",V110:V115)</f>
        <v>0.27290000000000003</v>
      </c>
      <c r="AJ117" s="2">
        <f>ROUND(SUMIF(AA110:AA115,"=35350322",W110:W115),2)</f>
        <v>11.42</v>
      </c>
      <c r="AK117" s="2">
        <f>ROUND(SUMIF(AA110:AA115,"=35350322",X110:X115),2)</f>
        <v>9584.75</v>
      </c>
      <c r="AL117" s="2">
        <f>ROUND(SUMIF(AA110:AA115,"=35350322",Y110:Y115),2)</f>
        <v>5607.78</v>
      </c>
      <c r="AM117" s="2"/>
      <c r="AN117" s="2"/>
      <c r="AO117" s="2">
        <f t="shared" ref="AO117:BD117" si="114">ROUND(BX117,2)</f>
        <v>0</v>
      </c>
      <c r="AP117" s="2">
        <f t="shared" si="114"/>
        <v>0</v>
      </c>
      <c r="AQ117" s="2">
        <f t="shared" si="114"/>
        <v>0</v>
      </c>
      <c r="AR117" s="2">
        <f t="shared" si="114"/>
        <v>34838.230000000003</v>
      </c>
      <c r="AS117" s="2">
        <f t="shared" si="114"/>
        <v>17465.16</v>
      </c>
      <c r="AT117" s="2">
        <f t="shared" si="114"/>
        <v>17373.07</v>
      </c>
      <c r="AU117" s="2">
        <f t="shared" si="114"/>
        <v>0</v>
      </c>
      <c r="AV117" s="2">
        <f t="shared" si="114"/>
        <v>8568.4</v>
      </c>
      <c r="AW117" s="2">
        <f t="shared" si="114"/>
        <v>8568.4</v>
      </c>
      <c r="AX117" s="2">
        <f t="shared" si="114"/>
        <v>0</v>
      </c>
      <c r="AY117" s="2">
        <f t="shared" si="114"/>
        <v>8568.4</v>
      </c>
      <c r="AZ117" s="2">
        <f t="shared" si="114"/>
        <v>0</v>
      </c>
      <c r="BA117" s="2">
        <f t="shared" si="114"/>
        <v>0</v>
      </c>
      <c r="BB117" s="2">
        <f t="shared" si="114"/>
        <v>0</v>
      </c>
      <c r="BC117" s="2">
        <f t="shared" si="114"/>
        <v>0</v>
      </c>
      <c r="BD117" s="2">
        <f t="shared" si="114"/>
        <v>0</v>
      </c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>
        <f>ROUND(SUMIF(AA110:AA115,"=35350322",FQ110:FQ115),2)</f>
        <v>0</v>
      </c>
      <c r="BY117" s="2">
        <f>ROUND(SUMIF(AA110:AA115,"=35350322",FR110:FR115),2)</f>
        <v>0</v>
      </c>
      <c r="BZ117" s="2">
        <f>ROUND(SUMIF(AA110:AA115,"=35350322",GL110:GL115),2)</f>
        <v>0</v>
      </c>
      <c r="CA117" s="2">
        <f>ROUND(SUMIF(AA110:AA115,"=35350322",GM110:GM115),2)</f>
        <v>34838.230000000003</v>
      </c>
      <c r="CB117" s="2">
        <f>ROUND(SUMIF(AA110:AA115,"=35350322",GN110:GN115),2)</f>
        <v>17465.16</v>
      </c>
      <c r="CC117" s="2">
        <f>ROUND(SUMIF(AA110:AA115,"=35350322",GO110:GO115),2)</f>
        <v>17373.07</v>
      </c>
      <c r="CD117" s="2">
        <f>ROUND(SUMIF(AA110:AA115,"=35350322",GP110:GP115),2)</f>
        <v>0</v>
      </c>
      <c r="CE117" s="2">
        <f>AC117-BX117</f>
        <v>8568.4</v>
      </c>
      <c r="CF117" s="2">
        <f>AC117-BY117</f>
        <v>8568.4</v>
      </c>
      <c r="CG117" s="2">
        <f>BX117-BZ117</f>
        <v>0</v>
      </c>
      <c r="CH117" s="2">
        <f>AC117-BX117-BY117+BZ117</f>
        <v>8568.4</v>
      </c>
      <c r="CI117" s="2">
        <f>BY117-BZ117</f>
        <v>0</v>
      </c>
      <c r="CJ117" s="2">
        <f>ROUND(SUMIF(AA110:AA115,"=35350322",GX110:GX115),2)</f>
        <v>0</v>
      </c>
      <c r="CK117" s="2">
        <f>ROUND(SUMIF(AA110:AA115,"=35350322",GY110:GY115),2)</f>
        <v>0</v>
      </c>
      <c r="CL117" s="2">
        <f>ROUND(SUMIF(AA110:AA115,"=35350322",GZ110:GZ115),2)</f>
        <v>0</v>
      </c>
      <c r="CM117" s="2">
        <f>ROUND(SUMIF(AA110:AA115,"=35350322",HD110:HD115),2)</f>
        <v>0</v>
      </c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>
        <v>0</v>
      </c>
    </row>
    <row r="119" spans="1:245">
      <c r="A119" s="4">
        <v>50</v>
      </c>
      <c r="B119" s="4">
        <v>0</v>
      </c>
      <c r="C119" s="4">
        <v>0</v>
      </c>
      <c r="D119" s="4">
        <v>1</v>
      </c>
      <c r="E119" s="4">
        <v>201</v>
      </c>
      <c r="F119" s="4">
        <f>ROUND(Source!O117,O119)</f>
        <v>19645.7</v>
      </c>
      <c r="G119" s="4" t="s">
        <v>252</v>
      </c>
      <c r="H119" s="4" t="s">
        <v>253</v>
      </c>
      <c r="I119" s="4"/>
      <c r="J119" s="4"/>
      <c r="K119" s="4">
        <v>201</v>
      </c>
      <c r="L119" s="4">
        <v>1</v>
      </c>
      <c r="M119" s="4">
        <v>3</v>
      </c>
      <c r="N119" s="4" t="s">
        <v>3</v>
      </c>
      <c r="O119" s="4">
        <v>2</v>
      </c>
      <c r="P119" s="4"/>
      <c r="Q119" s="4"/>
      <c r="R119" s="4"/>
      <c r="S119" s="4"/>
      <c r="T119" s="4"/>
      <c r="U119" s="4"/>
      <c r="V119" s="4"/>
      <c r="W119" s="4">
        <v>19645.7</v>
      </c>
      <c r="X119" s="4">
        <v>1</v>
      </c>
      <c r="Y119" s="4">
        <v>19645.7</v>
      </c>
      <c r="Z119" s="4"/>
      <c r="AA119" s="4"/>
      <c r="AB119" s="4"/>
    </row>
    <row r="120" spans="1:245">
      <c r="A120" s="4">
        <v>50</v>
      </c>
      <c r="B120" s="4">
        <v>0</v>
      </c>
      <c r="C120" s="4">
        <v>0</v>
      </c>
      <c r="D120" s="4">
        <v>1</v>
      </c>
      <c r="E120" s="4">
        <v>202</v>
      </c>
      <c r="F120" s="4">
        <f>ROUND(Source!P117,O120)</f>
        <v>8568.4</v>
      </c>
      <c r="G120" s="4" t="s">
        <v>254</v>
      </c>
      <c r="H120" s="4" t="s">
        <v>255</v>
      </c>
      <c r="I120" s="4"/>
      <c r="J120" s="4"/>
      <c r="K120" s="4">
        <v>202</v>
      </c>
      <c r="L120" s="4">
        <v>2</v>
      </c>
      <c r="M120" s="4">
        <v>3</v>
      </c>
      <c r="N120" s="4" t="s">
        <v>3</v>
      </c>
      <c r="O120" s="4">
        <v>2</v>
      </c>
      <c r="P120" s="4"/>
      <c r="Q120" s="4"/>
      <c r="R120" s="4"/>
      <c r="S120" s="4"/>
      <c r="T120" s="4"/>
      <c r="U120" s="4"/>
      <c r="V120" s="4"/>
      <c r="W120" s="4">
        <v>8568.4</v>
      </c>
      <c r="X120" s="4">
        <v>1</v>
      </c>
      <c r="Y120" s="4">
        <v>8568.4</v>
      </c>
      <c r="Z120" s="4"/>
      <c r="AA120" s="4"/>
      <c r="AB120" s="4"/>
    </row>
    <row r="121" spans="1:245">
      <c r="A121" s="4">
        <v>50</v>
      </c>
      <c r="B121" s="4">
        <v>0</v>
      </c>
      <c r="C121" s="4">
        <v>0</v>
      </c>
      <c r="D121" s="4">
        <v>1</v>
      </c>
      <c r="E121" s="4">
        <v>222</v>
      </c>
      <c r="F121" s="4">
        <f>ROUND(Source!AO117,O121)</f>
        <v>0</v>
      </c>
      <c r="G121" s="4" t="s">
        <v>256</v>
      </c>
      <c r="H121" s="4" t="s">
        <v>257</v>
      </c>
      <c r="I121" s="4"/>
      <c r="J121" s="4"/>
      <c r="K121" s="4">
        <v>222</v>
      </c>
      <c r="L121" s="4">
        <v>3</v>
      </c>
      <c r="M121" s="4">
        <v>3</v>
      </c>
      <c r="N121" s="4" t="s">
        <v>3</v>
      </c>
      <c r="O121" s="4">
        <v>2</v>
      </c>
      <c r="P121" s="4"/>
      <c r="Q121" s="4"/>
      <c r="R121" s="4"/>
      <c r="S121" s="4"/>
      <c r="T121" s="4"/>
      <c r="U121" s="4"/>
      <c r="V121" s="4"/>
      <c r="W121" s="4">
        <v>0</v>
      </c>
      <c r="X121" s="4">
        <v>1</v>
      </c>
      <c r="Y121" s="4">
        <v>0</v>
      </c>
      <c r="Z121" s="4"/>
      <c r="AA121" s="4"/>
      <c r="AB121" s="4"/>
    </row>
    <row r="122" spans="1:245">
      <c r="A122" s="4">
        <v>50</v>
      </c>
      <c r="B122" s="4">
        <v>0</v>
      </c>
      <c r="C122" s="4">
        <v>0</v>
      </c>
      <c r="D122" s="4">
        <v>1</v>
      </c>
      <c r="E122" s="4">
        <v>225</v>
      </c>
      <c r="F122" s="4">
        <f>ROUND(Source!AV117,O122)</f>
        <v>8568.4</v>
      </c>
      <c r="G122" s="4" t="s">
        <v>258</v>
      </c>
      <c r="H122" s="4" t="s">
        <v>259</v>
      </c>
      <c r="I122" s="4"/>
      <c r="J122" s="4"/>
      <c r="K122" s="4">
        <v>225</v>
      </c>
      <c r="L122" s="4">
        <v>4</v>
      </c>
      <c r="M122" s="4">
        <v>3</v>
      </c>
      <c r="N122" s="4" t="s">
        <v>3</v>
      </c>
      <c r="O122" s="4">
        <v>2</v>
      </c>
      <c r="P122" s="4"/>
      <c r="Q122" s="4"/>
      <c r="R122" s="4"/>
      <c r="S122" s="4"/>
      <c r="T122" s="4"/>
      <c r="U122" s="4"/>
      <c r="V122" s="4"/>
      <c r="W122" s="4">
        <v>8568.4</v>
      </c>
      <c r="X122" s="4">
        <v>1</v>
      </c>
      <c r="Y122" s="4">
        <v>8568.4</v>
      </c>
      <c r="Z122" s="4"/>
      <c r="AA122" s="4"/>
      <c r="AB122" s="4"/>
    </row>
    <row r="123" spans="1:245">
      <c r="A123" s="4">
        <v>50</v>
      </c>
      <c r="B123" s="4">
        <v>0</v>
      </c>
      <c r="C123" s="4">
        <v>0</v>
      </c>
      <c r="D123" s="4">
        <v>1</v>
      </c>
      <c r="E123" s="4">
        <v>226</v>
      </c>
      <c r="F123" s="4">
        <f>ROUND(Source!AW117,O123)</f>
        <v>8568.4</v>
      </c>
      <c r="G123" s="4" t="s">
        <v>260</v>
      </c>
      <c r="H123" s="4" t="s">
        <v>261</v>
      </c>
      <c r="I123" s="4"/>
      <c r="J123" s="4"/>
      <c r="K123" s="4">
        <v>226</v>
      </c>
      <c r="L123" s="4">
        <v>5</v>
      </c>
      <c r="M123" s="4">
        <v>3</v>
      </c>
      <c r="N123" s="4" t="s">
        <v>3</v>
      </c>
      <c r="O123" s="4">
        <v>2</v>
      </c>
      <c r="P123" s="4"/>
      <c r="Q123" s="4"/>
      <c r="R123" s="4"/>
      <c r="S123" s="4"/>
      <c r="T123" s="4"/>
      <c r="U123" s="4"/>
      <c r="V123" s="4"/>
      <c r="W123" s="4">
        <v>8568.4</v>
      </c>
      <c r="X123" s="4">
        <v>1</v>
      </c>
      <c r="Y123" s="4">
        <v>8568.4</v>
      </c>
      <c r="Z123" s="4"/>
      <c r="AA123" s="4"/>
      <c r="AB123" s="4"/>
    </row>
    <row r="124" spans="1:245">
      <c r="A124" s="4">
        <v>50</v>
      </c>
      <c r="B124" s="4">
        <v>0</v>
      </c>
      <c r="C124" s="4">
        <v>0</v>
      </c>
      <c r="D124" s="4">
        <v>1</v>
      </c>
      <c r="E124" s="4">
        <v>227</v>
      </c>
      <c r="F124" s="4">
        <f>ROUND(Source!AX117,O124)</f>
        <v>0</v>
      </c>
      <c r="G124" s="4" t="s">
        <v>262</v>
      </c>
      <c r="H124" s="4" t="s">
        <v>263</v>
      </c>
      <c r="I124" s="4"/>
      <c r="J124" s="4"/>
      <c r="K124" s="4">
        <v>227</v>
      </c>
      <c r="L124" s="4">
        <v>6</v>
      </c>
      <c r="M124" s="4">
        <v>3</v>
      </c>
      <c r="N124" s="4" t="s">
        <v>3</v>
      </c>
      <c r="O124" s="4">
        <v>2</v>
      </c>
      <c r="P124" s="4"/>
      <c r="Q124" s="4"/>
      <c r="R124" s="4"/>
      <c r="S124" s="4"/>
      <c r="T124" s="4"/>
      <c r="U124" s="4"/>
      <c r="V124" s="4"/>
      <c r="W124" s="4">
        <v>0</v>
      </c>
      <c r="X124" s="4">
        <v>1</v>
      </c>
      <c r="Y124" s="4">
        <v>0</v>
      </c>
      <c r="Z124" s="4"/>
      <c r="AA124" s="4"/>
      <c r="AB124" s="4"/>
    </row>
    <row r="125" spans="1:245">
      <c r="A125" s="4">
        <v>50</v>
      </c>
      <c r="B125" s="4">
        <v>0</v>
      </c>
      <c r="C125" s="4">
        <v>0</v>
      </c>
      <c r="D125" s="4">
        <v>1</v>
      </c>
      <c r="E125" s="4">
        <v>228</v>
      </c>
      <c r="F125" s="4">
        <f>ROUND(Source!AY117,O125)</f>
        <v>8568.4</v>
      </c>
      <c r="G125" s="4" t="s">
        <v>264</v>
      </c>
      <c r="H125" s="4" t="s">
        <v>265</v>
      </c>
      <c r="I125" s="4"/>
      <c r="J125" s="4"/>
      <c r="K125" s="4">
        <v>228</v>
      </c>
      <c r="L125" s="4">
        <v>7</v>
      </c>
      <c r="M125" s="4">
        <v>3</v>
      </c>
      <c r="N125" s="4" t="s">
        <v>3</v>
      </c>
      <c r="O125" s="4">
        <v>2</v>
      </c>
      <c r="P125" s="4"/>
      <c r="Q125" s="4"/>
      <c r="R125" s="4"/>
      <c r="S125" s="4"/>
      <c r="T125" s="4"/>
      <c r="U125" s="4"/>
      <c r="V125" s="4"/>
      <c r="W125" s="4">
        <v>8568.4</v>
      </c>
      <c r="X125" s="4">
        <v>1</v>
      </c>
      <c r="Y125" s="4">
        <v>8568.4</v>
      </c>
      <c r="Z125" s="4"/>
      <c r="AA125" s="4"/>
      <c r="AB125" s="4"/>
    </row>
    <row r="126" spans="1:245">
      <c r="A126" s="4">
        <v>50</v>
      </c>
      <c r="B126" s="4">
        <v>0</v>
      </c>
      <c r="C126" s="4">
        <v>0</v>
      </c>
      <c r="D126" s="4">
        <v>1</v>
      </c>
      <c r="E126" s="4">
        <v>216</v>
      </c>
      <c r="F126" s="4">
        <f>ROUND(Source!AP117,O126)</f>
        <v>0</v>
      </c>
      <c r="G126" s="4" t="s">
        <v>266</v>
      </c>
      <c r="H126" s="4" t="s">
        <v>267</v>
      </c>
      <c r="I126" s="4"/>
      <c r="J126" s="4"/>
      <c r="K126" s="4">
        <v>216</v>
      </c>
      <c r="L126" s="4">
        <v>8</v>
      </c>
      <c r="M126" s="4">
        <v>3</v>
      </c>
      <c r="N126" s="4" t="s">
        <v>3</v>
      </c>
      <c r="O126" s="4">
        <v>2</v>
      </c>
      <c r="P126" s="4"/>
      <c r="Q126" s="4"/>
      <c r="R126" s="4"/>
      <c r="S126" s="4"/>
      <c r="T126" s="4"/>
      <c r="U126" s="4"/>
      <c r="V126" s="4"/>
      <c r="W126" s="4">
        <v>0</v>
      </c>
      <c r="X126" s="4">
        <v>1</v>
      </c>
      <c r="Y126" s="4">
        <v>0</v>
      </c>
      <c r="Z126" s="4"/>
      <c r="AA126" s="4"/>
      <c r="AB126" s="4"/>
    </row>
    <row r="127" spans="1:245">
      <c r="A127" s="4">
        <v>50</v>
      </c>
      <c r="B127" s="4">
        <v>0</v>
      </c>
      <c r="C127" s="4">
        <v>0</v>
      </c>
      <c r="D127" s="4">
        <v>1</v>
      </c>
      <c r="E127" s="4">
        <v>223</v>
      </c>
      <c r="F127" s="4">
        <f>ROUND(Source!AQ117,O127)</f>
        <v>0</v>
      </c>
      <c r="G127" s="4" t="s">
        <v>268</v>
      </c>
      <c r="H127" s="4" t="s">
        <v>269</v>
      </c>
      <c r="I127" s="4"/>
      <c r="J127" s="4"/>
      <c r="K127" s="4">
        <v>223</v>
      </c>
      <c r="L127" s="4">
        <v>9</v>
      </c>
      <c r="M127" s="4">
        <v>3</v>
      </c>
      <c r="N127" s="4" t="s">
        <v>3</v>
      </c>
      <c r="O127" s="4">
        <v>2</v>
      </c>
      <c r="P127" s="4"/>
      <c r="Q127" s="4"/>
      <c r="R127" s="4"/>
      <c r="S127" s="4"/>
      <c r="T127" s="4"/>
      <c r="U127" s="4"/>
      <c r="V127" s="4"/>
      <c r="W127" s="4">
        <v>0</v>
      </c>
      <c r="X127" s="4">
        <v>1</v>
      </c>
      <c r="Y127" s="4">
        <v>0</v>
      </c>
      <c r="Z127" s="4"/>
      <c r="AA127" s="4"/>
      <c r="AB127" s="4"/>
    </row>
    <row r="128" spans="1:245">
      <c r="A128" s="4">
        <v>50</v>
      </c>
      <c r="B128" s="4">
        <v>0</v>
      </c>
      <c r="C128" s="4">
        <v>0</v>
      </c>
      <c r="D128" s="4">
        <v>1</v>
      </c>
      <c r="E128" s="4">
        <v>229</v>
      </c>
      <c r="F128" s="4">
        <f>ROUND(Source!AZ117,O128)</f>
        <v>0</v>
      </c>
      <c r="G128" s="4" t="s">
        <v>270</v>
      </c>
      <c r="H128" s="4" t="s">
        <v>271</v>
      </c>
      <c r="I128" s="4"/>
      <c r="J128" s="4"/>
      <c r="K128" s="4">
        <v>229</v>
      </c>
      <c r="L128" s="4">
        <v>10</v>
      </c>
      <c r="M128" s="4">
        <v>3</v>
      </c>
      <c r="N128" s="4" t="s">
        <v>3</v>
      </c>
      <c r="O128" s="4">
        <v>2</v>
      </c>
      <c r="P128" s="4"/>
      <c r="Q128" s="4"/>
      <c r="R128" s="4"/>
      <c r="S128" s="4"/>
      <c r="T128" s="4"/>
      <c r="U128" s="4"/>
      <c r="V128" s="4"/>
      <c r="W128" s="4">
        <v>0</v>
      </c>
      <c r="X128" s="4">
        <v>1</v>
      </c>
      <c r="Y128" s="4">
        <v>0</v>
      </c>
      <c r="Z128" s="4"/>
      <c r="AA128" s="4"/>
      <c r="AB128" s="4"/>
    </row>
    <row r="129" spans="1:28">
      <c r="A129" s="4">
        <v>50</v>
      </c>
      <c r="B129" s="4">
        <v>0</v>
      </c>
      <c r="C129" s="4">
        <v>0</v>
      </c>
      <c r="D129" s="4">
        <v>1</v>
      </c>
      <c r="E129" s="4">
        <v>203</v>
      </c>
      <c r="F129" s="4">
        <f>ROUND(Source!Q117,O129)</f>
        <v>1110.3399999999999</v>
      </c>
      <c r="G129" s="4" t="s">
        <v>272</v>
      </c>
      <c r="H129" s="4" t="s">
        <v>273</v>
      </c>
      <c r="I129" s="4"/>
      <c r="J129" s="4"/>
      <c r="K129" s="4">
        <v>203</v>
      </c>
      <c r="L129" s="4">
        <v>11</v>
      </c>
      <c r="M129" s="4">
        <v>3</v>
      </c>
      <c r="N129" s="4" t="s">
        <v>3</v>
      </c>
      <c r="O129" s="4">
        <v>2</v>
      </c>
      <c r="P129" s="4"/>
      <c r="Q129" s="4"/>
      <c r="R129" s="4"/>
      <c r="S129" s="4"/>
      <c r="T129" s="4"/>
      <c r="U129" s="4"/>
      <c r="V129" s="4"/>
      <c r="W129" s="4">
        <v>1110.3399999999999</v>
      </c>
      <c r="X129" s="4">
        <v>1</v>
      </c>
      <c r="Y129" s="4">
        <v>1110.3399999999999</v>
      </c>
      <c r="Z129" s="4"/>
      <c r="AA129" s="4"/>
      <c r="AB129" s="4"/>
    </row>
    <row r="130" spans="1:28">
      <c r="A130" s="4">
        <v>50</v>
      </c>
      <c r="B130" s="4">
        <v>0</v>
      </c>
      <c r="C130" s="4">
        <v>0</v>
      </c>
      <c r="D130" s="4">
        <v>1</v>
      </c>
      <c r="E130" s="4">
        <v>231</v>
      </c>
      <c r="F130" s="4">
        <f>ROUND(Source!BB117,O130)</f>
        <v>0</v>
      </c>
      <c r="G130" s="4" t="s">
        <v>274</v>
      </c>
      <c r="H130" s="4" t="s">
        <v>275</v>
      </c>
      <c r="I130" s="4"/>
      <c r="J130" s="4"/>
      <c r="K130" s="4">
        <v>231</v>
      </c>
      <c r="L130" s="4">
        <v>12</v>
      </c>
      <c r="M130" s="4">
        <v>3</v>
      </c>
      <c r="N130" s="4" t="s">
        <v>3</v>
      </c>
      <c r="O130" s="4">
        <v>2</v>
      </c>
      <c r="P130" s="4"/>
      <c r="Q130" s="4"/>
      <c r="R130" s="4"/>
      <c r="S130" s="4"/>
      <c r="T130" s="4"/>
      <c r="U130" s="4"/>
      <c r="V130" s="4"/>
      <c r="W130" s="4">
        <v>0</v>
      </c>
      <c r="X130" s="4">
        <v>1</v>
      </c>
      <c r="Y130" s="4">
        <v>0</v>
      </c>
      <c r="Z130" s="4"/>
      <c r="AA130" s="4"/>
      <c r="AB130" s="4"/>
    </row>
    <row r="131" spans="1:28">
      <c r="A131" s="4">
        <v>50</v>
      </c>
      <c r="B131" s="4">
        <v>0</v>
      </c>
      <c r="C131" s="4">
        <v>0</v>
      </c>
      <c r="D131" s="4">
        <v>1</v>
      </c>
      <c r="E131" s="4">
        <v>204</v>
      </c>
      <c r="F131" s="4">
        <f>ROUND(Source!R117,O131)</f>
        <v>122.24</v>
      </c>
      <c r="G131" s="4" t="s">
        <v>276</v>
      </c>
      <c r="H131" s="4" t="s">
        <v>277</v>
      </c>
      <c r="I131" s="4"/>
      <c r="J131" s="4"/>
      <c r="K131" s="4">
        <v>204</v>
      </c>
      <c r="L131" s="4">
        <v>13</v>
      </c>
      <c r="M131" s="4">
        <v>3</v>
      </c>
      <c r="N131" s="4" t="s">
        <v>3</v>
      </c>
      <c r="O131" s="4">
        <v>2</v>
      </c>
      <c r="P131" s="4"/>
      <c r="Q131" s="4"/>
      <c r="R131" s="4"/>
      <c r="S131" s="4"/>
      <c r="T131" s="4"/>
      <c r="U131" s="4"/>
      <c r="V131" s="4"/>
      <c r="W131" s="4">
        <v>122.24</v>
      </c>
      <c r="X131" s="4">
        <v>1</v>
      </c>
      <c r="Y131" s="4">
        <v>122.24</v>
      </c>
      <c r="Z131" s="4"/>
      <c r="AA131" s="4"/>
      <c r="AB131" s="4"/>
    </row>
    <row r="132" spans="1:28">
      <c r="A132" s="4">
        <v>50</v>
      </c>
      <c r="B132" s="4">
        <v>0</v>
      </c>
      <c r="C132" s="4">
        <v>0</v>
      </c>
      <c r="D132" s="4">
        <v>1</v>
      </c>
      <c r="E132" s="4">
        <v>205</v>
      </c>
      <c r="F132" s="4">
        <f>ROUND(Source!S117,O132)</f>
        <v>9966.9599999999991</v>
      </c>
      <c r="G132" s="4" t="s">
        <v>278</v>
      </c>
      <c r="H132" s="4" t="s">
        <v>279</v>
      </c>
      <c r="I132" s="4"/>
      <c r="J132" s="4"/>
      <c r="K132" s="4">
        <v>205</v>
      </c>
      <c r="L132" s="4">
        <v>14</v>
      </c>
      <c r="M132" s="4">
        <v>3</v>
      </c>
      <c r="N132" s="4" t="s">
        <v>3</v>
      </c>
      <c r="O132" s="4">
        <v>2</v>
      </c>
      <c r="P132" s="4"/>
      <c r="Q132" s="4"/>
      <c r="R132" s="4"/>
      <c r="S132" s="4"/>
      <c r="T132" s="4"/>
      <c r="U132" s="4"/>
      <c r="V132" s="4"/>
      <c r="W132" s="4">
        <v>9966.9599999999991</v>
      </c>
      <c r="X132" s="4">
        <v>1</v>
      </c>
      <c r="Y132" s="4">
        <v>9966.9599999999991</v>
      </c>
      <c r="Z132" s="4"/>
      <c r="AA132" s="4"/>
      <c r="AB132" s="4"/>
    </row>
    <row r="133" spans="1:28">
      <c r="A133" s="4">
        <v>50</v>
      </c>
      <c r="B133" s="4">
        <v>0</v>
      </c>
      <c r="C133" s="4">
        <v>0</v>
      </c>
      <c r="D133" s="4">
        <v>1</v>
      </c>
      <c r="E133" s="4">
        <v>232</v>
      </c>
      <c r="F133" s="4">
        <f>ROUND(Source!BC117,O133)</f>
        <v>0</v>
      </c>
      <c r="G133" s="4" t="s">
        <v>280</v>
      </c>
      <c r="H133" s="4" t="s">
        <v>281</v>
      </c>
      <c r="I133" s="4"/>
      <c r="J133" s="4"/>
      <c r="K133" s="4">
        <v>232</v>
      </c>
      <c r="L133" s="4">
        <v>15</v>
      </c>
      <c r="M133" s="4">
        <v>3</v>
      </c>
      <c r="N133" s="4" t="s">
        <v>3</v>
      </c>
      <c r="O133" s="4">
        <v>2</v>
      </c>
      <c r="P133" s="4"/>
      <c r="Q133" s="4"/>
      <c r="R133" s="4"/>
      <c r="S133" s="4"/>
      <c r="T133" s="4"/>
      <c r="U133" s="4"/>
      <c r="V133" s="4"/>
      <c r="W133" s="4">
        <v>0</v>
      </c>
      <c r="X133" s="4">
        <v>1</v>
      </c>
      <c r="Y133" s="4">
        <v>0</v>
      </c>
      <c r="Z133" s="4"/>
      <c r="AA133" s="4"/>
      <c r="AB133" s="4"/>
    </row>
    <row r="134" spans="1:28">
      <c r="A134" s="4">
        <v>50</v>
      </c>
      <c r="B134" s="4">
        <v>0</v>
      </c>
      <c r="C134" s="4">
        <v>0</v>
      </c>
      <c r="D134" s="4">
        <v>1</v>
      </c>
      <c r="E134" s="4">
        <v>214</v>
      </c>
      <c r="F134" s="4">
        <f>ROUND(Source!AS117,O134)</f>
        <v>17465.16</v>
      </c>
      <c r="G134" s="4" t="s">
        <v>282</v>
      </c>
      <c r="H134" s="4" t="s">
        <v>283</v>
      </c>
      <c r="I134" s="4"/>
      <c r="J134" s="4"/>
      <c r="K134" s="4">
        <v>214</v>
      </c>
      <c r="L134" s="4">
        <v>16</v>
      </c>
      <c r="M134" s="4">
        <v>3</v>
      </c>
      <c r="N134" s="4" t="s">
        <v>3</v>
      </c>
      <c r="O134" s="4">
        <v>2</v>
      </c>
      <c r="P134" s="4"/>
      <c r="Q134" s="4"/>
      <c r="R134" s="4"/>
      <c r="S134" s="4"/>
      <c r="T134" s="4"/>
      <c r="U134" s="4"/>
      <c r="V134" s="4"/>
      <c r="W134" s="4">
        <v>17465.16</v>
      </c>
      <c r="X134" s="4">
        <v>1</v>
      </c>
      <c r="Y134" s="4">
        <v>17465.16</v>
      </c>
      <c r="Z134" s="4"/>
      <c r="AA134" s="4"/>
      <c r="AB134" s="4"/>
    </row>
    <row r="135" spans="1:28">
      <c r="A135" s="4">
        <v>50</v>
      </c>
      <c r="B135" s="4">
        <v>0</v>
      </c>
      <c r="C135" s="4">
        <v>0</v>
      </c>
      <c r="D135" s="4">
        <v>1</v>
      </c>
      <c r="E135" s="4">
        <v>215</v>
      </c>
      <c r="F135" s="4">
        <f>ROUND(Source!AT117,O135)</f>
        <v>17373.07</v>
      </c>
      <c r="G135" s="4" t="s">
        <v>284</v>
      </c>
      <c r="H135" s="4" t="s">
        <v>285</v>
      </c>
      <c r="I135" s="4"/>
      <c r="J135" s="4"/>
      <c r="K135" s="4">
        <v>215</v>
      </c>
      <c r="L135" s="4">
        <v>17</v>
      </c>
      <c r="M135" s="4">
        <v>3</v>
      </c>
      <c r="N135" s="4" t="s">
        <v>3</v>
      </c>
      <c r="O135" s="4">
        <v>2</v>
      </c>
      <c r="P135" s="4"/>
      <c r="Q135" s="4"/>
      <c r="R135" s="4"/>
      <c r="S135" s="4"/>
      <c r="T135" s="4"/>
      <c r="U135" s="4"/>
      <c r="V135" s="4"/>
      <c r="W135" s="4">
        <v>17373.07</v>
      </c>
      <c r="X135" s="4">
        <v>1</v>
      </c>
      <c r="Y135" s="4">
        <v>17373.07</v>
      </c>
      <c r="Z135" s="4"/>
      <c r="AA135" s="4"/>
      <c r="AB135" s="4"/>
    </row>
    <row r="136" spans="1:28">
      <c r="A136" s="4">
        <v>50</v>
      </c>
      <c r="B136" s="4">
        <v>0</v>
      </c>
      <c r="C136" s="4">
        <v>0</v>
      </c>
      <c r="D136" s="4">
        <v>1</v>
      </c>
      <c r="E136" s="4">
        <v>217</v>
      </c>
      <c r="F136" s="4">
        <f>ROUND(Source!AU117,O136)</f>
        <v>0</v>
      </c>
      <c r="G136" s="4" t="s">
        <v>286</v>
      </c>
      <c r="H136" s="4" t="s">
        <v>287</v>
      </c>
      <c r="I136" s="4"/>
      <c r="J136" s="4"/>
      <c r="K136" s="4">
        <v>217</v>
      </c>
      <c r="L136" s="4">
        <v>18</v>
      </c>
      <c r="M136" s="4">
        <v>3</v>
      </c>
      <c r="N136" s="4" t="s">
        <v>3</v>
      </c>
      <c r="O136" s="4">
        <v>2</v>
      </c>
      <c r="P136" s="4"/>
      <c r="Q136" s="4"/>
      <c r="R136" s="4"/>
      <c r="S136" s="4"/>
      <c r="T136" s="4"/>
      <c r="U136" s="4"/>
      <c r="V136" s="4"/>
      <c r="W136" s="4">
        <v>0</v>
      </c>
      <c r="X136" s="4">
        <v>1</v>
      </c>
      <c r="Y136" s="4">
        <v>0</v>
      </c>
      <c r="Z136" s="4"/>
      <c r="AA136" s="4"/>
      <c r="AB136" s="4"/>
    </row>
    <row r="137" spans="1:28">
      <c r="A137" s="4">
        <v>50</v>
      </c>
      <c r="B137" s="4">
        <v>0</v>
      </c>
      <c r="C137" s="4">
        <v>0</v>
      </c>
      <c r="D137" s="4">
        <v>1</v>
      </c>
      <c r="E137" s="4">
        <v>230</v>
      </c>
      <c r="F137" s="4">
        <f>ROUND(Source!BA117,O137)</f>
        <v>0</v>
      </c>
      <c r="G137" s="4" t="s">
        <v>288</v>
      </c>
      <c r="H137" s="4" t="s">
        <v>289</v>
      </c>
      <c r="I137" s="4"/>
      <c r="J137" s="4"/>
      <c r="K137" s="4">
        <v>230</v>
      </c>
      <c r="L137" s="4">
        <v>19</v>
      </c>
      <c r="M137" s="4">
        <v>3</v>
      </c>
      <c r="N137" s="4" t="s">
        <v>3</v>
      </c>
      <c r="O137" s="4">
        <v>2</v>
      </c>
      <c r="P137" s="4"/>
      <c r="Q137" s="4"/>
      <c r="R137" s="4"/>
      <c r="S137" s="4"/>
      <c r="T137" s="4"/>
      <c r="U137" s="4"/>
      <c r="V137" s="4"/>
      <c r="W137" s="4">
        <v>0</v>
      </c>
      <c r="X137" s="4">
        <v>1</v>
      </c>
      <c r="Y137" s="4">
        <v>0</v>
      </c>
      <c r="Z137" s="4"/>
      <c r="AA137" s="4"/>
      <c r="AB137" s="4"/>
    </row>
    <row r="138" spans="1:28">
      <c r="A138" s="4">
        <v>50</v>
      </c>
      <c r="B138" s="4">
        <v>0</v>
      </c>
      <c r="C138" s="4">
        <v>0</v>
      </c>
      <c r="D138" s="4">
        <v>1</v>
      </c>
      <c r="E138" s="4">
        <v>206</v>
      </c>
      <c r="F138" s="4">
        <f>ROUND(Source!T117,O138)</f>
        <v>0</v>
      </c>
      <c r="G138" s="4" t="s">
        <v>290</v>
      </c>
      <c r="H138" s="4" t="s">
        <v>291</v>
      </c>
      <c r="I138" s="4"/>
      <c r="J138" s="4"/>
      <c r="K138" s="4">
        <v>206</v>
      </c>
      <c r="L138" s="4">
        <v>20</v>
      </c>
      <c r="M138" s="4">
        <v>3</v>
      </c>
      <c r="N138" s="4" t="s">
        <v>3</v>
      </c>
      <c r="O138" s="4">
        <v>2</v>
      </c>
      <c r="P138" s="4"/>
      <c r="Q138" s="4"/>
      <c r="R138" s="4"/>
      <c r="S138" s="4"/>
      <c r="T138" s="4"/>
      <c r="U138" s="4"/>
      <c r="V138" s="4"/>
      <c r="W138" s="4">
        <v>0</v>
      </c>
      <c r="X138" s="4">
        <v>1</v>
      </c>
      <c r="Y138" s="4">
        <v>0</v>
      </c>
      <c r="Z138" s="4"/>
      <c r="AA138" s="4"/>
      <c r="AB138" s="4"/>
    </row>
    <row r="139" spans="1:28">
      <c r="A139" s="4">
        <v>50</v>
      </c>
      <c r="B139" s="4">
        <v>0</v>
      </c>
      <c r="C139" s="4">
        <v>0</v>
      </c>
      <c r="D139" s="4">
        <v>1</v>
      </c>
      <c r="E139" s="4">
        <v>207</v>
      </c>
      <c r="F139" s="4">
        <f>Source!U117</f>
        <v>31.747717999999999</v>
      </c>
      <c r="G139" s="4" t="s">
        <v>292</v>
      </c>
      <c r="H139" s="4" t="s">
        <v>293</v>
      </c>
      <c r="I139" s="4"/>
      <c r="J139" s="4"/>
      <c r="K139" s="4">
        <v>207</v>
      </c>
      <c r="L139" s="4">
        <v>21</v>
      </c>
      <c r="M139" s="4">
        <v>3</v>
      </c>
      <c r="N139" s="4" t="s">
        <v>3</v>
      </c>
      <c r="O139" s="4">
        <v>-1</v>
      </c>
      <c r="P139" s="4"/>
      <c r="Q139" s="4"/>
      <c r="R139" s="4"/>
      <c r="S139" s="4"/>
      <c r="T139" s="4"/>
      <c r="U139" s="4"/>
      <c r="V139" s="4"/>
      <c r="W139" s="4">
        <v>31.747717999999999</v>
      </c>
      <c r="X139" s="4">
        <v>1</v>
      </c>
      <c r="Y139" s="4">
        <v>31.747717999999999</v>
      </c>
      <c r="Z139" s="4"/>
      <c r="AA139" s="4"/>
      <c r="AB139" s="4"/>
    </row>
    <row r="140" spans="1:28">
      <c r="A140" s="4">
        <v>50</v>
      </c>
      <c r="B140" s="4">
        <v>0</v>
      </c>
      <c r="C140" s="4">
        <v>0</v>
      </c>
      <c r="D140" s="4">
        <v>1</v>
      </c>
      <c r="E140" s="4">
        <v>208</v>
      </c>
      <c r="F140" s="4">
        <f>Source!V117</f>
        <v>0.27290000000000003</v>
      </c>
      <c r="G140" s="4" t="s">
        <v>294</v>
      </c>
      <c r="H140" s="4" t="s">
        <v>295</v>
      </c>
      <c r="I140" s="4"/>
      <c r="J140" s="4"/>
      <c r="K140" s="4">
        <v>208</v>
      </c>
      <c r="L140" s="4">
        <v>22</v>
      </c>
      <c r="M140" s="4">
        <v>3</v>
      </c>
      <c r="N140" s="4" t="s">
        <v>3</v>
      </c>
      <c r="O140" s="4">
        <v>-1</v>
      </c>
      <c r="P140" s="4"/>
      <c r="Q140" s="4"/>
      <c r="R140" s="4"/>
      <c r="S140" s="4"/>
      <c r="T140" s="4"/>
      <c r="U140" s="4"/>
      <c r="V140" s="4"/>
      <c r="W140" s="4">
        <v>0.27290000000000003</v>
      </c>
      <c r="X140" s="4">
        <v>1</v>
      </c>
      <c r="Y140" s="4">
        <v>0.27290000000000003</v>
      </c>
      <c r="Z140" s="4"/>
      <c r="AA140" s="4"/>
      <c r="AB140" s="4"/>
    </row>
    <row r="141" spans="1:28">
      <c r="A141" s="4">
        <v>50</v>
      </c>
      <c r="B141" s="4">
        <v>0</v>
      </c>
      <c r="C141" s="4">
        <v>0</v>
      </c>
      <c r="D141" s="4">
        <v>1</v>
      </c>
      <c r="E141" s="4">
        <v>209</v>
      </c>
      <c r="F141" s="4">
        <f>ROUND(Source!W117,O141)</f>
        <v>11.42</v>
      </c>
      <c r="G141" s="4" t="s">
        <v>296</v>
      </c>
      <c r="H141" s="4" t="s">
        <v>297</v>
      </c>
      <c r="I141" s="4"/>
      <c r="J141" s="4"/>
      <c r="K141" s="4">
        <v>209</v>
      </c>
      <c r="L141" s="4">
        <v>23</v>
      </c>
      <c r="M141" s="4">
        <v>3</v>
      </c>
      <c r="N141" s="4" t="s">
        <v>3</v>
      </c>
      <c r="O141" s="4">
        <v>2</v>
      </c>
      <c r="P141" s="4"/>
      <c r="Q141" s="4"/>
      <c r="R141" s="4"/>
      <c r="S141" s="4"/>
      <c r="T141" s="4"/>
      <c r="U141" s="4"/>
      <c r="V141" s="4"/>
      <c r="W141" s="4">
        <v>11.42</v>
      </c>
      <c r="X141" s="4">
        <v>1</v>
      </c>
      <c r="Y141" s="4">
        <v>11.42</v>
      </c>
      <c r="Z141" s="4"/>
      <c r="AA141" s="4"/>
      <c r="AB141" s="4"/>
    </row>
    <row r="142" spans="1:28">
      <c r="A142" s="4">
        <v>50</v>
      </c>
      <c r="B142" s="4">
        <v>0</v>
      </c>
      <c r="C142" s="4">
        <v>0</v>
      </c>
      <c r="D142" s="4">
        <v>1</v>
      </c>
      <c r="E142" s="4">
        <v>233</v>
      </c>
      <c r="F142" s="4">
        <f>ROUND(Source!BD117,O142)</f>
        <v>0</v>
      </c>
      <c r="G142" s="4" t="s">
        <v>298</v>
      </c>
      <c r="H142" s="4" t="s">
        <v>299</v>
      </c>
      <c r="I142" s="4"/>
      <c r="J142" s="4"/>
      <c r="K142" s="4">
        <v>233</v>
      </c>
      <c r="L142" s="4">
        <v>24</v>
      </c>
      <c r="M142" s="4">
        <v>3</v>
      </c>
      <c r="N142" s="4" t="s">
        <v>3</v>
      </c>
      <c r="O142" s="4">
        <v>2</v>
      </c>
      <c r="P142" s="4"/>
      <c r="Q142" s="4"/>
      <c r="R142" s="4"/>
      <c r="S142" s="4"/>
      <c r="T142" s="4"/>
      <c r="U142" s="4"/>
      <c r="V142" s="4"/>
      <c r="W142" s="4">
        <v>0</v>
      </c>
      <c r="X142" s="4">
        <v>1</v>
      </c>
      <c r="Y142" s="4">
        <v>0</v>
      </c>
      <c r="Z142" s="4"/>
      <c r="AA142" s="4"/>
      <c r="AB142" s="4"/>
    </row>
    <row r="143" spans="1:28">
      <c r="A143" s="4">
        <v>50</v>
      </c>
      <c r="B143" s="4">
        <v>0</v>
      </c>
      <c r="C143" s="4">
        <v>0</v>
      </c>
      <c r="D143" s="4">
        <v>1</v>
      </c>
      <c r="E143" s="4">
        <v>210</v>
      </c>
      <c r="F143" s="4">
        <f>ROUND(Source!X117,O143)</f>
        <v>9584.75</v>
      </c>
      <c r="G143" s="4" t="s">
        <v>300</v>
      </c>
      <c r="H143" s="4" t="s">
        <v>301</v>
      </c>
      <c r="I143" s="4"/>
      <c r="J143" s="4"/>
      <c r="K143" s="4">
        <v>210</v>
      </c>
      <c r="L143" s="4">
        <v>25</v>
      </c>
      <c r="M143" s="4">
        <v>3</v>
      </c>
      <c r="N143" s="4" t="s">
        <v>3</v>
      </c>
      <c r="O143" s="4">
        <v>2</v>
      </c>
      <c r="P143" s="4"/>
      <c r="Q143" s="4"/>
      <c r="R143" s="4"/>
      <c r="S143" s="4"/>
      <c r="T143" s="4"/>
      <c r="U143" s="4"/>
      <c r="V143" s="4"/>
      <c r="W143" s="4">
        <v>9584.75</v>
      </c>
      <c r="X143" s="4">
        <v>1</v>
      </c>
      <c r="Y143" s="4">
        <v>9584.75</v>
      </c>
      <c r="Z143" s="4"/>
      <c r="AA143" s="4"/>
      <c r="AB143" s="4"/>
    </row>
    <row r="144" spans="1:28">
      <c r="A144" s="4">
        <v>50</v>
      </c>
      <c r="B144" s="4">
        <v>0</v>
      </c>
      <c r="C144" s="4">
        <v>0</v>
      </c>
      <c r="D144" s="4">
        <v>1</v>
      </c>
      <c r="E144" s="4">
        <v>211</v>
      </c>
      <c r="F144" s="4">
        <f>ROUND(Source!Y117,O144)</f>
        <v>5607.78</v>
      </c>
      <c r="G144" s="4" t="s">
        <v>302</v>
      </c>
      <c r="H144" s="4" t="s">
        <v>303</v>
      </c>
      <c r="I144" s="4"/>
      <c r="J144" s="4"/>
      <c r="K144" s="4">
        <v>211</v>
      </c>
      <c r="L144" s="4">
        <v>26</v>
      </c>
      <c r="M144" s="4">
        <v>3</v>
      </c>
      <c r="N144" s="4" t="s">
        <v>3</v>
      </c>
      <c r="O144" s="4">
        <v>2</v>
      </c>
      <c r="P144" s="4"/>
      <c r="Q144" s="4"/>
      <c r="R144" s="4"/>
      <c r="S144" s="4"/>
      <c r="T144" s="4"/>
      <c r="U144" s="4"/>
      <c r="V144" s="4"/>
      <c r="W144" s="4">
        <v>5607.78</v>
      </c>
      <c r="X144" s="4">
        <v>1</v>
      </c>
      <c r="Y144" s="4">
        <v>5607.78</v>
      </c>
      <c r="Z144" s="4"/>
      <c r="AA144" s="4"/>
      <c r="AB144" s="4"/>
    </row>
    <row r="145" spans="1:245">
      <c r="A145" s="4">
        <v>50</v>
      </c>
      <c r="B145" s="4">
        <v>0</v>
      </c>
      <c r="C145" s="4">
        <v>0</v>
      </c>
      <c r="D145" s="4">
        <v>1</v>
      </c>
      <c r="E145" s="4">
        <v>224</v>
      </c>
      <c r="F145" s="4">
        <f>ROUND(Source!AR117,O145)</f>
        <v>34838.230000000003</v>
      </c>
      <c r="G145" s="4" t="s">
        <v>304</v>
      </c>
      <c r="H145" s="4" t="s">
        <v>305</v>
      </c>
      <c r="I145" s="4"/>
      <c r="J145" s="4"/>
      <c r="K145" s="4">
        <v>224</v>
      </c>
      <c r="L145" s="4">
        <v>27</v>
      </c>
      <c r="M145" s="4">
        <v>3</v>
      </c>
      <c r="N145" s="4" t="s">
        <v>3</v>
      </c>
      <c r="O145" s="4">
        <v>2</v>
      </c>
      <c r="P145" s="4"/>
      <c r="Q145" s="4"/>
      <c r="R145" s="4"/>
      <c r="S145" s="4"/>
      <c r="T145" s="4"/>
      <c r="U145" s="4"/>
      <c r="V145" s="4"/>
      <c r="W145" s="4">
        <v>34838.230000000003</v>
      </c>
      <c r="X145" s="4">
        <v>1</v>
      </c>
      <c r="Y145" s="4">
        <v>34838.230000000003</v>
      </c>
      <c r="Z145" s="4"/>
      <c r="AA145" s="4"/>
      <c r="AB145" s="4"/>
    </row>
    <row r="147" spans="1:245">
      <c r="A147" s="1">
        <v>4</v>
      </c>
      <c r="B147" s="1">
        <v>1</v>
      </c>
      <c r="C147" s="1"/>
      <c r="D147" s="1">
        <f>ROW(A161)</f>
        <v>161</v>
      </c>
      <c r="E147" s="1"/>
      <c r="F147" s="1" t="s">
        <v>13</v>
      </c>
      <c r="G147" s="1" t="s">
        <v>318</v>
      </c>
      <c r="H147" s="1" t="s">
        <v>3</v>
      </c>
      <c r="I147" s="1">
        <v>0</v>
      </c>
      <c r="J147" s="1"/>
      <c r="K147" s="1">
        <v>0</v>
      </c>
      <c r="L147" s="1"/>
      <c r="M147" s="1" t="s">
        <v>3</v>
      </c>
      <c r="N147" s="1"/>
      <c r="O147" s="1"/>
      <c r="P147" s="1"/>
      <c r="Q147" s="1"/>
      <c r="R147" s="1"/>
      <c r="S147" s="1">
        <v>0</v>
      </c>
      <c r="T147" s="1"/>
      <c r="U147" s="1" t="s">
        <v>3</v>
      </c>
      <c r="V147" s="1">
        <v>0</v>
      </c>
      <c r="W147" s="1"/>
      <c r="X147" s="1"/>
      <c r="Y147" s="1"/>
      <c r="Z147" s="1"/>
      <c r="AA147" s="1"/>
      <c r="AB147" s="1" t="s">
        <v>3</v>
      </c>
      <c r="AC147" s="1" t="s">
        <v>3</v>
      </c>
      <c r="AD147" s="1" t="s">
        <v>3</v>
      </c>
      <c r="AE147" s="1" t="s">
        <v>3</v>
      </c>
      <c r="AF147" s="1" t="s">
        <v>3</v>
      </c>
      <c r="AG147" s="1" t="s">
        <v>3</v>
      </c>
      <c r="AH147" s="1"/>
      <c r="AI147" s="1"/>
      <c r="AJ147" s="1"/>
      <c r="AK147" s="1"/>
      <c r="AL147" s="1"/>
      <c r="AM147" s="1"/>
      <c r="AN147" s="1"/>
      <c r="AO147" s="1"/>
      <c r="AP147" s="1" t="s">
        <v>3</v>
      </c>
      <c r="AQ147" s="1" t="s">
        <v>3</v>
      </c>
      <c r="AR147" s="1" t="s">
        <v>3</v>
      </c>
      <c r="AS147" s="1"/>
      <c r="AT147" s="1"/>
      <c r="AU147" s="1"/>
      <c r="AV147" s="1"/>
      <c r="AW147" s="1"/>
      <c r="AX147" s="1"/>
      <c r="AY147" s="1"/>
      <c r="AZ147" s="1" t="s">
        <v>3</v>
      </c>
      <c r="BA147" s="1"/>
      <c r="BB147" s="1" t="s">
        <v>3</v>
      </c>
      <c r="BC147" s="1" t="s">
        <v>3</v>
      </c>
      <c r="BD147" s="1" t="s">
        <v>3</v>
      </c>
      <c r="BE147" s="1" t="s">
        <v>3</v>
      </c>
      <c r="BF147" s="1" t="s">
        <v>3</v>
      </c>
      <c r="BG147" s="1" t="s">
        <v>3</v>
      </c>
      <c r="BH147" s="1" t="s">
        <v>3</v>
      </c>
      <c r="BI147" s="1" t="s">
        <v>3</v>
      </c>
      <c r="BJ147" s="1" t="s">
        <v>3</v>
      </c>
      <c r="BK147" s="1" t="s">
        <v>3</v>
      </c>
      <c r="BL147" s="1" t="s">
        <v>3</v>
      </c>
      <c r="BM147" s="1" t="s">
        <v>3</v>
      </c>
      <c r="BN147" s="1" t="s">
        <v>3</v>
      </c>
      <c r="BO147" s="1" t="s">
        <v>3</v>
      </c>
      <c r="BP147" s="1" t="s">
        <v>3</v>
      </c>
      <c r="BQ147" s="1"/>
      <c r="BR147" s="1"/>
      <c r="BS147" s="1"/>
      <c r="BT147" s="1"/>
      <c r="BU147" s="1"/>
      <c r="BV147" s="1"/>
      <c r="BW147" s="1"/>
      <c r="BX147" s="1">
        <v>0</v>
      </c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>
        <v>0</v>
      </c>
    </row>
    <row r="149" spans="1:245">
      <c r="A149" s="2">
        <v>52</v>
      </c>
      <c r="B149" s="2">
        <f t="shared" ref="B149:G149" si="115">B161</f>
        <v>1</v>
      </c>
      <c r="C149" s="2">
        <f t="shared" si="115"/>
        <v>4</v>
      </c>
      <c r="D149" s="2">
        <f t="shared" si="115"/>
        <v>147</v>
      </c>
      <c r="E149" s="2">
        <f t="shared" si="115"/>
        <v>0</v>
      </c>
      <c r="F149" s="2" t="str">
        <f t="shared" si="115"/>
        <v>Новый раздел</v>
      </c>
      <c r="G149" s="2" t="str">
        <f t="shared" si="115"/>
        <v>Пол</v>
      </c>
      <c r="H149" s="2"/>
      <c r="I149" s="2"/>
      <c r="J149" s="2"/>
      <c r="K149" s="2"/>
      <c r="L149" s="2"/>
      <c r="M149" s="2"/>
      <c r="N149" s="2"/>
      <c r="O149" s="2">
        <f t="shared" ref="O149:AT149" si="116">O161</f>
        <v>57399.95</v>
      </c>
      <c r="P149" s="2">
        <f t="shared" si="116"/>
        <v>46437.62</v>
      </c>
      <c r="Q149" s="2">
        <f t="shared" si="116"/>
        <v>1036.3499999999999</v>
      </c>
      <c r="R149" s="2">
        <f t="shared" si="116"/>
        <v>458.27</v>
      </c>
      <c r="S149" s="2">
        <f t="shared" si="116"/>
        <v>9925.98</v>
      </c>
      <c r="T149" s="2">
        <f t="shared" si="116"/>
        <v>0</v>
      </c>
      <c r="U149" s="2">
        <f t="shared" si="116"/>
        <v>35.056464299999995</v>
      </c>
      <c r="V149" s="2">
        <f t="shared" si="116"/>
        <v>1.3269900000000001</v>
      </c>
      <c r="W149" s="2">
        <f t="shared" si="116"/>
        <v>36.380000000000003</v>
      </c>
      <c r="X149" s="2">
        <f t="shared" si="116"/>
        <v>11457.47</v>
      </c>
      <c r="Y149" s="2">
        <f t="shared" si="116"/>
        <v>6507.83</v>
      </c>
      <c r="Z149" s="2">
        <f t="shared" si="116"/>
        <v>0</v>
      </c>
      <c r="AA149" s="2">
        <f t="shared" si="116"/>
        <v>0</v>
      </c>
      <c r="AB149" s="2">
        <f t="shared" si="116"/>
        <v>57399.95</v>
      </c>
      <c r="AC149" s="2">
        <f t="shared" si="116"/>
        <v>46437.62</v>
      </c>
      <c r="AD149" s="2">
        <f t="shared" si="116"/>
        <v>1036.3499999999999</v>
      </c>
      <c r="AE149" s="2">
        <f t="shared" si="116"/>
        <v>458.27</v>
      </c>
      <c r="AF149" s="2">
        <f t="shared" si="116"/>
        <v>9925.98</v>
      </c>
      <c r="AG149" s="2">
        <f t="shared" si="116"/>
        <v>0</v>
      </c>
      <c r="AH149" s="2">
        <f t="shared" si="116"/>
        <v>35.056464299999995</v>
      </c>
      <c r="AI149" s="2">
        <f t="shared" si="116"/>
        <v>1.3269900000000001</v>
      </c>
      <c r="AJ149" s="2">
        <f t="shared" si="116"/>
        <v>36.380000000000003</v>
      </c>
      <c r="AK149" s="2">
        <f t="shared" si="116"/>
        <v>11457.47</v>
      </c>
      <c r="AL149" s="2">
        <f t="shared" si="116"/>
        <v>6507.83</v>
      </c>
      <c r="AM149" s="2">
        <f t="shared" si="116"/>
        <v>0</v>
      </c>
      <c r="AN149" s="2">
        <f t="shared" si="116"/>
        <v>0</v>
      </c>
      <c r="AO149" s="2">
        <f t="shared" si="116"/>
        <v>0</v>
      </c>
      <c r="AP149" s="2">
        <f t="shared" si="116"/>
        <v>0</v>
      </c>
      <c r="AQ149" s="2">
        <f t="shared" si="116"/>
        <v>0</v>
      </c>
      <c r="AR149" s="2">
        <f t="shared" si="116"/>
        <v>75365.25</v>
      </c>
      <c r="AS149" s="2">
        <f t="shared" si="116"/>
        <v>75365.25</v>
      </c>
      <c r="AT149" s="2">
        <f t="shared" si="116"/>
        <v>0</v>
      </c>
      <c r="AU149" s="2">
        <f t="shared" ref="AU149:BZ149" si="117">AU161</f>
        <v>0</v>
      </c>
      <c r="AV149" s="2">
        <f t="shared" si="117"/>
        <v>46437.62</v>
      </c>
      <c r="AW149" s="2">
        <f t="shared" si="117"/>
        <v>46437.62</v>
      </c>
      <c r="AX149" s="2">
        <f t="shared" si="117"/>
        <v>0</v>
      </c>
      <c r="AY149" s="2">
        <f t="shared" si="117"/>
        <v>46437.62</v>
      </c>
      <c r="AZ149" s="2">
        <f t="shared" si="117"/>
        <v>0</v>
      </c>
      <c r="BA149" s="2">
        <f t="shared" si="117"/>
        <v>0</v>
      </c>
      <c r="BB149" s="2">
        <f t="shared" si="117"/>
        <v>0</v>
      </c>
      <c r="BC149" s="2">
        <f t="shared" si="117"/>
        <v>0</v>
      </c>
      <c r="BD149" s="2">
        <f t="shared" si="117"/>
        <v>0</v>
      </c>
      <c r="BE149" s="2">
        <f t="shared" si="117"/>
        <v>0</v>
      </c>
      <c r="BF149" s="2">
        <f t="shared" si="117"/>
        <v>0</v>
      </c>
      <c r="BG149" s="2">
        <f t="shared" si="117"/>
        <v>0</v>
      </c>
      <c r="BH149" s="2">
        <f t="shared" si="117"/>
        <v>0</v>
      </c>
      <c r="BI149" s="2">
        <f t="shared" si="117"/>
        <v>0</v>
      </c>
      <c r="BJ149" s="2">
        <f t="shared" si="117"/>
        <v>0</v>
      </c>
      <c r="BK149" s="2">
        <f t="shared" si="117"/>
        <v>0</v>
      </c>
      <c r="BL149" s="2">
        <f t="shared" si="117"/>
        <v>0</v>
      </c>
      <c r="BM149" s="2">
        <f t="shared" si="117"/>
        <v>0</v>
      </c>
      <c r="BN149" s="2">
        <f t="shared" si="117"/>
        <v>0</v>
      </c>
      <c r="BO149" s="2">
        <f t="shared" si="117"/>
        <v>0</v>
      </c>
      <c r="BP149" s="2">
        <f t="shared" si="117"/>
        <v>0</v>
      </c>
      <c r="BQ149" s="2">
        <f t="shared" si="117"/>
        <v>0</v>
      </c>
      <c r="BR149" s="2">
        <f t="shared" si="117"/>
        <v>0</v>
      </c>
      <c r="BS149" s="2">
        <f t="shared" si="117"/>
        <v>0</v>
      </c>
      <c r="BT149" s="2">
        <f t="shared" si="117"/>
        <v>0</v>
      </c>
      <c r="BU149" s="2">
        <f t="shared" si="117"/>
        <v>0</v>
      </c>
      <c r="BV149" s="2">
        <f t="shared" si="117"/>
        <v>0</v>
      </c>
      <c r="BW149" s="2">
        <f t="shared" si="117"/>
        <v>0</v>
      </c>
      <c r="BX149" s="2">
        <f t="shared" si="117"/>
        <v>0</v>
      </c>
      <c r="BY149" s="2">
        <f t="shared" si="117"/>
        <v>0</v>
      </c>
      <c r="BZ149" s="2">
        <f t="shared" si="117"/>
        <v>0</v>
      </c>
      <c r="CA149" s="2">
        <f t="shared" ref="CA149:DF149" si="118">CA161</f>
        <v>75365.25</v>
      </c>
      <c r="CB149" s="2">
        <f t="shared" si="118"/>
        <v>75365.25</v>
      </c>
      <c r="CC149" s="2">
        <f t="shared" si="118"/>
        <v>0</v>
      </c>
      <c r="CD149" s="2">
        <f t="shared" si="118"/>
        <v>0</v>
      </c>
      <c r="CE149" s="2">
        <f t="shared" si="118"/>
        <v>46437.62</v>
      </c>
      <c r="CF149" s="2">
        <f t="shared" si="118"/>
        <v>46437.62</v>
      </c>
      <c r="CG149" s="2">
        <f t="shared" si="118"/>
        <v>0</v>
      </c>
      <c r="CH149" s="2">
        <f t="shared" si="118"/>
        <v>46437.62</v>
      </c>
      <c r="CI149" s="2">
        <f t="shared" si="118"/>
        <v>0</v>
      </c>
      <c r="CJ149" s="2">
        <f t="shared" si="118"/>
        <v>0</v>
      </c>
      <c r="CK149" s="2">
        <f t="shared" si="118"/>
        <v>0</v>
      </c>
      <c r="CL149" s="2">
        <f t="shared" si="118"/>
        <v>0</v>
      </c>
      <c r="CM149" s="2">
        <f t="shared" si="118"/>
        <v>0</v>
      </c>
      <c r="CN149" s="2">
        <f t="shared" si="118"/>
        <v>0</v>
      </c>
      <c r="CO149" s="2">
        <f t="shared" si="118"/>
        <v>0</v>
      </c>
      <c r="CP149" s="2">
        <f t="shared" si="118"/>
        <v>0</v>
      </c>
      <c r="CQ149" s="2">
        <f t="shared" si="118"/>
        <v>0</v>
      </c>
      <c r="CR149" s="2">
        <f t="shared" si="118"/>
        <v>0</v>
      </c>
      <c r="CS149" s="2">
        <f t="shared" si="118"/>
        <v>0</v>
      </c>
      <c r="CT149" s="2">
        <f t="shared" si="118"/>
        <v>0</v>
      </c>
      <c r="CU149" s="2">
        <f t="shared" si="118"/>
        <v>0</v>
      </c>
      <c r="CV149" s="2">
        <f t="shared" si="118"/>
        <v>0</v>
      </c>
      <c r="CW149" s="2">
        <f t="shared" si="118"/>
        <v>0</v>
      </c>
      <c r="CX149" s="2">
        <f t="shared" si="118"/>
        <v>0</v>
      </c>
      <c r="CY149" s="2">
        <f t="shared" si="118"/>
        <v>0</v>
      </c>
      <c r="CZ149" s="2">
        <f t="shared" si="118"/>
        <v>0</v>
      </c>
      <c r="DA149" s="2">
        <f t="shared" si="118"/>
        <v>0</v>
      </c>
      <c r="DB149" s="2">
        <f t="shared" si="118"/>
        <v>0</v>
      </c>
      <c r="DC149" s="2">
        <f t="shared" si="118"/>
        <v>0</v>
      </c>
      <c r="DD149" s="2">
        <f t="shared" si="118"/>
        <v>0</v>
      </c>
      <c r="DE149" s="2">
        <f t="shared" si="118"/>
        <v>0</v>
      </c>
      <c r="DF149" s="2">
        <f t="shared" si="118"/>
        <v>0</v>
      </c>
      <c r="DG149" s="3">
        <f t="shared" ref="DG149:EL149" si="119">DG161</f>
        <v>0</v>
      </c>
      <c r="DH149" s="3">
        <f t="shared" si="119"/>
        <v>0</v>
      </c>
      <c r="DI149" s="3">
        <f t="shared" si="119"/>
        <v>0</v>
      </c>
      <c r="DJ149" s="3">
        <f t="shared" si="119"/>
        <v>0</v>
      </c>
      <c r="DK149" s="3">
        <f t="shared" si="119"/>
        <v>0</v>
      </c>
      <c r="DL149" s="3">
        <f t="shared" si="119"/>
        <v>0</v>
      </c>
      <c r="DM149" s="3">
        <f t="shared" si="119"/>
        <v>0</v>
      </c>
      <c r="DN149" s="3">
        <f t="shared" si="119"/>
        <v>0</v>
      </c>
      <c r="DO149" s="3">
        <f t="shared" si="119"/>
        <v>0</v>
      </c>
      <c r="DP149" s="3">
        <f t="shared" si="119"/>
        <v>0</v>
      </c>
      <c r="DQ149" s="3">
        <f t="shared" si="119"/>
        <v>0</v>
      </c>
      <c r="DR149" s="3">
        <f t="shared" si="119"/>
        <v>0</v>
      </c>
      <c r="DS149" s="3">
        <f t="shared" si="119"/>
        <v>0</v>
      </c>
      <c r="DT149" s="3">
        <f t="shared" si="119"/>
        <v>0</v>
      </c>
      <c r="DU149" s="3">
        <f t="shared" si="119"/>
        <v>0</v>
      </c>
      <c r="DV149" s="3">
        <f t="shared" si="119"/>
        <v>0</v>
      </c>
      <c r="DW149" s="3">
        <f t="shared" si="119"/>
        <v>0</v>
      </c>
      <c r="DX149" s="3">
        <f t="shared" si="119"/>
        <v>0</v>
      </c>
      <c r="DY149" s="3">
        <f t="shared" si="119"/>
        <v>0</v>
      </c>
      <c r="DZ149" s="3">
        <f t="shared" si="119"/>
        <v>0</v>
      </c>
      <c r="EA149" s="3">
        <f t="shared" si="119"/>
        <v>0</v>
      </c>
      <c r="EB149" s="3">
        <f t="shared" si="119"/>
        <v>0</v>
      </c>
      <c r="EC149" s="3">
        <f t="shared" si="119"/>
        <v>0</v>
      </c>
      <c r="ED149" s="3">
        <f t="shared" si="119"/>
        <v>0</v>
      </c>
      <c r="EE149" s="3">
        <f t="shared" si="119"/>
        <v>0</v>
      </c>
      <c r="EF149" s="3">
        <f t="shared" si="119"/>
        <v>0</v>
      </c>
      <c r="EG149" s="3">
        <f t="shared" si="119"/>
        <v>0</v>
      </c>
      <c r="EH149" s="3">
        <f t="shared" si="119"/>
        <v>0</v>
      </c>
      <c r="EI149" s="3">
        <f t="shared" si="119"/>
        <v>0</v>
      </c>
      <c r="EJ149" s="3">
        <f t="shared" si="119"/>
        <v>0</v>
      </c>
      <c r="EK149" s="3">
        <f t="shared" si="119"/>
        <v>0</v>
      </c>
      <c r="EL149" s="3">
        <f t="shared" si="119"/>
        <v>0</v>
      </c>
      <c r="EM149" s="3">
        <f t="shared" ref="EM149:FR149" si="120">EM161</f>
        <v>0</v>
      </c>
      <c r="EN149" s="3">
        <f t="shared" si="120"/>
        <v>0</v>
      </c>
      <c r="EO149" s="3">
        <f t="shared" si="120"/>
        <v>0</v>
      </c>
      <c r="EP149" s="3">
        <f t="shared" si="120"/>
        <v>0</v>
      </c>
      <c r="EQ149" s="3">
        <f t="shared" si="120"/>
        <v>0</v>
      </c>
      <c r="ER149" s="3">
        <f t="shared" si="120"/>
        <v>0</v>
      </c>
      <c r="ES149" s="3">
        <f t="shared" si="120"/>
        <v>0</v>
      </c>
      <c r="ET149" s="3">
        <f t="shared" si="120"/>
        <v>0</v>
      </c>
      <c r="EU149" s="3">
        <f t="shared" si="120"/>
        <v>0</v>
      </c>
      <c r="EV149" s="3">
        <f t="shared" si="120"/>
        <v>0</v>
      </c>
      <c r="EW149" s="3">
        <f t="shared" si="120"/>
        <v>0</v>
      </c>
      <c r="EX149" s="3">
        <f t="shared" si="120"/>
        <v>0</v>
      </c>
      <c r="EY149" s="3">
        <f t="shared" si="120"/>
        <v>0</v>
      </c>
      <c r="EZ149" s="3">
        <f t="shared" si="120"/>
        <v>0</v>
      </c>
      <c r="FA149" s="3">
        <f t="shared" si="120"/>
        <v>0</v>
      </c>
      <c r="FB149" s="3">
        <f t="shared" si="120"/>
        <v>0</v>
      </c>
      <c r="FC149" s="3">
        <f t="shared" si="120"/>
        <v>0</v>
      </c>
      <c r="FD149" s="3">
        <f t="shared" si="120"/>
        <v>0</v>
      </c>
      <c r="FE149" s="3">
        <f t="shared" si="120"/>
        <v>0</v>
      </c>
      <c r="FF149" s="3">
        <f t="shared" si="120"/>
        <v>0</v>
      </c>
      <c r="FG149" s="3">
        <f t="shared" si="120"/>
        <v>0</v>
      </c>
      <c r="FH149" s="3">
        <f t="shared" si="120"/>
        <v>0</v>
      </c>
      <c r="FI149" s="3">
        <f t="shared" si="120"/>
        <v>0</v>
      </c>
      <c r="FJ149" s="3">
        <f t="shared" si="120"/>
        <v>0</v>
      </c>
      <c r="FK149" s="3">
        <f t="shared" si="120"/>
        <v>0</v>
      </c>
      <c r="FL149" s="3">
        <f t="shared" si="120"/>
        <v>0</v>
      </c>
      <c r="FM149" s="3">
        <f t="shared" si="120"/>
        <v>0</v>
      </c>
      <c r="FN149" s="3">
        <f t="shared" si="120"/>
        <v>0</v>
      </c>
      <c r="FO149" s="3">
        <f t="shared" si="120"/>
        <v>0</v>
      </c>
      <c r="FP149" s="3">
        <f t="shared" si="120"/>
        <v>0</v>
      </c>
      <c r="FQ149" s="3">
        <f t="shared" si="120"/>
        <v>0</v>
      </c>
      <c r="FR149" s="3">
        <f t="shared" si="120"/>
        <v>0</v>
      </c>
      <c r="FS149" s="3">
        <f t="shared" ref="FS149:GX149" si="121">FS161</f>
        <v>0</v>
      </c>
      <c r="FT149" s="3">
        <f t="shared" si="121"/>
        <v>0</v>
      </c>
      <c r="FU149" s="3">
        <f t="shared" si="121"/>
        <v>0</v>
      </c>
      <c r="FV149" s="3">
        <f t="shared" si="121"/>
        <v>0</v>
      </c>
      <c r="FW149" s="3">
        <f t="shared" si="121"/>
        <v>0</v>
      </c>
      <c r="FX149" s="3">
        <f t="shared" si="121"/>
        <v>0</v>
      </c>
      <c r="FY149" s="3">
        <f t="shared" si="121"/>
        <v>0</v>
      </c>
      <c r="FZ149" s="3">
        <f t="shared" si="121"/>
        <v>0</v>
      </c>
      <c r="GA149" s="3">
        <f t="shared" si="121"/>
        <v>0</v>
      </c>
      <c r="GB149" s="3">
        <f t="shared" si="121"/>
        <v>0</v>
      </c>
      <c r="GC149" s="3">
        <f t="shared" si="121"/>
        <v>0</v>
      </c>
      <c r="GD149" s="3">
        <f t="shared" si="121"/>
        <v>0</v>
      </c>
      <c r="GE149" s="3">
        <f t="shared" si="121"/>
        <v>0</v>
      </c>
      <c r="GF149" s="3">
        <f t="shared" si="121"/>
        <v>0</v>
      </c>
      <c r="GG149" s="3">
        <f t="shared" si="121"/>
        <v>0</v>
      </c>
      <c r="GH149" s="3">
        <f t="shared" si="121"/>
        <v>0</v>
      </c>
      <c r="GI149" s="3">
        <f t="shared" si="121"/>
        <v>0</v>
      </c>
      <c r="GJ149" s="3">
        <f t="shared" si="121"/>
        <v>0</v>
      </c>
      <c r="GK149" s="3">
        <f t="shared" si="121"/>
        <v>0</v>
      </c>
      <c r="GL149" s="3">
        <f t="shared" si="121"/>
        <v>0</v>
      </c>
      <c r="GM149" s="3">
        <f t="shared" si="121"/>
        <v>0</v>
      </c>
      <c r="GN149" s="3">
        <f t="shared" si="121"/>
        <v>0</v>
      </c>
      <c r="GO149" s="3">
        <f t="shared" si="121"/>
        <v>0</v>
      </c>
      <c r="GP149" s="3">
        <f t="shared" si="121"/>
        <v>0</v>
      </c>
      <c r="GQ149" s="3">
        <f t="shared" si="121"/>
        <v>0</v>
      </c>
      <c r="GR149" s="3">
        <f t="shared" si="121"/>
        <v>0</v>
      </c>
      <c r="GS149" s="3">
        <f t="shared" si="121"/>
        <v>0</v>
      </c>
      <c r="GT149" s="3">
        <f t="shared" si="121"/>
        <v>0</v>
      </c>
      <c r="GU149" s="3">
        <f t="shared" si="121"/>
        <v>0</v>
      </c>
      <c r="GV149" s="3">
        <f t="shared" si="121"/>
        <v>0</v>
      </c>
      <c r="GW149" s="3">
        <f t="shared" si="121"/>
        <v>0</v>
      </c>
      <c r="GX149" s="3">
        <f t="shared" si="121"/>
        <v>0</v>
      </c>
    </row>
    <row r="151" spans="1:245">
      <c r="A151">
        <v>17</v>
      </c>
      <c r="B151">
        <v>1</v>
      </c>
      <c r="C151">
        <f>ROW(SmtRes!A213)</f>
        <v>213</v>
      </c>
      <c r="D151">
        <f>ROW(EtalonRes!A208)</f>
        <v>208</v>
      </c>
      <c r="E151" t="s">
        <v>15</v>
      </c>
      <c r="F151" t="s">
        <v>202</v>
      </c>
      <c r="G151" t="s">
        <v>203</v>
      </c>
      <c r="H151" t="s">
        <v>204</v>
      </c>
      <c r="I151">
        <f>ROUND(14.2/100,9)</f>
        <v>0.14199999999999999</v>
      </c>
      <c r="J151">
        <v>0</v>
      </c>
      <c r="K151">
        <f>ROUND(14.2/100,9)</f>
        <v>0.14199999999999999</v>
      </c>
      <c r="O151">
        <f t="shared" ref="O151:O159" si="122">ROUND(CP151,2)</f>
        <v>520.79999999999995</v>
      </c>
      <c r="P151">
        <f t="shared" ref="P151:P159" si="123">ROUND(CQ151*I151,2)</f>
        <v>209.9</v>
      </c>
      <c r="Q151">
        <f t="shared" ref="Q151:Q159" si="124">ROUND(CR151*I151,2)</f>
        <v>38.630000000000003</v>
      </c>
      <c r="R151">
        <f t="shared" ref="R151:R159" si="125">ROUND(CS151*I151,2)</f>
        <v>2.17</v>
      </c>
      <c r="S151">
        <f t="shared" ref="S151:S159" si="126">ROUND(CT151*I151,2)</f>
        <v>272.27</v>
      </c>
      <c r="T151">
        <f t="shared" ref="T151:T159" si="127">ROUND(CU151*I151,2)</f>
        <v>0</v>
      </c>
      <c r="U151">
        <f t="shared" ref="U151:U159" si="128">CV151*I151</f>
        <v>0.97000199999999981</v>
      </c>
      <c r="V151">
        <f t="shared" ref="V151:V159" si="129">CW151*I151</f>
        <v>5.6799999999999993E-3</v>
      </c>
      <c r="W151">
        <f t="shared" ref="W151:W159" si="130">ROUND(CX151*I151,2)</f>
        <v>0</v>
      </c>
      <c r="X151">
        <f t="shared" ref="X151:X159" si="131">ROUND(CY151,2)</f>
        <v>290.91000000000003</v>
      </c>
      <c r="Y151">
        <f t="shared" ref="Y151:Y159" si="132">ROUND(CZ151,2)</f>
        <v>148.19999999999999</v>
      </c>
      <c r="AA151">
        <v>35350322</v>
      </c>
      <c r="AB151">
        <f t="shared" ref="AB151:AB159" si="133">ROUND((AC151+AD151+AF151),6)</f>
        <v>256.98750000000001</v>
      </c>
      <c r="AC151">
        <f t="shared" ref="AC151:AC159" si="134">ROUND((ES151),6)</f>
        <v>154.46</v>
      </c>
      <c r="AD151">
        <f>ROUND((((ET151)-(EU151))+AE151),6)</f>
        <v>44.74</v>
      </c>
      <c r="AE151">
        <f>ROUND((EU151),6)</f>
        <v>0.46</v>
      </c>
      <c r="AF151">
        <f>ROUND(((EV151*1.15)),6)</f>
        <v>57.787500000000001</v>
      </c>
      <c r="AG151">
        <f t="shared" ref="AG151:AG159" si="135">ROUND((AP151),6)</f>
        <v>0</v>
      </c>
      <c r="AH151">
        <f>((EW151*1.15))</f>
        <v>6.8309999999999995</v>
      </c>
      <c r="AI151">
        <f>(EX151)</f>
        <v>0.04</v>
      </c>
      <c r="AJ151">
        <f t="shared" ref="AJ151:AJ159" si="136">(AS151)</f>
        <v>0</v>
      </c>
      <c r="AK151">
        <v>249.45</v>
      </c>
      <c r="AL151">
        <v>154.46</v>
      </c>
      <c r="AM151">
        <v>44.74</v>
      </c>
      <c r="AN151">
        <v>0.46</v>
      </c>
      <c r="AO151">
        <v>50.25</v>
      </c>
      <c r="AP151">
        <v>0</v>
      </c>
      <c r="AQ151">
        <v>5.94</v>
      </c>
      <c r="AR151">
        <v>0.04</v>
      </c>
      <c r="AS151">
        <v>0</v>
      </c>
      <c r="AT151">
        <v>106</v>
      </c>
      <c r="AU151">
        <v>54</v>
      </c>
      <c r="AV151">
        <v>1</v>
      </c>
      <c r="AW151">
        <v>1</v>
      </c>
      <c r="AZ151">
        <v>1</v>
      </c>
      <c r="BA151">
        <v>33.18</v>
      </c>
      <c r="BB151">
        <v>6.08</v>
      </c>
      <c r="BC151">
        <v>9.57</v>
      </c>
      <c r="BD151" t="s">
        <v>3</v>
      </c>
      <c r="BE151" t="s">
        <v>3</v>
      </c>
      <c r="BF151" t="s">
        <v>3</v>
      </c>
      <c r="BG151" t="s">
        <v>3</v>
      </c>
      <c r="BH151">
        <v>0</v>
      </c>
      <c r="BI151">
        <v>1</v>
      </c>
      <c r="BJ151" t="s">
        <v>319</v>
      </c>
      <c r="BM151">
        <v>10001</v>
      </c>
      <c r="BN151">
        <v>0</v>
      </c>
      <c r="BO151" t="s">
        <v>202</v>
      </c>
      <c r="BP151">
        <v>1</v>
      </c>
      <c r="BQ151">
        <v>2</v>
      </c>
      <c r="BR151">
        <v>0</v>
      </c>
      <c r="BS151">
        <v>33.18</v>
      </c>
      <c r="BT151">
        <v>1</v>
      </c>
      <c r="BU151">
        <v>1</v>
      </c>
      <c r="BV151">
        <v>1</v>
      </c>
      <c r="BW151">
        <v>1</v>
      </c>
      <c r="BX151">
        <v>1</v>
      </c>
      <c r="BY151" t="s">
        <v>3</v>
      </c>
      <c r="BZ151">
        <v>118</v>
      </c>
      <c r="CA151">
        <v>63</v>
      </c>
      <c r="CB151" t="s">
        <v>3</v>
      </c>
      <c r="CE151">
        <v>0</v>
      </c>
      <c r="CF151">
        <v>0</v>
      </c>
      <c r="CG151">
        <v>0</v>
      </c>
      <c r="CM151">
        <v>0</v>
      </c>
      <c r="CN151" t="s">
        <v>789</v>
      </c>
      <c r="CO151">
        <v>0</v>
      </c>
      <c r="CP151">
        <f t="shared" ref="CP151:CP159" si="137">(P151+Q151+S151)</f>
        <v>520.79999999999995</v>
      </c>
      <c r="CQ151">
        <f t="shared" ref="CQ151:CQ159" si="138">AC151*BC151</f>
        <v>1478.1822000000002</v>
      </c>
      <c r="CR151">
        <f t="shared" ref="CR151:CR159" si="139">AD151*BB151</f>
        <v>272.01920000000001</v>
      </c>
      <c r="CS151">
        <f t="shared" ref="CS151:CS159" si="140">AE151*BS151</f>
        <v>15.2628</v>
      </c>
      <c r="CT151">
        <f t="shared" ref="CT151:CT159" si="141">AF151*BA151</f>
        <v>1917.3892499999999</v>
      </c>
      <c r="CU151">
        <f t="shared" ref="CU151:CU159" si="142">AG151</f>
        <v>0</v>
      </c>
      <c r="CV151">
        <f t="shared" ref="CV151:CV159" si="143">AH151</f>
        <v>6.8309999999999995</v>
      </c>
      <c r="CW151">
        <f t="shared" ref="CW151:CW159" si="144">AI151</f>
        <v>0.04</v>
      </c>
      <c r="CX151">
        <f t="shared" ref="CX151:CX159" si="145">AJ151</f>
        <v>0</v>
      </c>
      <c r="CY151">
        <f t="shared" ref="CY151:CY159" si="146">(((S151+R151)*AT151)/100)</f>
        <v>290.90640000000002</v>
      </c>
      <c r="CZ151">
        <f t="shared" ref="CZ151:CZ159" si="147">(((S151+R151)*AU151)/100)</f>
        <v>148.19759999999999</v>
      </c>
      <c r="DC151" t="s">
        <v>3</v>
      </c>
      <c r="DD151" t="s">
        <v>3</v>
      </c>
      <c r="DE151" t="s">
        <v>3</v>
      </c>
      <c r="DF151" t="s">
        <v>3</v>
      </c>
      <c r="DG151" t="s">
        <v>57</v>
      </c>
      <c r="DH151" t="s">
        <v>3</v>
      </c>
      <c r="DI151" t="s">
        <v>57</v>
      </c>
      <c r="DJ151" t="s">
        <v>3</v>
      </c>
      <c r="DK151" t="s">
        <v>3</v>
      </c>
      <c r="DL151" t="s">
        <v>3</v>
      </c>
      <c r="DM151" t="s">
        <v>3</v>
      </c>
      <c r="DN151">
        <v>0</v>
      </c>
      <c r="DO151">
        <v>0</v>
      </c>
      <c r="DP151">
        <v>1</v>
      </c>
      <c r="DQ151">
        <v>1</v>
      </c>
      <c r="DU151">
        <v>1013</v>
      </c>
      <c r="DV151" t="s">
        <v>204</v>
      </c>
      <c r="DW151" t="s">
        <v>204</v>
      </c>
      <c r="DX151">
        <v>1</v>
      </c>
      <c r="DZ151" t="s">
        <v>3</v>
      </c>
      <c r="EA151" t="s">
        <v>3</v>
      </c>
      <c r="EB151" t="s">
        <v>3</v>
      </c>
      <c r="EC151" t="s">
        <v>3</v>
      </c>
      <c r="EE151">
        <v>36520680</v>
      </c>
      <c r="EF151">
        <v>2</v>
      </c>
      <c r="EG151" t="s">
        <v>58</v>
      </c>
      <c r="EH151">
        <v>0</v>
      </c>
      <c r="EI151" t="s">
        <v>3</v>
      </c>
      <c r="EJ151">
        <v>1</v>
      </c>
      <c r="EK151">
        <v>10001</v>
      </c>
      <c r="EL151" t="s">
        <v>59</v>
      </c>
      <c r="EM151" t="s">
        <v>60</v>
      </c>
      <c r="EO151" t="s">
        <v>88</v>
      </c>
      <c r="EQ151">
        <v>0</v>
      </c>
      <c r="ER151">
        <v>249.45</v>
      </c>
      <c r="ES151">
        <v>154.46</v>
      </c>
      <c r="ET151">
        <v>44.74</v>
      </c>
      <c r="EU151">
        <v>0.46</v>
      </c>
      <c r="EV151">
        <v>50.25</v>
      </c>
      <c r="EW151">
        <v>5.94</v>
      </c>
      <c r="EX151">
        <v>0.04</v>
      </c>
      <c r="EY151">
        <v>0</v>
      </c>
      <c r="FQ151">
        <v>0</v>
      </c>
      <c r="FR151">
        <f t="shared" ref="FR151:FR159" si="148">ROUND(IF(AND(BH151=3,BI151=3),P151,0),2)</f>
        <v>0</v>
      </c>
      <c r="FS151">
        <v>0</v>
      </c>
      <c r="FT151" t="s">
        <v>62</v>
      </c>
      <c r="FU151" t="s">
        <v>63</v>
      </c>
      <c r="FX151">
        <v>106.2</v>
      </c>
      <c r="FY151">
        <v>53.55</v>
      </c>
      <c r="GA151" t="s">
        <v>3</v>
      </c>
      <c r="GD151">
        <v>1</v>
      </c>
      <c r="GF151">
        <v>513310785</v>
      </c>
      <c r="GG151">
        <v>2</v>
      </c>
      <c r="GH151">
        <v>1</v>
      </c>
      <c r="GI151">
        <v>2</v>
      </c>
      <c r="GJ151">
        <v>0</v>
      </c>
      <c r="GK151">
        <v>0</v>
      </c>
      <c r="GL151">
        <f t="shared" ref="GL151:GL159" si="149">ROUND(IF(AND(BH151=3,BI151=3,FS151&lt;&gt;0),P151,0),2)</f>
        <v>0</v>
      </c>
      <c r="GM151">
        <f t="shared" ref="GM151:GM159" si="150">ROUND(O151+X151+Y151,2)+GX151</f>
        <v>959.91</v>
      </c>
      <c r="GN151">
        <f t="shared" ref="GN151:GN159" si="151">IF(OR(BI151=0,BI151=1),ROUND(O151+X151+Y151,2),0)</f>
        <v>959.91</v>
      </c>
      <c r="GO151">
        <f t="shared" ref="GO151:GO159" si="152">IF(BI151=2,ROUND(O151+X151+Y151,2),0)</f>
        <v>0</v>
      </c>
      <c r="GP151">
        <f t="shared" ref="GP151:GP159" si="153">IF(BI151=4,ROUND(O151+X151+Y151,2)+GX151,0)</f>
        <v>0</v>
      </c>
      <c r="GR151">
        <v>0</v>
      </c>
      <c r="GS151">
        <v>3</v>
      </c>
      <c r="GT151">
        <v>0</v>
      </c>
      <c r="GU151" t="s">
        <v>3</v>
      </c>
      <c r="GV151">
        <f t="shared" ref="GV151:GV159" si="154">ROUND((GT151),6)</f>
        <v>0</v>
      </c>
      <c r="GW151">
        <v>1</v>
      </c>
      <c r="GX151">
        <f t="shared" ref="GX151:GX159" si="155">ROUND(HC151*I151,2)</f>
        <v>0</v>
      </c>
      <c r="HA151">
        <v>0</v>
      </c>
      <c r="HB151">
        <v>0</v>
      </c>
      <c r="HC151">
        <f t="shared" ref="HC151:HC159" si="156">GV151*GW151</f>
        <v>0</v>
      </c>
      <c r="HE151" t="s">
        <v>3</v>
      </c>
      <c r="HF151" t="s">
        <v>3</v>
      </c>
      <c r="HM151" t="s">
        <v>3</v>
      </c>
      <c r="HN151" t="s">
        <v>3</v>
      </c>
      <c r="HO151" t="s">
        <v>3</v>
      </c>
      <c r="HP151" t="s">
        <v>3</v>
      </c>
      <c r="HQ151" t="s">
        <v>3</v>
      </c>
      <c r="IK151">
        <v>0</v>
      </c>
    </row>
    <row r="152" spans="1:245">
      <c r="A152">
        <v>17</v>
      </c>
      <c r="B152">
        <v>1</v>
      </c>
      <c r="C152">
        <f>ROW(SmtRes!A220)</f>
        <v>220</v>
      </c>
      <c r="D152">
        <f>ROW(EtalonRes!A215)</f>
        <v>215</v>
      </c>
      <c r="E152" t="s">
        <v>23</v>
      </c>
      <c r="F152" t="s">
        <v>320</v>
      </c>
      <c r="G152" t="s">
        <v>321</v>
      </c>
      <c r="H152" t="s">
        <v>322</v>
      </c>
      <c r="I152">
        <f>ROUND(14.2/100,9)</f>
        <v>0.14199999999999999</v>
      </c>
      <c r="J152">
        <v>0</v>
      </c>
      <c r="K152">
        <f>ROUND(14.2/100,9)</f>
        <v>0.14199999999999999</v>
      </c>
      <c r="O152">
        <f t="shared" si="122"/>
        <v>2808.83</v>
      </c>
      <c r="P152">
        <f t="shared" si="123"/>
        <v>862.45</v>
      </c>
      <c r="Q152">
        <f t="shared" si="124"/>
        <v>46.79</v>
      </c>
      <c r="R152">
        <f t="shared" si="125"/>
        <v>11.45</v>
      </c>
      <c r="S152">
        <f t="shared" si="126"/>
        <v>1899.59</v>
      </c>
      <c r="T152">
        <f t="shared" si="127"/>
        <v>0</v>
      </c>
      <c r="U152">
        <f t="shared" si="128"/>
        <v>6.7117932999999992</v>
      </c>
      <c r="V152">
        <f t="shared" si="129"/>
        <v>2.5559999999999996E-2</v>
      </c>
      <c r="W152">
        <f t="shared" si="130"/>
        <v>0</v>
      </c>
      <c r="X152">
        <f t="shared" si="131"/>
        <v>2121.25</v>
      </c>
      <c r="Y152">
        <f t="shared" si="132"/>
        <v>1223.07</v>
      </c>
      <c r="AA152">
        <v>35350322</v>
      </c>
      <c r="AB152">
        <f t="shared" si="133"/>
        <v>2167.09735</v>
      </c>
      <c r="AC152">
        <f t="shared" si="134"/>
        <v>1735.32</v>
      </c>
      <c r="AD152">
        <f>ROUND((((ET152)-(EU152))+AE152),6)</f>
        <v>28.6</v>
      </c>
      <c r="AE152">
        <f>ROUND((EU152),6)</f>
        <v>2.4300000000000002</v>
      </c>
      <c r="AF152">
        <f>ROUND((((EV152*1.15)*1.15)),6)</f>
        <v>403.17734999999999</v>
      </c>
      <c r="AG152">
        <f t="shared" si="135"/>
        <v>0</v>
      </c>
      <c r="AH152">
        <f>(((EW152*1.15)*1.15))</f>
        <v>47.266149999999996</v>
      </c>
      <c r="AI152">
        <f>(EX152)</f>
        <v>0.18</v>
      </c>
      <c r="AJ152">
        <f t="shared" si="136"/>
        <v>0</v>
      </c>
      <c r="AK152">
        <v>2068.7800000000002</v>
      </c>
      <c r="AL152">
        <v>1735.32</v>
      </c>
      <c r="AM152">
        <v>28.6</v>
      </c>
      <c r="AN152">
        <v>2.4300000000000002</v>
      </c>
      <c r="AO152">
        <v>304.86</v>
      </c>
      <c r="AP152">
        <v>0</v>
      </c>
      <c r="AQ152">
        <v>35.74</v>
      </c>
      <c r="AR152">
        <v>0.18</v>
      </c>
      <c r="AS152">
        <v>0</v>
      </c>
      <c r="AT152">
        <v>111</v>
      </c>
      <c r="AU152">
        <v>64</v>
      </c>
      <c r="AV152">
        <v>1</v>
      </c>
      <c r="AW152">
        <v>1</v>
      </c>
      <c r="AZ152">
        <v>1</v>
      </c>
      <c r="BA152">
        <v>33.18</v>
      </c>
      <c r="BB152">
        <v>11.52</v>
      </c>
      <c r="BC152">
        <v>3.5</v>
      </c>
      <c r="BD152" t="s">
        <v>3</v>
      </c>
      <c r="BE152" t="s">
        <v>3</v>
      </c>
      <c r="BF152" t="s">
        <v>3</v>
      </c>
      <c r="BG152" t="s">
        <v>3</v>
      </c>
      <c r="BH152">
        <v>0</v>
      </c>
      <c r="BI152">
        <v>1</v>
      </c>
      <c r="BJ152" t="s">
        <v>323</v>
      </c>
      <c r="BM152">
        <v>11001</v>
      </c>
      <c r="BN152">
        <v>0</v>
      </c>
      <c r="BO152" t="s">
        <v>320</v>
      </c>
      <c r="BP152">
        <v>1</v>
      </c>
      <c r="BQ152">
        <v>2</v>
      </c>
      <c r="BR152">
        <v>0</v>
      </c>
      <c r="BS152">
        <v>33.18</v>
      </c>
      <c r="BT152">
        <v>1</v>
      </c>
      <c r="BU152">
        <v>1</v>
      </c>
      <c r="BV152">
        <v>1</v>
      </c>
      <c r="BW152">
        <v>1</v>
      </c>
      <c r="BX152">
        <v>1</v>
      </c>
      <c r="BY152" t="s">
        <v>3</v>
      </c>
      <c r="BZ152">
        <v>123</v>
      </c>
      <c r="CA152">
        <v>75</v>
      </c>
      <c r="CB152" t="s">
        <v>3</v>
      </c>
      <c r="CE152">
        <v>0</v>
      </c>
      <c r="CF152">
        <v>0</v>
      </c>
      <c r="CG152">
        <v>0</v>
      </c>
      <c r="CM152">
        <v>0</v>
      </c>
      <c r="CN152" t="s">
        <v>790</v>
      </c>
      <c r="CO152">
        <v>0</v>
      </c>
      <c r="CP152">
        <f t="shared" si="137"/>
        <v>2808.83</v>
      </c>
      <c r="CQ152">
        <f t="shared" si="138"/>
        <v>6073.62</v>
      </c>
      <c r="CR152">
        <f t="shared" si="139"/>
        <v>329.47199999999998</v>
      </c>
      <c r="CS152">
        <f t="shared" si="140"/>
        <v>80.627400000000009</v>
      </c>
      <c r="CT152">
        <f t="shared" si="141"/>
        <v>13377.424472999999</v>
      </c>
      <c r="CU152">
        <f t="shared" si="142"/>
        <v>0</v>
      </c>
      <c r="CV152">
        <f t="shared" si="143"/>
        <v>47.266149999999996</v>
      </c>
      <c r="CW152">
        <f t="shared" si="144"/>
        <v>0.18</v>
      </c>
      <c r="CX152">
        <f t="shared" si="145"/>
        <v>0</v>
      </c>
      <c r="CY152">
        <f t="shared" si="146"/>
        <v>2121.2543999999998</v>
      </c>
      <c r="CZ152">
        <f t="shared" si="147"/>
        <v>1223.0655999999999</v>
      </c>
      <c r="DC152" t="s">
        <v>3</v>
      </c>
      <c r="DD152" t="s">
        <v>3</v>
      </c>
      <c r="DE152" t="s">
        <v>3</v>
      </c>
      <c r="DF152" t="s">
        <v>3</v>
      </c>
      <c r="DG152" t="s">
        <v>324</v>
      </c>
      <c r="DH152" t="s">
        <v>3</v>
      </c>
      <c r="DI152" t="s">
        <v>324</v>
      </c>
      <c r="DJ152" t="s">
        <v>3</v>
      </c>
      <c r="DK152" t="s">
        <v>3</v>
      </c>
      <c r="DL152" t="s">
        <v>3</v>
      </c>
      <c r="DM152" t="s">
        <v>3</v>
      </c>
      <c r="DN152">
        <v>0</v>
      </c>
      <c r="DO152">
        <v>0</v>
      </c>
      <c r="DP152">
        <v>1</v>
      </c>
      <c r="DQ152">
        <v>1</v>
      </c>
      <c r="DU152">
        <v>1013</v>
      </c>
      <c r="DV152" t="s">
        <v>322</v>
      </c>
      <c r="DW152" t="s">
        <v>322</v>
      </c>
      <c r="DX152">
        <v>1</v>
      </c>
      <c r="DZ152" t="s">
        <v>3</v>
      </c>
      <c r="EA152" t="s">
        <v>3</v>
      </c>
      <c r="EB152" t="s">
        <v>3</v>
      </c>
      <c r="EC152" t="s">
        <v>3</v>
      </c>
      <c r="EE152">
        <v>36520681</v>
      </c>
      <c r="EF152">
        <v>2</v>
      </c>
      <c r="EG152" t="s">
        <v>58</v>
      </c>
      <c r="EH152">
        <v>0</v>
      </c>
      <c r="EI152" t="s">
        <v>3</v>
      </c>
      <c r="EJ152">
        <v>1</v>
      </c>
      <c r="EK152">
        <v>11001</v>
      </c>
      <c r="EL152" t="s">
        <v>325</v>
      </c>
      <c r="EM152" t="s">
        <v>326</v>
      </c>
      <c r="EO152" t="s">
        <v>327</v>
      </c>
      <c r="EQ152">
        <v>0</v>
      </c>
      <c r="ER152">
        <v>2068.7800000000002</v>
      </c>
      <c r="ES152">
        <v>1735.32</v>
      </c>
      <c r="ET152">
        <v>28.6</v>
      </c>
      <c r="EU152">
        <v>2.4300000000000002</v>
      </c>
      <c r="EV152">
        <v>304.86</v>
      </c>
      <c r="EW152">
        <v>35.74</v>
      </c>
      <c r="EX152">
        <v>0.18</v>
      </c>
      <c r="EY152">
        <v>0</v>
      </c>
      <c r="FQ152">
        <v>0</v>
      </c>
      <c r="FR152">
        <f t="shared" si="148"/>
        <v>0</v>
      </c>
      <c r="FS152">
        <v>0</v>
      </c>
      <c r="FT152" t="s">
        <v>62</v>
      </c>
      <c r="FU152" t="s">
        <v>63</v>
      </c>
      <c r="FX152">
        <v>110.7</v>
      </c>
      <c r="FY152">
        <v>63.75</v>
      </c>
      <c r="GA152" t="s">
        <v>3</v>
      </c>
      <c r="GD152">
        <v>1</v>
      </c>
      <c r="GF152">
        <v>-441428983</v>
      </c>
      <c r="GG152">
        <v>2</v>
      </c>
      <c r="GH152">
        <v>1</v>
      </c>
      <c r="GI152">
        <v>2</v>
      </c>
      <c r="GJ152">
        <v>0</v>
      </c>
      <c r="GK152">
        <v>0</v>
      </c>
      <c r="GL152">
        <f t="shared" si="149"/>
        <v>0</v>
      </c>
      <c r="GM152">
        <f t="shared" si="150"/>
        <v>6153.15</v>
      </c>
      <c r="GN152">
        <f t="shared" si="151"/>
        <v>6153.15</v>
      </c>
      <c r="GO152">
        <f t="shared" si="152"/>
        <v>0</v>
      </c>
      <c r="GP152">
        <f t="shared" si="153"/>
        <v>0</v>
      </c>
      <c r="GR152">
        <v>0</v>
      </c>
      <c r="GS152">
        <v>3</v>
      </c>
      <c r="GT152">
        <v>0</v>
      </c>
      <c r="GU152" t="s">
        <v>3</v>
      </c>
      <c r="GV152">
        <f t="shared" si="154"/>
        <v>0</v>
      </c>
      <c r="GW152">
        <v>1</v>
      </c>
      <c r="GX152">
        <f t="shared" si="155"/>
        <v>0</v>
      </c>
      <c r="HA152">
        <v>0</v>
      </c>
      <c r="HB152">
        <v>0</v>
      </c>
      <c r="HC152">
        <f t="shared" si="156"/>
        <v>0</v>
      </c>
      <c r="HE152" t="s">
        <v>3</v>
      </c>
      <c r="HF152" t="s">
        <v>3</v>
      </c>
      <c r="HM152" t="s">
        <v>3</v>
      </c>
      <c r="HN152" t="s">
        <v>3</v>
      </c>
      <c r="HO152" t="s">
        <v>3</v>
      </c>
      <c r="HP152" t="s">
        <v>3</v>
      </c>
      <c r="HQ152" t="s">
        <v>3</v>
      </c>
      <c r="IK152">
        <v>0</v>
      </c>
    </row>
    <row r="153" spans="1:245">
      <c r="A153">
        <v>17</v>
      </c>
      <c r="B153">
        <v>1</v>
      </c>
      <c r="C153">
        <f>ROW(SmtRes!A226)</f>
        <v>226</v>
      </c>
      <c r="D153">
        <f>ROW(EtalonRes!A221)</f>
        <v>221</v>
      </c>
      <c r="E153" t="s">
        <v>30</v>
      </c>
      <c r="F153" t="s">
        <v>212</v>
      </c>
      <c r="G153" t="s">
        <v>213</v>
      </c>
      <c r="H153" t="s">
        <v>214</v>
      </c>
      <c r="I153">
        <f>ROUND(14.2/100,9)</f>
        <v>0.14199999999999999</v>
      </c>
      <c r="J153">
        <v>0</v>
      </c>
      <c r="K153">
        <f>ROUND(14.2/100,9)</f>
        <v>0.14199999999999999</v>
      </c>
      <c r="O153">
        <f t="shared" si="122"/>
        <v>1534.41</v>
      </c>
      <c r="P153">
        <f t="shared" si="123"/>
        <v>391.61</v>
      </c>
      <c r="Q153">
        <f t="shared" si="124"/>
        <v>43.92</v>
      </c>
      <c r="R153">
        <f t="shared" si="125"/>
        <v>7.63</v>
      </c>
      <c r="S153">
        <f t="shared" si="126"/>
        <v>1098.8800000000001</v>
      </c>
      <c r="T153">
        <f t="shared" si="127"/>
        <v>0</v>
      </c>
      <c r="U153">
        <f t="shared" si="128"/>
        <v>3.7379369999999996</v>
      </c>
      <c r="V153">
        <f t="shared" si="129"/>
        <v>1.7039999999999996E-2</v>
      </c>
      <c r="W153">
        <f t="shared" si="130"/>
        <v>0</v>
      </c>
      <c r="X153">
        <f t="shared" si="131"/>
        <v>1172.9000000000001</v>
      </c>
      <c r="Y153">
        <f t="shared" si="132"/>
        <v>597.52</v>
      </c>
      <c r="AA153">
        <v>35350322</v>
      </c>
      <c r="AB153">
        <f t="shared" si="133"/>
        <v>1539.9915000000001</v>
      </c>
      <c r="AC153">
        <f t="shared" si="134"/>
        <v>1276.76</v>
      </c>
      <c r="AD153">
        <f>ROUND((((ET153)-(EU153))+AE153),6)</f>
        <v>30</v>
      </c>
      <c r="AE153">
        <f>ROUND((EU153),6)</f>
        <v>1.62</v>
      </c>
      <c r="AF153">
        <f>ROUND(((EV153*1.15)),6)</f>
        <v>233.23150000000001</v>
      </c>
      <c r="AG153">
        <f t="shared" si="135"/>
        <v>0</v>
      </c>
      <c r="AH153">
        <f>((EW153*1.15))</f>
        <v>26.323499999999999</v>
      </c>
      <c r="AI153">
        <f>(EX153)</f>
        <v>0.12</v>
      </c>
      <c r="AJ153">
        <f t="shared" si="136"/>
        <v>0</v>
      </c>
      <c r="AK153">
        <v>1509.57</v>
      </c>
      <c r="AL153">
        <v>1276.76</v>
      </c>
      <c r="AM153">
        <v>30</v>
      </c>
      <c r="AN153">
        <v>1.62</v>
      </c>
      <c r="AO153">
        <v>202.81</v>
      </c>
      <c r="AP153">
        <v>0</v>
      </c>
      <c r="AQ153">
        <v>22.89</v>
      </c>
      <c r="AR153">
        <v>0.12</v>
      </c>
      <c r="AS153">
        <v>0</v>
      </c>
      <c r="AT153">
        <v>106</v>
      </c>
      <c r="AU153">
        <v>54</v>
      </c>
      <c r="AV153">
        <v>1</v>
      </c>
      <c r="AW153">
        <v>1</v>
      </c>
      <c r="AZ153">
        <v>1</v>
      </c>
      <c r="BA153">
        <v>33.18</v>
      </c>
      <c r="BB153">
        <v>10.31</v>
      </c>
      <c r="BC153">
        <v>2.16</v>
      </c>
      <c r="BD153" t="s">
        <v>3</v>
      </c>
      <c r="BE153" t="s">
        <v>3</v>
      </c>
      <c r="BF153" t="s">
        <v>3</v>
      </c>
      <c r="BG153" t="s">
        <v>3</v>
      </c>
      <c r="BH153">
        <v>0</v>
      </c>
      <c r="BI153">
        <v>1</v>
      </c>
      <c r="BJ153" t="s">
        <v>215</v>
      </c>
      <c r="BM153">
        <v>10001</v>
      </c>
      <c r="BN153">
        <v>0</v>
      </c>
      <c r="BO153" t="s">
        <v>212</v>
      </c>
      <c r="BP153">
        <v>1</v>
      </c>
      <c r="BQ153">
        <v>2</v>
      </c>
      <c r="BR153">
        <v>0</v>
      </c>
      <c r="BS153">
        <v>33.18</v>
      </c>
      <c r="BT153">
        <v>1</v>
      </c>
      <c r="BU153">
        <v>1</v>
      </c>
      <c r="BV153">
        <v>1</v>
      </c>
      <c r="BW153">
        <v>1</v>
      </c>
      <c r="BX153">
        <v>1</v>
      </c>
      <c r="BY153" t="s">
        <v>3</v>
      </c>
      <c r="BZ153">
        <v>118</v>
      </c>
      <c r="CA153">
        <v>63</v>
      </c>
      <c r="CB153" t="s">
        <v>3</v>
      </c>
      <c r="CE153">
        <v>0</v>
      </c>
      <c r="CF153">
        <v>0</v>
      </c>
      <c r="CG153">
        <v>0</v>
      </c>
      <c r="CM153">
        <v>0</v>
      </c>
      <c r="CN153" t="s">
        <v>789</v>
      </c>
      <c r="CO153">
        <v>0</v>
      </c>
      <c r="CP153">
        <f t="shared" si="137"/>
        <v>1534.41</v>
      </c>
      <c r="CQ153">
        <f t="shared" si="138"/>
        <v>2757.8016000000002</v>
      </c>
      <c r="CR153">
        <f t="shared" si="139"/>
        <v>309.3</v>
      </c>
      <c r="CS153">
        <f t="shared" si="140"/>
        <v>53.751600000000003</v>
      </c>
      <c r="CT153">
        <f t="shared" si="141"/>
        <v>7738.6211700000003</v>
      </c>
      <c r="CU153">
        <f t="shared" si="142"/>
        <v>0</v>
      </c>
      <c r="CV153">
        <f t="shared" si="143"/>
        <v>26.323499999999999</v>
      </c>
      <c r="CW153">
        <f t="shared" si="144"/>
        <v>0.12</v>
      </c>
      <c r="CX153">
        <f t="shared" si="145"/>
        <v>0</v>
      </c>
      <c r="CY153">
        <f t="shared" si="146"/>
        <v>1172.9006000000002</v>
      </c>
      <c r="CZ153">
        <f t="shared" si="147"/>
        <v>597.51540000000011</v>
      </c>
      <c r="DC153" t="s">
        <v>3</v>
      </c>
      <c r="DD153" t="s">
        <v>3</v>
      </c>
      <c r="DE153" t="s">
        <v>3</v>
      </c>
      <c r="DF153" t="s">
        <v>3</v>
      </c>
      <c r="DG153" t="s">
        <v>57</v>
      </c>
      <c r="DH153" t="s">
        <v>3</v>
      </c>
      <c r="DI153" t="s">
        <v>57</v>
      </c>
      <c r="DJ153" t="s">
        <v>3</v>
      </c>
      <c r="DK153" t="s">
        <v>3</v>
      </c>
      <c r="DL153" t="s">
        <v>3</v>
      </c>
      <c r="DM153" t="s">
        <v>3</v>
      </c>
      <c r="DN153">
        <v>0</v>
      </c>
      <c r="DO153">
        <v>0</v>
      </c>
      <c r="DP153">
        <v>1</v>
      </c>
      <c r="DQ153">
        <v>1</v>
      </c>
      <c r="DU153">
        <v>1013</v>
      </c>
      <c r="DV153" t="s">
        <v>214</v>
      </c>
      <c r="DW153" t="s">
        <v>214</v>
      </c>
      <c r="DX153">
        <v>1</v>
      </c>
      <c r="DZ153" t="s">
        <v>3</v>
      </c>
      <c r="EA153" t="s">
        <v>3</v>
      </c>
      <c r="EB153" t="s">
        <v>3</v>
      </c>
      <c r="EC153" t="s">
        <v>3</v>
      </c>
      <c r="EE153">
        <v>36520680</v>
      </c>
      <c r="EF153">
        <v>2</v>
      </c>
      <c r="EG153" t="s">
        <v>58</v>
      </c>
      <c r="EH153">
        <v>0</v>
      </c>
      <c r="EI153" t="s">
        <v>3</v>
      </c>
      <c r="EJ153">
        <v>1</v>
      </c>
      <c r="EK153">
        <v>10001</v>
      </c>
      <c r="EL153" t="s">
        <v>59</v>
      </c>
      <c r="EM153" t="s">
        <v>60</v>
      </c>
      <c r="EO153" t="s">
        <v>88</v>
      </c>
      <c r="EQ153">
        <v>0</v>
      </c>
      <c r="ER153">
        <v>1509.57</v>
      </c>
      <c r="ES153">
        <v>1276.76</v>
      </c>
      <c r="ET153">
        <v>30</v>
      </c>
      <c r="EU153">
        <v>1.62</v>
      </c>
      <c r="EV153">
        <v>202.81</v>
      </c>
      <c r="EW153">
        <v>22.89</v>
      </c>
      <c r="EX153">
        <v>0.12</v>
      </c>
      <c r="EY153">
        <v>0</v>
      </c>
      <c r="FQ153">
        <v>0</v>
      </c>
      <c r="FR153">
        <f t="shared" si="148"/>
        <v>0</v>
      </c>
      <c r="FS153">
        <v>0</v>
      </c>
      <c r="FT153" t="s">
        <v>62</v>
      </c>
      <c r="FU153" t="s">
        <v>63</v>
      </c>
      <c r="FX153">
        <v>106.2</v>
      </c>
      <c r="FY153">
        <v>53.55</v>
      </c>
      <c r="GA153" t="s">
        <v>3</v>
      </c>
      <c r="GD153">
        <v>1</v>
      </c>
      <c r="GF153">
        <v>-347300229</v>
      </c>
      <c r="GG153">
        <v>2</v>
      </c>
      <c r="GH153">
        <v>1</v>
      </c>
      <c r="GI153">
        <v>2</v>
      </c>
      <c r="GJ153">
        <v>0</v>
      </c>
      <c r="GK153">
        <v>0</v>
      </c>
      <c r="GL153">
        <f t="shared" si="149"/>
        <v>0</v>
      </c>
      <c r="GM153">
        <f t="shared" si="150"/>
        <v>3304.83</v>
      </c>
      <c r="GN153">
        <f t="shared" si="151"/>
        <v>3304.83</v>
      </c>
      <c r="GO153">
        <f t="shared" si="152"/>
        <v>0</v>
      </c>
      <c r="GP153">
        <f t="shared" si="153"/>
        <v>0</v>
      </c>
      <c r="GR153">
        <v>0</v>
      </c>
      <c r="GS153">
        <v>3</v>
      </c>
      <c r="GT153">
        <v>0</v>
      </c>
      <c r="GU153" t="s">
        <v>3</v>
      </c>
      <c r="GV153">
        <f t="shared" si="154"/>
        <v>0</v>
      </c>
      <c r="GW153">
        <v>1</v>
      </c>
      <c r="GX153">
        <f t="shared" si="155"/>
        <v>0</v>
      </c>
      <c r="HA153">
        <v>0</v>
      </c>
      <c r="HB153">
        <v>0</v>
      </c>
      <c r="HC153">
        <f t="shared" si="156"/>
        <v>0</v>
      </c>
      <c r="HE153" t="s">
        <v>3</v>
      </c>
      <c r="HF153" t="s">
        <v>3</v>
      </c>
      <c r="HM153" t="s">
        <v>3</v>
      </c>
      <c r="HN153" t="s">
        <v>3</v>
      </c>
      <c r="HO153" t="s">
        <v>3</v>
      </c>
      <c r="HP153" t="s">
        <v>3</v>
      </c>
      <c r="HQ153" t="s">
        <v>3</v>
      </c>
      <c r="IK153">
        <v>0</v>
      </c>
    </row>
    <row r="154" spans="1:245">
      <c r="A154">
        <v>18</v>
      </c>
      <c r="B154">
        <v>1</v>
      </c>
      <c r="C154">
        <v>226</v>
      </c>
      <c r="E154" t="s">
        <v>314</v>
      </c>
      <c r="F154" t="s">
        <v>217</v>
      </c>
      <c r="G154" t="s">
        <v>328</v>
      </c>
      <c r="H154" t="s">
        <v>219</v>
      </c>
      <c r="I154">
        <f>I153*J154</f>
        <v>14.2</v>
      </c>
      <c r="J154">
        <v>100</v>
      </c>
      <c r="K154">
        <v>100</v>
      </c>
      <c r="O154">
        <f t="shared" si="122"/>
        <v>24899.200000000001</v>
      </c>
      <c r="P154">
        <f t="shared" si="123"/>
        <v>24899.200000000001</v>
      </c>
      <c r="Q154">
        <f t="shared" si="124"/>
        <v>0</v>
      </c>
      <c r="R154">
        <f t="shared" si="125"/>
        <v>0</v>
      </c>
      <c r="S154">
        <f t="shared" si="126"/>
        <v>0</v>
      </c>
      <c r="T154">
        <f t="shared" si="127"/>
        <v>0</v>
      </c>
      <c r="U154">
        <f t="shared" si="128"/>
        <v>0</v>
      </c>
      <c r="V154">
        <f t="shared" si="129"/>
        <v>0</v>
      </c>
      <c r="W154">
        <f t="shared" si="130"/>
        <v>34.93</v>
      </c>
      <c r="X154">
        <f t="shared" si="131"/>
        <v>0</v>
      </c>
      <c r="Y154">
        <f t="shared" si="132"/>
        <v>0</v>
      </c>
      <c r="AA154">
        <v>35350322</v>
      </c>
      <c r="AB154">
        <f t="shared" si="133"/>
        <v>294.7</v>
      </c>
      <c r="AC154">
        <f t="shared" si="134"/>
        <v>294.7</v>
      </c>
      <c r="AD154">
        <f>ROUND((((ET154)-(EU154))+AE154),6)</f>
        <v>0</v>
      </c>
      <c r="AE154">
        <f>ROUND((EU154),6)</f>
        <v>0</v>
      </c>
      <c r="AF154">
        <f>ROUND((EV154),6)</f>
        <v>0</v>
      </c>
      <c r="AG154">
        <f t="shared" si="135"/>
        <v>0</v>
      </c>
      <c r="AH154">
        <f>(EW154)</f>
        <v>0</v>
      </c>
      <c r="AI154">
        <f>(EX154)</f>
        <v>0</v>
      </c>
      <c r="AJ154">
        <f t="shared" si="136"/>
        <v>2.46</v>
      </c>
      <c r="AK154">
        <v>294.7</v>
      </c>
      <c r="AL154">
        <v>294.7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2.46</v>
      </c>
      <c r="AT154">
        <v>106</v>
      </c>
      <c r="AU154">
        <v>54</v>
      </c>
      <c r="AV154">
        <v>1</v>
      </c>
      <c r="AW154">
        <v>1</v>
      </c>
      <c r="AZ154">
        <v>1</v>
      </c>
      <c r="BA154">
        <v>1</v>
      </c>
      <c r="BB154">
        <v>1</v>
      </c>
      <c r="BC154">
        <v>5.95</v>
      </c>
      <c r="BD154" t="s">
        <v>3</v>
      </c>
      <c r="BE154" t="s">
        <v>3</v>
      </c>
      <c r="BF154" t="s">
        <v>3</v>
      </c>
      <c r="BG154" t="s">
        <v>3</v>
      </c>
      <c r="BH154">
        <v>3</v>
      </c>
      <c r="BI154">
        <v>1</v>
      </c>
      <c r="BJ154" t="s">
        <v>220</v>
      </c>
      <c r="BM154">
        <v>10001</v>
      </c>
      <c r="BN154">
        <v>0</v>
      </c>
      <c r="BO154" t="s">
        <v>217</v>
      </c>
      <c r="BP154">
        <v>1</v>
      </c>
      <c r="BQ154">
        <v>2</v>
      </c>
      <c r="BR154">
        <v>0</v>
      </c>
      <c r="BS154">
        <v>1</v>
      </c>
      <c r="BT154">
        <v>1</v>
      </c>
      <c r="BU154">
        <v>1</v>
      </c>
      <c r="BV154">
        <v>1</v>
      </c>
      <c r="BW154">
        <v>1</v>
      </c>
      <c r="BX154">
        <v>1</v>
      </c>
      <c r="BY154" t="s">
        <v>3</v>
      </c>
      <c r="BZ154">
        <v>118</v>
      </c>
      <c r="CA154">
        <v>63</v>
      </c>
      <c r="CB154" t="s">
        <v>3</v>
      </c>
      <c r="CE154">
        <v>0</v>
      </c>
      <c r="CF154">
        <v>0</v>
      </c>
      <c r="CG154">
        <v>0</v>
      </c>
      <c r="CM154">
        <v>0</v>
      </c>
      <c r="CN154" t="s">
        <v>3</v>
      </c>
      <c r="CO154">
        <v>0</v>
      </c>
      <c r="CP154">
        <f t="shared" si="137"/>
        <v>24899.200000000001</v>
      </c>
      <c r="CQ154">
        <f t="shared" si="138"/>
        <v>1753.4649999999999</v>
      </c>
      <c r="CR154">
        <f t="shared" si="139"/>
        <v>0</v>
      </c>
      <c r="CS154">
        <f t="shared" si="140"/>
        <v>0</v>
      </c>
      <c r="CT154">
        <f t="shared" si="141"/>
        <v>0</v>
      </c>
      <c r="CU154">
        <f t="shared" si="142"/>
        <v>0</v>
      </c>
      <c r="CV154">
        <f t="shared" si="143"/>
        <v>0</v>
      </c>
      <c r="CW154">
        <f t="shared" si="144"/>
        <v>0</v>
      </c>
      <c r="CX154">
        <f t="shared" si="145"/>
        <v>2.46</v>
      </c>
      <c r="CY154">
        <f t="shared" si="146"/>
        <v>0</v>
      </c>
      <c r="CZ154">
        <f t="shared" si="147"/>
        <v>0</v>
      </c>
      <c r="DC154" t="s">
        <v>3</v>
      </c>
      <c r="DD154" t="s">
        <v>3</v>
      </c>
      <c r="DE154" t="s">
        <v>3</v>
      </c>
      <c r="DF154" t="s">
        <v>3</v>
      </c>
      <c r="DG154" t="s">
        <v>3</v>
      </c>
      <c r="DH154" t="s">
        <v>3</v>
      </c>
      <c r="DI154" t="s">
        <v>3</v>
      </c>
      <c r="DJ154" t="s">
        <v>3</v>
      </c>
      <c r="DK154" t="s">
        <v>3</v>
      </c>
      <c r="DL154" t="s">
        <v>3</v>
      </c>
      <c r="DM154" t="s">
        <v>3</v>
      </c>
      <c r="DN154">
        <v>0</v>
      </c>
      <c r="DO154">
        <v>0</v>
      </c>
      <c r="DP154">
        <v>1</v>
      </c>
      <c r="DQ154">
        <v>1</v>
      </c>
      <c r="DU154">
        <v>1007</v>
      </c>
      <c r="DV154" t="s">
        <v>219</v>
      </c>
      <c r="DW154" t="s">
        <v>219</v>
      </c>
      <c r="DX154">
        <v>1</v>
      </c>
      <c r="DZ154" t="s">
        <v>3</v>
      </c>
      <c r="EA154" t="s">
        <v>3</v>
      </c>
      <c r="EB154" t="s">
        <v>3</v>
      </c>
      <c r="EC154" t="s">
        <v>3</v>
      </c>
      <c r="EE154">
        <v>36520680</v>
      </c>
      <c r="EF154">
        <v>2</v>
      </c>
      <c r="EG154" t="s">
        <v>58</v>
      </c>
      <c r="EH154">
        <v>0</v>
      </c>
      <c r="EI154" t="s">
        <v>3</v>
      </c>
      <c r="EJ154">
        <v>1</v>
      </c>
      <c r="EK154">
        <v>10001</v>
      </c>
      <c r="EL154" t="s">
        <v>59</v>
      </c>
      <c r="EM154" t="s">
        <v>60</v>
      </c>
      <c r="EO154" t="s">
        <v>3</v>
      </c>
      <c r="EQ154">
        <v>0</v>
      </c>
      <c r="ER154">
        <v>294.7</v>
      </c>
      <c r="ES154">
        <v>294.7</v>
      </c>
      <c r="ET154">
        <v>0</v>
      </c>
      <c r="EU154">
        <v>0</v>
      </c>
      <c r="EV154">
        <v>0</v>
      </c>
      <c r="EW154">
        <v>0</v>
      </c>
      <c r="EX154">
        <v>0</v>
      </c>
      <c r="FQ154">
        <v>0</v>
      </c>
      <c r="FR154">
        <f t="shared" si="148"/>
        <v>0</v>
      </c>
      <c r="FS154">
        <v>0</v>
      </c>
      <c r="FT154" t="s">
        <v>62</v>
      </c>
      <c r="FU154" t="s">
        <v>63</v>
      </c>
      <c r="FX154">
        <v>106.2</v>
      </c>
      <c r="FY154">
        <v>53.55</v>
      </c>
      <c r="GA154" t="s">
        <v>3</v>
      </c>
      <c r="GD154">
        <v>1</v>
      </c>
      <c r="GF154">
        <v>2123634175</v>
      </c>
      <c r="GG154">
        <v>2</v>
      </c>
      <c r="GH154">
        <v>1</v>
      </c>
      <c r="GI154">
        <v>2</v>
      </c>
      <c r="GJ154">
        <v>0</v>
      </c>
      <c r="GK154">
        <v>0</v>
      </c>
      <c r="GL154">
        <f t="shared" si="149"/>
        <v>0</v>
      </c>
      <c r="GM154">
        <f t="shared" si="150"/>
        <v>24899.200000000001</v>
      </c>
      <c r="GN154">
        <f t="shared" si="151"/>
        <v>24899.200000000001</v>
      </c>
      <c r="GO154">
        <f t="shared" si="152"/>
        <v>0</v>
      </c>
      <c r="GP154">
        <f t="shared" si="153"/>
        <v>0</v>
      </c>
      <c r="GR154">
        <v>0</v>
      </c>
      <c r="GS154">
        <v>3</v>
      </c>
      <c r="GT154">
        <v>0</v>
      </c>
      <c r="GU154" t="s">
        <v>3</v>
      </c>
      <c r="GV154">
        <f t="shared" si="154"/>
        <v>0</v>
      </c>
      <c r="GW154">
        <v>1</v>
      </c>
      <c r="GX154">
        <f t="shared" si="155"/>
        <v>0</v>
      </c>
      <c r="HA154">
        <v>0</v>
      </c>
      <c r="HB154">
        <v>0</v>
      </c>
      <c r="HC154">
        <f t="shared" si="156"/>
        <v>0</v>
      </c>
      <c r="HE154" t="s">
        <v>3</v>
      </c>
      <c r="HF154" t="s">
        <v>3</v>
      </c>
      <c r="HM154" t="s">
        <v>3</v>
      </c>
      <c r="HN154" t="s">
        <v>3</v>
      </c>
      <c r="HO154" t="s">
        <v>3</v>
      </c>
      <c r="HP154" t="s">
        <v>3</v>
      </c>
      <c r="HQ154" t="s">
        <v>3</v>
      </c>
      <c r="IK154">
        <v>0</v>
      </c>
    </row>
    <row r="155" spans="1:245">
      <c r="A155">
        <v>17</v>
      </c>
      <c r="B155">
        <v>1</v>
      </c>
      <c r="C155">
        <f>ROW(SmtRes!A234)</f>
        <v>234</v>
      </c>
      <c r="D155">
        <f>ROW(EtalonRes!A229)</f>
        <v>229</v>
      </c>
      <c r="E155" t="s">
        <v>46</v>
      </c>
      <c r="F155" t="s">
        <v>329</v>
      </c>
      <c r="G155" t="s">
        <v>330</v>
      </c>
      <c r="H155" t="s">
        <v>331</v>
      </c>
      <c r="I155">
        <f>ROUND(14.2/100,9)</f>
        <v>0.14199999999999999</v>
      </c>
      <c r="J155">
        <v>0</v>
      </c>
      <c r="K155">
        <f>ROUND(14.2/100,9)</f>
        <v>0.14199999999999999</v>
      </c>
      <c r="O155">
        <f t="shared" si="122"/>
        <v>8870.14</v>
      </c>
      <c r="P155">
        <f t="shared" si="123"/>
        <v>5903.28</v>
      </c>
      <c r="Q155">
        <f t="shared" si="124"/>
        <v>160.51</v>
      </c>
      <c r="R155">
        <f t="shared" si="125"/>
        <v>36.89</v>
      </c>
      <c r="S155">
        <f t="shared" si="126"/>
        <v>2806.35</v>
      </c>
      <c r="T155">
        <f t="shared" si="127"/>
        <v>0</v>
      </c>
      <c r="U155">
        <f t="shared" si="128"/>
        <v>9.9155759999999979</v>
      </c>
      <c r="V155">
        <f t="shared" si="129"/>
        <v>8.2359999999999989E-2</v>
      </c>
      <c r="W155">
        <f t="shared" si="130"/>
        <v>0</v>
      </c>
      <c r="X155">
        <f t="shared" si="131"/>
        <v>3156</v>
      </c>
      <c r="Y155">
        <f t="shared" si="132"/>
        <v>1819.67</v>
      </c>
      <c r="AA155">
        <v>35350322</v>
      </c>
      <c r="AB155">
        <f t="shared" si="133"/>
        <v>7050.0510000000004</v>
      </c>
      <c r="AC155">
        <f t="shared" si="134"/>
        <v>6356.64</v>
      </c>
      <c r="AD155">
        <f>ROUND((((ET155)-(EU155))+AE155),6)</f>
        <v>97.78</v>
      </c>
      <c r="AE155">
        <f>ROUND((EU155),6)</f>
        <v>7.83</v>
      </c>
      <c r="AF155">
        <f>ROUND(((EV155*1.15)),6)</f>
        <v>595.63099999999997</v>
      </c>
      <c r="AG155">
        <f t="shared" si="135"/>
        <v>0</v>
      </c>
      <c r="AH155">
        <f>((EW155*1.15))</f>
        <v>69.827999999999989</v>
      </c>
      <c r="AI155">
        <f>(EX155)</f>
        <v>0.57999999999999996</v>
      </c>
      <c r="AJ155">
        <f t="shared" si="136"/>
        <v>0</v>
      </c>
      <c r="AK155">
        <v>6972.36</v>
      </c>
      <c r="AL155">
        <v>6356.64</v>
      </c>
      <c r="AM155">
        <v>97.78</v>
      </c>
      <c r="AN155">
        <v>7.83</v>
      </c>
      <c r="AO155">
        <v>517.94000000000005</v>
      </c>
      <c r="AP155">
        <v>0</v>
      </c>
      <c r="AQ155">
        <v>60.72</v>
      </c>
      <c r="AR155">
        <v>0.57999999999999996</v>
      </c>
      <c r="AS155">
        <v>0</v>
      </c>
      <c r="AT155">
        <v>111</v>
      </c>
      <c r="AU155">
        <v>64</v>
      </c>
      <c r="AV155">
        <v>1</v>
      </c>
      <c r="AW155">
        <v>1</v>
      </c>
      <c r="AZ155">
        <v>1</v>
      </c>
      <c r="BA155">
        <v>33.18</v>
      </c>
      <c r="BB155">
        <v>11.56</v>
      </c>
      <c r="BC155">
        <v>6.54</v>
      </c>
      <c r="BD155" t="s">
        <v>3</v>
      </c>
      <c r="BE155" t="s">
        <v>3</v>
      </c>
      <c r="BF155" t="s">
        <v>3</v>
      </c>
      <c r="BG155" t="s">
        <v>3</v>
      </c>
      <c r="BH155">
        <v>0</v>
      </c>
      <c r="BI155">
        <v>1</v>
      </c>
      <c r="BJ155" t="s">
        <v>332</v>
      </c>
      <c r="BM155">
        <v>11001</v>
      </c>
      <c r="BN155">
        <v>0</v>
      </c>
      <c r="BO155" t="s">
        <v>329</v>
      </c>
      <c r="BP155">
        <v>1</v>
      </c>
      <c r="BQ155">
        <v>2</v>
      </c>
      <c r="BR155">
        <v>0</v>
      </c>
      <c r="BS155">
        <v>33.18</v>
      </c>
      <c r="BT155">
        <v>1</v>
      </c>
      <c r="BU155">
        <v>1</v>
      </c>
      <c r="BV155">
        <v>1</v>
      </c>
      <c r="BW155">
        <v>1</v>
      </c>
      <c r="BX155">
        <v>1</v>
      </c>
      <c r="BY155" t="s">
        <v>3</v>
      </c>
      <c r="BZ155">
        <v>123</v>
      </c>
      <c r="CA155">
        <v>75</v>
      </c>
      <c r="CB155" t="s">
        <v>3</v>
      </c>
      <c r="CE155">
        <v>0</v>
      </c>
      <c r="CF155">
        <v>0</v>
      </c>
      <c r="CG155">
        <v>0</v>
      </c>
      <c r="CM155">
        <v>0</v>
      </c>
      <c r="CN155" t="s">
        <v>789</v>
      </c>
      <c r="CO155">
        <v>0</v>
      </c>
      <c r="CP155">
        <f t="shared" si="137"/>
        <v>8870.14</v>
      </c>
      <c r="CQ155">
        <f t="shared" si="138"/>
        <v>41572.425600000002</v>
      </c>
      <c r="CR155">
        <f t="shared" si="139"/>
        <v>1130.3368</v>
      </c>
      <c r="CS155">
        <f t="shared" si="140"/>
        <v>259.79939999999999</v>
      </c>
      <c r="CT155">
        <f t="shared" si="141"/>
        <v>19763.03658</v>
      </c>
      <c r="CU155">
        <f t="shared" si="142"/>
        <v>0</v>
      </c>
      <c r="CV155">
        <f t="shared" si="143"/>
        <v>69.827999999999989</v>
      </c>
      <c r="CW155">
        <f t="shared" si="144"/>
        <v>0.57999999999999996</v>
      </c>
      <c r="CX155">
        <f t="shared" si="145"/>
        <v>0</v>
      </c>
      <c r="CY155">
        <f t="shared" si="146"/>
        <v>3155.9963999999995</v>
      </c>
      <c r="CZ155">
        <f t="shared" si="147"/>
        <v>1819.6735999999999</v>
      </c>
      <c r="DC155" t="s">
        <v>3</v>
      </c>
      <c r="DD155" t="s">
        <v>3</v>
      </c>
      <c r="DE155" t="s">
        <v>3</v>
      </c>
      <c r="DF155" t="s">
        <v>3</v>
      </c>
      <c r="DG155" t="s">
        <v>57</v>
      </c>
      <c r="DH155" t="s">
        <v>3</v>
      </c>
      <c r="DI155" t="s">
        <v>57</v>
      </c>
      <c r="DJ155" t="s">
        <v>3</v>
      </c>
      <c r="DK155" t="s">
        <v>3</v>
      </c>
      <c r="DL155" t="s">
        <v>3</v>
      </c>
      <c r="DM155" t="s">
        <v>3</v>
      </c>
      <c r="DN155">
        <v>0</v>
      </c>
      <c r="DO155">
        <v>0</v>
      </c>
      <c r="DP155">
        <v>1</v>
      </c>
      <c r="DQ155">
        <v>1</v>
      </c>
      <c r="DU155">
        <v>1013</v>
      </c>
      <c r="DV155" t="s">
        <v>331</v>
      </c>
      <c r="DW155" t="s">
        <v>331</v>
      </c>
      <c r="DX155">
        <v>1</v>
      </c>
      <c r="DZ155" t="s">
        <v>3</v>
      </c>
      <c r="EA155" t="s">
        <v>3</v>
      </c>
      <c r="EB155" t="s">
        <v>3</v>
      </c>
      <c r="EC155" t="s">
        <v>3</v>
      </c>
      <c r="EE155">
        <v>36520681</v>
      </c>
      <c r="EF155">
        <v>2</v>
      </c>
      <c r="EG155" t="s">
        <v>58</v>
      </c>
      <c r="EH155">
        <v>0</v>
      </c>
      <c r="EI155" t="s">
        <v>3</v>
      </c>
      <c r="EJ155">
        <v>1</v>
      </c>
      <c r="EK155">
        <v>11001</v>
      </c>
      <c r="EL155" t="s">
        <v>325</v>
      </c>
      <c r="EM155" t="s">
        <v>326</v>
      </c>
      <c r="EO155" t="s">
        <v>88</v>
      </c>
      <c r="EQ155">
        <v>0</v>
      </c>
      <c r="ER155">
        <v>6972.36</v>
      </c>
      <c r="ES155">
        <v>6356.64</v>
      </c>
      <c r="ET155">
        <v>97.78</v>
      </c>
      <c r="EU155">
        <v>7.83</v>
      </c>
      <c r="EV155">
        <v>517.94000000000005</v>
      </c>
      <c r="EW155">
        <v>60.72</v>
      </c>
      <c r="EX155">
        <v>0.57999999999999996</v>
      </c>
      <c r="EY155">
        <v>0</v>
      </c>
      <c r="FQ155">
        <v>0</v>
      </c>
      <c r="FR155">
        <f t="shared" si="148"/>
        <v>0</v>
      </c>
      <c r="FS155">
        <v>0</v>
      </c>
      <c r="FT155" t="s">
        <v>62</v>
      </c>
      <c r="FU155" t="s">
        <v>63</v>
      </c>
      <c r="FX155">
        <v>110.7</v>
      </c>
      <c r="FY155">
        <v>63.75</v>
      </c>
      <c r="GA155" t="s">
        <v>3</v>
      </c>
      <c r="GD155">
        <v>1</v>
      </c>
      <c r="GF155">
        <v>2011906797</v>
      </c>
      <c r="GG155">
        <v>2</v>
      </c>
      <c r="GH155">
        <v>1</v>
      </c>
      <c r="GI155">
        <v>2</v>
      </c>
      <c r="GJ155">
        <v>0</v>
      </c>
      <c r="GK155">
        <v>0</v>
      </c>
      <c r="GL155">
        <f t="shared" si="149"/>
        <v>0</v>
      </c>
      <c r="GM155">
        <f t="shared" si="150"/>
        <v>13845.81</v>
      </c>
      <c r="GN155">
        <f t="shared" si="151"/>
        <v>13845.81</v>
      </c>
      <c r="GO155">
        <f t="shared" si="152"/>
        <v>0</v>
      </c>
      <c r="GP155">
        <f t="shared" si="153"/>
        <v>0</v>
      </c>
      <c r="GR155">
        <v>0</v>
      </c>
      <c r="GS155">
        <v>3</v>
      </c>
      <c r="GT155">
        <v>0</v>
      </c>
      <c r="GU155" t="s">
        <v>3</v>
      </c>
      <c r="GV155">
        <f t="shared" si="154"/>
        <v>0</v>
      </c>
      <c r="GW155">
        <v>1</v>
      </c>
      <c r="GX155">
        <f t="shared" si="155"/>
        <v>0</v>
      </c>
      <c r="HA155">
        <v>0</v>
      </c>
      <c r="HB155">
        <v>0</v>
      </c>
      <c r="HC155">
        <f t="shared" si="156"/>
        <v>0</v>
      </c>
      <c r="HE155" t="s">
        <v>3</v>
      </c>
      <c r="HF155" t="s">
        <v>3</v>
      </c>
      <c r="HM155" t="s">
        <v>3</v>
      </c>
      <c r="HN155" t="s">
        <v>3</v>
      </c>
      <c r="HO155" t="s">
        <v>3</v>
      </c>
      <c r="HP155" t="s">
        <v>3</v>
      </c>
      <c r="HQ155" t="s">
        <v>3</v>
      </c>
      <c r="IK155">
        <v>0</v>
      </c>
    </row>
    <row r="156" spans="1:245">
      <c r="A156">
        <v>17</v>
      </c>
      <c r="B156">
        <v>1</v>
      </c>
      <c r="C156">
        <f>ROW(SmtRes!A241)</f>
        <v>241</v>
      </c>
      <c r="D156">
        <f>ROW(EtalonRes!A236)</f>
        <v>236</v>
      </c>
      <c r="E156" t="s">
        <v>51</v>
      </c>
      <c r="F156" t="s">
        <v>333</v>
      </c>
      <c r="G156" t="s">
        <v>334</v>
      </c>
      <c r="H156" t="s">
        <v>322</v>
      </c>
      <c r="I156">
        <f>ROUND(14.2/100,9)</f>
        <v>0.14199999999999999</v>
      </c>
      <c r="J156">
        <v>0</v>
      </c>
      <c r="K156">
        <f>ROUND(14.2/100,9)</f>
        <v>0.14199999999999999</v>
      </c>
      <c r="O156">
        <f t="shared" si="122"/>
        <v>7356.42</v>
      </c>
      <c r="P156">
        <f t="shared" si="123"/>
        <v>5248.88</v>
      </c>
      <c r="Q156">
        <f t="shared" si="124"/>
        <v>723.76</v>
      </c>
      <c r="R156">
        <f t="shared" si="125"/>
        <v>396.95</v>
      </c>
      <c r="S156">
        <f t="shared" si="126"/>
        <v>1383.78</v>
      </c>
      <c r="T156">
        <f t="shared" si="127"/>
        <v>0</v>
      </c>
      <c r="U156">
        <f t="shared" si="128"/>
        <v>5.1047579999999995</v>
      </c>
      <c r="V156">
        <f t="shared" si="129"/>
        <v>1.1892499999999999</v>
      </c>
      <c r="W156">
        <f t="shared" si="130"/>
        <v>0</v>
      </c>
      <c r="X156">
        <f t="shared" si="131"/>
        <v>1976.61</v>
      </c>
      <c r="Y156">
        <f t="shared" si="132"/>
        <v>1139.67</v>
      </c>
      <c r="AA156">
        <v>35350322</v>
      </c>
      <c r="AB156">
        <f t="shared" si="133"/>
        <v>6346.7034999999996</v>
      </c>
      <c r="AC156">
        <f t="shared" si="134"/>
        <v>5583.68</v>
      </c>
      <c r="AD156">
        <f>ROUND(((((ET156*1.25))-((EU156*1.25)))+AE156),6)</f>
        <v>469.32499999999999</v>
      </c>
      <c r="AE156">
        <f>ROUND(((EU156*1.25)),6)</f>
        <v>84.25</v>
      </c>
      <c r="AF156">
        <f>ROUND(((EV156*1.15)),6)</f>
        <v>293.69850000000002</v>
      </c>
      <c r="AG156">
        <f t="shared" si="135"/>
        <v>0</v>
      </c>
      <c r="AH156">
        <f>((EW156*1.15))</f>
        <v>35.948999999999998</v>
      </c>
      <c r="AI156">
        <f>((EX156*1.25))</f>
        <v>8.375</v>
      </c>
      <c r="AJ156">
        <f t="shared" si="136"/>
        <v>0</v>
      </c>
      <c r="AK156">
        <v>6214.53</v>
      </c>
      <c r="AL156">
        <v>5583.68</v>
      </c>
      <c r="AM156">
        <v>375.46</v>
      </c>
      <c r="AN156">
        <v>67.400000000000006</v>
      </c>
      <c r="AO156">
        <v>255.39</v>
      </c>
      <c r="AP156">
        <v>0</v>
      </c>
      <c r="AQ156">
        <v>31.26</v>
      </c>
      <c r="AR156">
        <v>6.7</v>
      </c>
      <c r="AS156">
        <v>0</v>
      </c>
      <c r="AT156">
        <v>111</v>
      </c>
      <c r="AU156">
        <v>64</v>
      </c>
      <c r="AV156">
        <v>1</v>
      </c>
      <c r="AW156">
        <v>1</v>
      </c>
      <c r="AZ156">
        <v>1</v>
      </c>
      <c r="BA156">
        <v>33.18</v>
      </c>
      <c r="BB156">
        <v>10.86</v>
      </c>
      <c r="BC156">
        <v>6.62</v>
      </c>
      <c r="BD156" t="s">
        <v>3</v>
      </c>
      <c r="BE156" t="s">
        <v>3</v>
      </c>
      <c r="BF156" t="s">
        <v>3</v>
      </c>
      <c r="BG156" t="s">
        <v>3</v>
      </c>
      <c r="BH156">
        <v>0</v>
      </c>
      <c r="BI156">
        <v>1</v>
      </c>
      <c r="BJ156" t="s">
        <v>335</v>
      </c>
      <c r="BM156">
        <v>11001</v>
      </c>
      <c r="BN156">
        <v>0</v>
      </c>
      <c r="BO156" t="s">
        <v>333</v>
      </c>
      <c r="BP156">
        <v>1</v>
      </c>
      <c r="BQ156">
        <v>2</v>
      </c>
      <c r="BR156">
        <v>0</v>
      </c>
      <c r="BS156">
        <v>33.18</v>
      </c>
      <c r="BT156">
        <v>1</v>
      </c>
      <c r="BU156">
        <v>1</v>
      </c>
      <c r="BV156">
        <v>1</v>
      </c>
      <c r="BW156">
        <v>1</v>
      </c>
      <c r="BX156">
        <v>1</v>
      </c>
      <c r="BY156" t="s">
        <v>3</v>
      </c>
      <c r="BZ156">
        <v>123</v>
      </c>
      <c r="CA156">
        <v>75</v>
      </c>
      <c r="CB156" t="s">
        <v>3</v>
      </c>
      <c r="CE156">
        <v>0</v>
      </c>
      <c r="CF156">
        <v>0</v>
      </c>
      <c r="CG156">
        <v>0</v>
      </c>
      <c r="CM156">
        <v>0</v>
      </c>
      <c r="CN156" t="s">
        <v>788</v>
      </c>
      <c r="CO156">
        <v>0</v>
      </c>
      <c r="CP156">
        <f t="shared" si="137"/>
        <v>7356.42</v>
      </c>
      <c r="CQ156">
        <f t="shared" si="138"/>
        <v>36963.961600000002</v>
      </c>
      <c r="CR156">
        <f t="shared" si="139"/>
        <v>5096.8694999999998</v>
      </c>
      <c r="CS156">
        <f t="shared" si="140"/>
        <v>2795.415</v>
      </c>
      <c r="CT156">
        <f t="shared" si="141"/>
        <v>9744.9162300000007</v>
      </c>
      <c r="CU156">
        <f t="shared" si="142"/>
        <v>0</v>
      </c>
      <c r="CV156">
        <f t="shared" si="143"/>
        <v>35.948999999999998</v>
      </c>
      <c r="CW156">
        <f t="shared" si="144"/>
        <v>8.375</v>
      </c>
      <c r="CX156">
        <f t="shared" si="145"/>
        <v>0</v>
      </c>
      <c r="CY156">
        <f t="shared" si="146"/>
        <v>1976.6103000000001</v>
      </c>
      <c r="CZ156">
        <f t="shared" si="147"/>
        <v>1139.6672000000001</v>
      </c>
      <c r="DC156" t="s">
        <v>3</v>
      </c>
      <c r="DD156" t="s">
        <v>3</v>
      </c>
      <c r="DE156" t="s">
        <v>56</v>
      </c>
      <c r="DF156" t="s">
        <v>56</v>
      </c>
      <c r="DG156" t="s">
        <v>57</v>
      </c>
      <c r="DH156" t="s">
        <v>3</v>
      </c>
      <c r="DI156" t="s">
        <v>57</v>
      </c>
      <c r="DJ156" t="s">
        <v>56</v>
      </c>
      <c r="DK156" t="s">
        <v>3</v>
      </c>
      <c r="DL156" t="s">
        <v>3</v>
      </c>
      <c r="DM156" t="s">
        <v>3</v>
      </c>
      <c r="DN156">
        <v>0</v>
      </c>
      <c r="DO156">
        <v>0</v>
      </c>
      <c r="DP156">
        <v>1</v>
      </c>
      <c r="DQ156">
        <v>1</v>
      </c>
      <c r="DU156">
        <v>1013</v>
      </c>
      <c r="DV156" t="s">
        <v>322</v>
      </c>
      <c r="DW156" t="s">
        <v>322</v>
      </c>
      <c r="DX156">
        <v>1</v>
      </c>
      <c r="DZ156" t="s">
        <v>3</v>
      </c>
      <c r="EA156" t="s">
        <v>3</v>
      </c>
      <c r="EB156" t="s">
        <v>3</v>
      </c>
      <c r="EC156" t="s">
        <v>3</v>
      </c>
      <c r="EE156">
        <v>36520681</v>
      </c>
      <c r="EF156">
        <v>2</v>
      </c>
      <c r="EG156" t="s">
        <v>58</v>
      </c>
      <c r="EH156">
        <v>0</v>
      </c>
      <c r="EI156" t="s">
        <v>3</v>
      </c>
      <c r="EJ156">
        <v>1</v>
      </c>
      <c r="EK156">
        <v>11001</v>
      </c>
      <c r="EL156" t="s">
        <v>325</v>
      </c>
      <c r="EM156" t="s">
        <v>326</v>
      </c>
      <c r="EO156" t="s">
        <v>61</v>
      </c>
      <c r="EQ156">
        <v>0</v>
      </c>
      <c r="ER156">
        <v>6214.53</v>
      </c>
      <c r="ES156">
        <v>5583.68</v>
      </c>
      <c r="ET156">
        <v>375.46</v>
      </c>
      <c r="EU156">
        <v>67.400000000000006</v>
      </c>
      <c r="EV156">
        <v>255.39</v>
      </c>
      <c r="EW156">
        <v>31.26</v>
      </c>
      <c r="EX156">
        <v>6.7</v>
      </c>
      <c r="EY156">
        <v>0</v>
      </c>
      <c r="FQ156">
        <v>0</v>
      </c>
      <c r="FR156">
        <f t="shared" si="148"/>
        <v>0</v>
      </c>
      <c r="FS156">
        <v>0</v>
      </c>
      <c r="FT156" t="s">
        <v>62</v>
      </c>
      <c r="FU156" t="s">
        <v>63</v>
      </c>
      <c r="FX156">
        <v>110.7</v>
      </c>
      <c r="FY156">
        <v>63.75</v>
      </c>
      <c r="GA156" t="s">
        <v>3</v>
      </c>
      <c r="GD156">
        <v>1</v>
      </c>
      <c r="GF156">
        <v>-201061280</v>
      </c>
      <c r="GG156">
        <v>2</v>
      </c>
      <c r="GH156">
        <v>1</v>
      </c>
      <c r="GI156">
        <v>2</v>
      </c>
      <c r="GJ156">
        <v>0</v>
      </c>
      <c r="GK156">
        <v>0</v>
      </c>
      <c r="GL156">
        <f t="shared" si="149"/>
        <v>0</v>
      </c>
      <c r="GM156">
        <f t="shared" si="150"/>
        <v>10472.700000000001</v>
      </c>
      <c r="GN156">
        <f t="shared" si="151"/>
        <v>10472.700000000001</v>
      </c>
      <c r="GO156">
        <f t="shared" si="152"/>
        <v>0</v>
      </c>
      <c r="GP156">
        <f t="shared" si="153"/>
        <v>0</v>
      </c>
      <c r="GR156">
        <v>0</v>
      </c>
      <c r="GS156">
        <v>3</v>
      </c>
      <c r="GT156">
        <v>0</v>
      </c>
      <c r="GU156" t="s">
        <v>3</v>
      </c>
      <c r="GV156">
        <f t="shared" si="154"/>
        <v>0</v>
      </c>
      <c r="GW156">
        <v>1</v>
      </c>
      <c r="GX156">
        <f t="shared" si="155"/>
        <v>0</v>
      </c>
      <c r="HA156">
        <v>0</v>
      </c>
      <c r="HB156">
        <v>0</v>
      </c>
      <c r="HC156">
        <f t="shared" si="156"/>
        <v>0</v>
      </c>
      <c r="HE156" t="s">
        <v>3</v>
      </c>
      <c r="HF156" t="s">
        <v>3</v>
      </c>
      <c r="HM156" t="s">
        <v>3</v>
      </c>
      <c r="HN156" t="s">
        <v>3</v>
      </c>
      <c r="HO156" t="s">
        <v>3</v>
      </c>
      <c r="HP156" t="s">
        <v>3</v>
      </c>
      <c r="HQ156" t="s">
        <v>3</v>
      </c>
      <c r="IK156">
        <v>0</v>
      </c>
    </row>
    <row r="157" spans="1:245">
      <c r="A157">
        <v>17</v>
      </c>
      <c r="B157">
        <v>1</v>
      </c>
      <c r="C157">
        <f>ROW(SmtRes!A249)</f>
        <v>249</v>
      </c>
      <c r="D157">
        <f>ROW(EtalonRes!A244)</f>
        <v>244</v>
      </c>
      <c r="E157" t="s">
        <v>82</v>
      </c>
      <c r="F157" t="s">
        <v>336</v>
      </c>
      <c r="G157" t="s">
        <v>337</v>
      </c>
      <c r="H157" t="s">
        <v>238</v>
      </c>
      <c r="I157">
        <f>ROUND(14.2/100,9)</f>
        <v>0.14199999999999999</v>
      </c>
      <c r="J157">
        <v>0</v>
      </c>
      <c r="K157">
        <f>ROUND(14.2/100,9)</f>
        <v>0.14199999999999999</v>
      </c>
      <c r="O157">
        <f t="shared" si="122"/>
        <v>2949.79</v>
      </c>
      <c r="P157">
        <f t="shared" si="123"/>
        <v>847.87</v>
      </c>
      <c r="Q157">
        <f t="shared" si="124"/>
        <v>10.08</v>
      </c>
      <c r="R157">
        <f t="shared" si="125"/>
        <v>3.18</v>
      </c>
      <c r="S157">
        <f t="shared" si="126"/>
        <v>2091.84</v>
      </c>
      <c r="T157">
        <f t="shared" si="127"/>
        <v>0</v>
      </c>
      <c r="U157">
        <f t="shared" si="128"/>
        <v>7.3909579999999986</v>
      </c>
      <c r="V157">
        <f t="shared" si="129"/>
        <v>7.0999999999999995E-3</v>
      </c>
      <c r="W157">
        <f t="shared" si="130"/>
        <v>0</v>
      </c>
      <c r="X157">
        <f t="shared" si="131"/>
        <v>2325.4699999999998</v>
      </c>
      <c r="Y157">
        <f t="shared" si="132"/>
        <v>1340.81</v>
      </c>
      <c r="AA157">
        <v>35350322</v>
      </c>
      <c r="AB157">
        <f t="shared" si="133"/>
        <v>1239.953</v>
      </c>
      <c r="AC157">
        <f t="shared" si="134"/>
        <v>788.76</v>
      </c>
      <c r="AD157">
        <f>ROUND(((((ET157*1.25))-((EU157*1.25)))+AE157),6)</f>
        <v>7.2125000000000004</v>
      </c>
      <c r="AE157">
        <f>ROUND(((EU157*1.25)),6)</f>
        <v>0.67500000000000004</v>
      </c>
      <c r="AF157">
        <f>ROUND(((EV157*1.15)),6)</f>
        <v>443.98050000000001</v>
      </c>
      <c r="AG157">
        <f t="shared" si="135"/>
        <v>0</v>
      </c>
      <c r="AH157">
        <f>((EW157*1.15))</f>
        <v>52.048999999999992</v>
      </c>
      <c r="AI157">
        <f>((EX157*1.25))</f>
        <v>0.05</v>
      </c>
      <c r="AJ157">
        <f t="shared" si="136"/>
        <v>0</v>
      </c>
      <c r="AK157">
        <v>1180.5999999999999</v>
      </c>
      <c r="AL157">
        <v>788.76</v>
      </c>
      <c r="AM157">
        <v>5.77</v>
      </c>
      <c r="AN157">
        <v>0.54</v>
      </c>
      <c r="AO157">
        <v>386.07</v>
      </c>
      <c r="AP157">
        <v>0</v>
      </c>
      <c r="AQ157">
        <v>45.26</v>
      </c>
      <c r="AR157">
        <v>0.04</v>
      </c>
      <c r="AS157">
        <v>0</v>
      </c>
      <c r="AT157">
        <v>111</v>
      </c>
      <c r="AU157">
        <v>64</v>
      </c>
      <c r="AV157">
        <v>1</v>
      </c>
      <c r="AW157">
        <v>1</v>
      </c>
      <c r="AZ157">
        <v>1</v>
      </c>
      <c r="BA157">
        <v>33.18</v>
      </c>
      <c r="BB157">
        <v>9.84</v>
      </c>
      <c r="BC157">
        <v>7.57</v>
      </c>
      <c r="BD157" t="s">
        <v>3</v>
      </c>
      <c r="BE157" t="s">
        <v>3</v>
      </c>
      <c r="BF157" t="s">
        <v>3</v>
      </c>
      <c r="BG157" t="s">
        <v>3</v>
      </c>
      <c r="BH157">
        <v>0</v>
      </c>
      <c r="BI157">
        <v>1</v>
      </c>
      <c r="BJ157" t="s">
        <v>338</v>
      </c>
      <c r="BM157">
        <v>11001</v>
      </c>
      <c r="BN157">
        <v>0</v>
      </c>
      <c r="BO157" t="s">
        <v>336</v>
      </c>
      <c r="BP157">
        <v>1</v>
      </c>
      <c r="BQ157">
        <v>2</v>
      </c>
      <c r="BR157">
        <v>0</v>
      </c>
      <c r="BS157">
        <v>33.18</v>
      </c>
      <c r="BT157">
        <v>1</v>
      </c>
      <c r="BU157">
        <v>1</v>
      </c>
      <c r="BV157">
        <v>1</v>
      </c>
      <c r="BW157">
        <v>1</v>
      </c>
      <c r="BX157">
        <v>1</v>
      </c>
      <c r="BY157" t="s">
        <v>3</v>
      </c>
      <c r="BZ157">
        <v>123</v>
      </c>
      <c r="CA157">
        <v>75</v>
      </c>
      <c r="CB157" t="s">
        <v>3</v>
      </c>
      <c r="CE157">
        <v>0</v>
      </c>
      <c r="CF157">
        <v>0</v>
      </c>
      <c r="CG157">
        <v>0</v>
      </c>
      <c r="CM157">
        <v>0</v>
      </c>
      <c r="CN157" t="s">
        <v>788</v>
      </c>
      <c r="CO157">
        <v>0</v>
      </c>
      <c r="CP157">
        <f t="shared" si="137"/>
        <v>2949.79</v>
      </c>
      <c r="CQ157">
        <f t="shared" si="138"/>
        <v>5970.9132</v>
      </c>
      <c r="CR157">
        <f t="shared" si="139"/>
        <v>70.971000000000004</v>
      </c>
      <c r="CS157">
        <f t="shared" si="140"/>
        <v>22.3965</v>
      </c>
      <c r="CT157">
        <f t="shared" si="141"/>
        <v>14731.272989999999</v>
      </c>
      <c r="CU157">
        <f t="shared" si="142"/>
        <v>0</v>
      </c>
      <c r="CV157">
        <f t="shared" si="143"/>
        <v>52.048999999999992</v>
      </c>
      <c r="CW157">
        <f t="shared" si="144"/>
        <v>0.05</v>
      </c>
      <c r="CX157">
        <f t="shared" si="145"/>
        <v>0</v>
      </c>
      <c r="CY157">
        <f t="shared" si="146"/>
        <v>2325.4722000000002</v>
      </c>
      <c r="CZ157">
        <f t="shared" si="147"/>
        <v>1340.8127999999999</v>
      </c>
      <c r="DC157" t="s">
        <v>3</v>
      </c>
      <c r="DD157" t="s">
        <v>3</v>
      </c>
      <c r="DE157" t="s">
        <v>56</v>
      </c>
      <c r="DF157" t="s">
        <v>56</v>
      </c>
      <c r="DG157" t="s">
        <v>57</v>
      </c>
      <c r="DH157" t="s">
        <v>3</v>
      </c>
      <c r="DI157" t="s">
        <v>57</v>
      </c>
      <c r="DJ157" t="s">
        <v>56</v>
      </c>
      <c r="DK157" t="s">
        <v>3</v>
      </c>
      <c r="DL157" t="s">
        <v>3</v>
      </c>
      <c r="DM157" t="s">
        <v>3</v>
      </c>
      <c r="DN157">
        <v>0</v>
      </c>
      <c r="DO157">
        <v>0</v>
      </c>
      <c r="DP157">
        <v>1</v>
      </c>
      <c r="DQ157">
        <v>1</v>
      </c>
      <c r="DU157">
        <v>1005</v>
      </c>
      <c r="DV157" t="s">
        <v>238</v>
      </c>
      <c r="DW157" t="s">
        <v>238</v>
      </c>
      <c r="DX157">
        <v>100</v>
      </c>
      <c r="DZ157" t="s">
        <v>3</v>
      </c>
      <c r="EA157" t="s">
        <v>3</v>
      </c>
      <c r="EB157" t="s">
        <v>3</v>
      </c>
      <c r="EC157" t="s">
        <v>3</v>
      </c>
      <c r="EE157">
        <v>36520681</v>
      </c>
      <c r="EF157">
        <v>2</v>
      </c>
      <c r="EG157" t="s">
        <v>58</v>
      </c>
      <c r="EH157">
        <v>0</v>
      </c>
      <c r="EI157" t="s">
        <v>3</v>
      </c>
      <c r="EJ157">
        <v>1</v>
      </c>
      <c r="EK157">
        <v>11001</v>
      </c>
      <c r="EL157" t="s">
        <v>325</v>
      </c>
      <c r="EM157" t="s">
        <v>326</v>
      </c>
      <c r="EO157" t="s">
        <v>61</v>
      </c>
      <c r="EQ157">
        <v>0</v>
      </c>
      <c r="ER157">
        <v>1180.5999999999999</v>
      </c>
      <c r="ES157">
        <v>788.76</v>
      </c>
      <c r="ET157">
        <v>5.77</v>
      </c>
      <c r="EU157">
        <v>0.54</v>
      </c>
      <c r="EV157">
        <v>386.07</v>
      </c>
      <c r="EW157">
        <v>45.26</v>
      </c>
      <c r="EX157">
        <v>0.04</v>
      </c>
      <c r="EY157">
        <v>0</v>
      </c>
      <c r="FQ157">
        <v>0</v>
      </c>
      <c r="FR157">
        <f t="shared" si="148"/>
        <v>0</v>
      </c>
      <c r="FS157">
        <v>0</v>
      </c>
      <c r="FT157" t="s">
        <v>62</v>
      </c>
      <c r="FU157" t="s">
        <v>63</v>
      </c>
      <c r="FX157">
        <v>110.7</v>
      </c>
      <c r="FY157">
        <v>63.75</v>
      </c>
      <c r="GA157" t="s">
        <v>3</v>
      </c>
      <c r="GD157">
        <v>1</v>
      </c>
      <c r="GF157">
        <v>-295419027</v>
      </c>
      <c r="GG157">
        <v>2</v>
      </c>
      <c r="GH157">
        <v>1</v>
      </c>
      <c r="GI157">
        <v>2</v>
      </c>
      <c r="GJ157">
        <v>0</v>
      </c>
      <c r="GK157">
        <v>0</v>
      </c>
      <c r="GL157">
        <f t="shared" si="149"/>
        <v>0</v>
      </c>
      <c r="GM157">
        <f t="shared" si="150"/>
        <v>6616.07</v>
      </c>
      <c r="GN157">
        <f t="shared" si="151"/>
        <v>6616.07</v>
      </c>
      <c r="GO157">
        <f t="shared" si="152"/>
        <v>0</v>
      </c>
      <c r="GP157">
        <f t="shared" si="153"/>
        <v>0</v>
      </c>
      <c r="GR157">
        <v>0</v>
      </c>
      <c r="GS157">
        <v>3</v>
      </c>
      <c r="GT157">
        <v>0</v>
      </c>
      <c r="GU157" t="s">
        <v>3</v>
      </c>
      <c r="GV157">
        <f t="shared" si="154"/>
        <v>0</v>
      </c>
      <c r="GW157">
        <v>1</v>
      </c>
      <c r="GX157">
        <f t="shared" si="155"/>
        <v>0</v>
      </c>
      <c r="HA157">
        <v>0</v>
      </c>
      <c r="HB157">
        <v>0</v>
      </c>
      <c r="HC157">
        <f t="shared" si="156"/>
        <v>0</v>
      </c>
      <c r="HE157" t="s">
        <v>3</v>
      </c>
      <c r="HF157" t="s">
        <v>3</v>
      </c>
      <c r="HM157" t="s">
        <v>3</v>
      </c>
      <c r="HN157" t="s">
        <v>3</v>
      </c>
      <c r="HO157" t="s">
        <v>3</v>
      </c>
      <c r="HP157" t="s">
        <v>3</v>
      </c>
      <c r="HQ157" t="s">
        <v>3</v>
      </c>
      <c r="IK157">
        <v>0</v>
      </c>
    </row>
    <row r="158" spans="1:245">
      <c r="A158">
        <v>18</v>
      </c>
      <c r="B158">
        <v>1</v>
      </c>
      <c r="C158">
        <v>248</v>
      </c>
      <c r="E158" t="s">
        <v>89</v>
      </c>
      <c r="F158" t="s">
        <v>339</v>
      </c>
      <c r="G158" t="s">
        <v>340</v>
      </c>
      <c r="H158" t="s">
        <v>76</v>
      </c>
      <c r="I158">
        <f>I157*J158</f>
        <v>14.484</v>
      </c>
      <c r="J158">
        <v>102.00000000000001</v>
      </c>
      <c r="K158">
        <v>102</v>
      </c>
      <c r="O158">
        <f t="shared" si="122"/>
        <v>7475.96</v>
      </c>
      <c r="P158">
        <f t="shared" si="123"/>
        <v>7475.96</v>
      </c>
      <c r="Q158">
        <f t="shared" si="124"/>
        <v>0</v>
      </c>
      <c r="R158">
        <f t="shared" si="125"/>
        <v>0</v>
      </c>
      <c r="S158">
        <f t="shared" si="126"/>
        <v>0</v>
      </c>
      <c r="T158">
        <f t="shared" si="127"/>
        <v>0</v>
      </c>
      <c r="U158">
        <f t="shared" si="128"/>
        <v>0</v>
      </c>
      <c r="V158">
        <f t="shared" si="129"/>
        <v>0</v>
      </c>
      <c r="W158">
        <f t="shared" si="130"/>
        <v>1.45</v>
      </c>
      <c r="X158">
        <f t="shared" si="131"/>
        <v>0</v>
      </c>
      <c r="Y158">
        <f t="shared" si="132"/>
        <v>0</v>
      </c>
      <c r="AA158">
        <v>35350322</v>
      </c>
      <c r="AB158">
        <f t="shared" si="133"/>
        <v>82.19</v>
      </c>
      <c r="AC158">
        <f t="shared" si="134"/>
        <v>82.19</v>
      </c>
      <c r="AD158">
        <f>ROUND((((ET158)-(EU158))+AE158),6)</f>
        <v>0</v>
      </c>
      <c r="AE158">
        <f>ROUND((EU158),6)</f>
        <v>0</v>
      </c>
      <c r="AF158">
        <f>ROUND((EV158),6)</f>
        <v>0</v>
      </c>
      <c r="AG158">
        <f t="shared" si="135"/>
        <v>0</v>
      </c>
      <c r="AH158">
        <f>(EW158)</f>
        <v>0</v>
      </c>
      <c r="AI158">
        <f>(EX158)</f>
        <v>0</v>
      </c>
      <c r="AJ158">
        <f t="shared" si="136"/>
        <v>0.1</v>
      </c>
      <c r="AK158">
        <v>82.19</v>
      </c>
      <c r="AL158">
        <v>82.19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0.1</v>
      </c>
      <c r="AT158">
        <v>111</v>
      </c>
      <c r="AU158">
        <v>64</v>
      </c>
      <c r="AV158">
        <v>1</v>
      </c>
      <c r="AW158">
        <v>1</v>
      </c>
      <c r="AZ158">
        <v>1</v>
      </c>
      <c r="BA158">
        <v>1</v>
      </c>
      <c r="BB158">
        <v>1</v>
      </c>
      <c r="BC158">
        <v>6.28</v>
      </c>
      <c r="BD158" t="s">
        <v>3</v>
      </c>
      <c r="BE158" t="s">
        <v>3</v>
      </c>
      <c r="BF158" t="s">
        <v>3</v>
      </c>
      <c r="BG158" t="s">
        <v>3</v>
      </c>
      <c r="BH158">
        <v>3</v>
      </c>
      <c r="BI158">
        <v>1</v>
      </c>
      <c r="BJ158" t="s">
        <v>341</v>
      </c>
      <c r="BM158">
        <v>11001</v>
      </c>
      <c r="BN158">
        <v>0</v>
      </c>
      <c r="BO158" t="s">
        <v>339</v>
      </c>
      <c r="BP158">
        <v>1</v>
      </c>
      <c r="BQ158">
        <v>2</v>
      </c>
      <c r="BR158">
        <v>0</v>
      </c>
      <c r="BS158">
        <v>1</v>
      </c>
      <c r="BT158">
        <v>1</v>
      </c>
      <c r="BU158">
        <v>1</v>
      </c>
      <c r="BV158">
        <v>1</v>
      </c>
      <c r="BW158">
        <v>1</v>
      </c>
      <c r="BX158">
        <v>1</v>
      </c>
      <c r="BY158" t="s">
        <v>3</v>
      </c>
      <c r="BZ158">
        <v>123</v>
      </c>
      <c r="CA158">
        <v>75</v>
      </c>
      <c r="CB158" t="s">
        <v>3</v>
      </c>
      <c r="CE158">
        <v>0</v>
      </c>
      <c r="CF158">
        <v>0</v>
      </c>
      <c r="CG158">
        <v>0</v>
      </c>
      <c r="CM158">
        <v>0</v>
      </c>
      <c r="CN158" t="s">
        <v>3</v>
      </c>
      <c r="CO158">
        <v>0</v>
      </c>
      <c r="CP158">
        <f t="shared" si="137"/>
        <v>7475.96</v>
      </c>
      <c r="CQ158">
        <f t="shared" si="138"/>
        <v>516.15319999999997</v>
      </c>
      <c r="CR158">
        <f t="shared" si="139"/>
        <v>0</v>
      </c>
      <c r="CS158">
        <f t="shared" si="140"/>
        <v>0</v>
      </c>
      <c r="CT158">
        <f t="shared" si="141"/>
        <v>0</v>
      </c>
      <c r="CU158">
        <f t="shared" si="142"/>
        <v>0</v>
      </c>
      <c r="CV158">
        <f t="shared" si="143"/>
        <v>0</v>
      </c>
      <c r="CW158">
        <f t="shared" si="144"/>
        <v>0</v>
      </c>
      <c r="CX158">
        <f t="shared" si="145"/>
        <v>0.1</v>
      </c>
      <c r="CY158">
        <f t="shared" si="146"/>
        <v>0</v>
      </c>
      <c r="CZ158">
        <f t="shared" si="147"/>
        <v>0</v>
      </c>
      <c r="DC158" t="s">
        <v>3</v>
      </c>
      <c r="DD158" t="s">
        <v>3</v>
      </c>
      <c r="DE158" t="s">
        <v>3</v>
      </c>
      <c r="DF158" t="s">
        <v>3</v>
      </c>
      <c r="DG158" t="s">
        <v>3</v>
      </c>
      <c r="DH158" t="s">
        <v>3</v>
      </c>
      <c r="DI158" t="s">
        <v>3</v>
      </c>
      <c r="DJ158" t="s">
        <v>3</v>
      </c>
      <c r="DK158" t="s">
        <v>3</v>
      </c>
      <c r="DL158" t="s">
        <v>3</v>
      </c>
      <c r="DM158" t="s">
        <v>3</v>
      </c>
      <c r="DN158">
        <v>0</v>
      </c>
      <c r="DO158">
        <v>0</v>
      </c>
      <c r="DP158">
        <v>1</v>
      </c>
      <c r="DQ158">
        <v>1</v>
      </c>
      <c r="DU158">
        <v>1005</v>
      </c>
      <c r="DV158" t="s">
        <v>76</v>
      </c>
      <c r="DW158" t="s">
        <v>76</v>
      </c>
      <c r="DX158">
        <v>1</v>
      </c>
      <c r="DZ158" t="s">
        <v>3</v>
      </c>
      <c r="EA158" t="s">
        <v>3</v>
      </c>
      <c r="EB158" t="s">
        <v>3</v>
      </c>
      <c r="EC158" t="s">
        <v>3</v>
      </c>
      <c r="EE158">
        <v>36520681</v>
      </c>
      <c r="EF158">
        <v>2</v>
      </c>
      <c r="EG158" t="s">
        <v>58</v>
      </c>
      <c r="EH158">
        <v>0</v>
      </c>
      <c r="EI158" t="s">
        <v>3</v>
      </c>
      <c r="EJ158">
        <v>1</v>
      </c>
      <c r="EK158">
        <v>11001</v>
      </c>
      <c r="EL158" t="s">
        <v>325</v>
      </c>
      <c r="EM158" t="s">
        <v>326</v>
      </c>
      <c r="EO158" t="s">
        <v>3</v>
      </c>
      <c r="EQ158">
        <v>0</v>
      </c>
      <c r="ER158">
        <v>82.19</v>
      </c>
      <c r="ES158">
        <v>82.19</v>
      </c>
      <c r="ET158">
        <v>0</v>
      </c>
      <c r="EU158">
        <v>0</v>
      </c>
      <c r="EV158">
        <v>0</v>
      </c>
      <c r="EW158">
        <v>0</v>
      </c>
      <c r="EX158">
        <v>0</v>
      </c>
      <c r="FQ158">
        <v>0</v>
      </c>
      <c r="FR158">
        <f t="shared" si="148"/>
        <v>0</v>
      </c>
      <c r="FS158">
        <v>0</v>
      </c>
      <c r="FT158" t="s">
        <v>62</v>
      </c>
      <c r="FU158" t="s">
        <v>63</v>
      </c>
      <c r="FX158">
        <v>110.7</v>
      </c>
      <c r="FY158">
        <v>63.75</v>
      </c>
      <c r="GA158" t="s">
        <v>3</v>
      </c>
      <c r="GD158">
        <v>1</v>
      </c>
      <c r="GF158">
        <v>2023841238</v>
      </c>
      <c r="GG158">
        <v>2</v>
      </c>
      <c r="GH158">
        <v>1</v>
      </c>
      <c r="GI158">
        <v>2</v>
      </c>
      <c r="GJ158">
        <v>0</v>
      </c>
      <c r="GK158">
        <v>0</v>
      </c>
      <c r="GL158">
        <f t="shared" si="149"/>
        <v>0</v>
      </c>
      <c r="GM158">
        <f t="shared" si="150"/>
        <v>7475.96</v>
      </c>
      <c r="GN158">
        <f t="shared" si="151"/>
        <v>7475.96</v>
      </c>
      <c r="GO158">
        <f t="shared" si="152"/>
        <v>0</v>
      </c>
      <c r="GP158">
        <f t="shared" si="153"/>
        <v>0</v>
      </c>
      <c r="GR158">
        <v>0</v>
      </c>
      <c r="GS158">
        <v>3</v>
      </c>
      <c r="GT158">
        <v>0</v>
      </c>
      <c r="GU158" t="s">
        <v>3</v>
      </c>
      <c r="GV158">
        <f t="shared" si="154"/>
        <v>0</v>
      </c>
      <c r="GW158">
        <v>1</v>
      </c>
      <c r="GX158">
        <f t="shared" si="155"/>
        <v>0</v>
      </c>
      <c r="HA158">
        <v>0</v>
      </c>
      <c r="HB158">
        <v>0</v>
      </c>
      <c r="HC158">
        <f t="shared" si="156"/>
        <v>0</v>
      </c>
      <c r="HE158" t="s">
        <v>3</v>
      </c>
      <c r="HF158" t="s">
        <v>3</v>
      </c>
      <c r="HM158" t="s">
        <v>3</v>
      </c>
      <c r="HN158" t="s">
        <v>3</v>
      </c>
      <c r="HO158" t="s">
        <v>3</v>
      </c>
      <c r="HP158" t="s">
        <v>3</v>
      </c>
      <c r="HQ158" t="s">
        <v>3</v>
      </c>
      <c r="IK158">
        <v>0</v>
      </c>
    </row>
    <row r="159" spans="1:245">
      <c r="A159">
        <v>17</v>
      </c>
      <c r="B159">
        <v>1</v>
      </c>
      <c r="C159">
        <f>ROW(SmtRes!A261)</f>
        <v>261</v>
      </c>
      <c r="D159">
        <f>ROW(EtalonRes!A256)</f>
        <v>256</v>
      </c>
      <c r="E159" t="s">
        <v>140</v>
      </c>
      <c r="F159" t="s">
        <v>342</v>
      </c>
      <c r="G159" t="s">
        <v>343</v>
      </c>
      <c r="H159" t="s">
        <v>344</v>
      </c>
      <c r="I159">
        <f>ROUND(16/100,9)</f>
        <v>0.16</v>
      </c>
      <c r="J159">
        <v>0</v>
      </c>
      <c r="K159">
        <f>ROUND(16/100,9)</f>
        <v>0.16</v>
      </c>
      <c r="O159">
        <f t="shared" si="122"/>
        <v>984.4</v>
      </c>
      <c r="P159">
        <f t="shared" si="123"/>
        <v>598.47</v>
      </c>
      <c r="Q159">
        <f t="shared" si="124"/>
        <v>12.66</v>
      </c>
      <c r="R159">
        <f t="shared" si="125"/>
        <v>0</v>
      </c>
      <c r="S159">
        <f t="shared" si="126"/>
        <v>373.27</v>
      </c>
      <c r="T159">
        <f t="shared" si="127"/>
        <v>0</v>
      </c>
      <c r="U159">
        <f t="shared" si="128"/>
        <v>1.2254400000000001</v>
      </c>
      <c r="V159">
        <f t="shared" si="129"/>
        <v>0</v>
      </c>
      <c r="W159">
        <f t="shared" si="130"/>
        <v>0</v>
      </c>
      <c r="X159">
        <f t="shared" si="131"/>
        <v>414.33</v>
      </c>
      <c r="Y159">
        <f t="shared" si="132"/>
        <v>238.89</v>
      </c>
      <c r="AA159">
        <v>35350322</v>
      </c>
      <c r="AB159">
        <f t="shared" si="133"/>
        <v>1480.0409999999999</v>
      </c>
      <c r="AC159">
        <f t="shared" si="134"/>
        <v>1395.68</v>
      </c>
      <c r="AD159">
        <f>ROUND(((((ET159*1.25))-((EU159*1.25)))+AE159),6)</f>
        <v>14.05</v>
      </c>
      <c r="AE159">
        <f>ROUND(((EU159*1.25)),6)</f>
        <v>0</v>
      </c>
      <c r="AF159">
        <f>ROUND(((EV159*1.15)),6)</f>
        <v>70.311000000000007</v>
      </c>
      <c r="AG159">
        <f t="shared" si="135"/>
        <v>0</v>
      </c>
      <c r="AH159">
        <f>((EW159*1.15))</f>
        <v>7.6589999999999998</v>
      </c>
      <c r="AI159">
        <f>((EX159*1.25))</f>
        <v>0</v>
      </c>
      <c r="AJ159">
        <f t="shared" si="136"/>
        <v>0</v>
      </c>
      <c r="AK159">
        <v>1468.06</v>
      </c>
      <c r="AL159">
        <v>1395.68</v>
      </c>
      <c r="AM159">
        <v>11.24</v>
      </c>
      <c r="AN159">
        <v>0</v>
      </c>
      <c r="AO159">
        <v>61.14</v>
      </c>
      <c r="AP159">
        <v>0</v>
      </c>
      <c r="AQ159">
        <v>6.66</v>
      </c>
      <c r="AR159">
        <v>0</v>
      </c>
      <c r="AS159">
        <v>0</v>
      </c>
      <c r="AT159">
        <v>111</v>
      </c>
      <c r="AU159">
        <v>64</v>
      </c>
      <c r="AV159">
        <v>1</v>
      </c>
      <c r="AW159">
        <v>1</v>
      </c>
      <c r="AZ159">
        <v>1</v>
      </c>
      <c r="BA159">
        <v>33.18</v>
      </c>
      <c r="BB159">
        <v>5.63</v>
      </c>
      <c r="BC159">
        <v>2.68</v>
      </c>
      <c r="BD159" t="s">
        <v>3</v>
      </c>
      <c r="BE159" t="s">
        <v>3</v>
      </c>
      <c r="BF159" t="s">
        <v>3</v>
      </c>
      <c r="BG159" t="s">
        <v>3</v>
      </c>
      <c r="BH159">
        <v>0</v>
      </c>
      <c r="BI159">
        <v>1</v>
      </c>
      <c r="BJ159" t="s">
        <v>345</v>
      </c>
      <c r="BM159">
        <v>11001</v>
      </c>
      <c r="BN159">
        <v>0</v>
      </c>
      <c r="BO159" t="s">
        <v>342</v>
      </c>
      <c r="BP159">
        <v>1</v>
      </c>
      <c r="BQ159">
        <v>2</v>
      </c>
      <c r="BR159">
        <v>0</v>
      </c>
      <c r="BS159">
        <v>33.18</v>
      </c>
      <c r="BT159">
        <v>1</v>
      </c>
      <c r="BU159">
        <v>1</v>
      </c>
      <c r="BV159">
        <v>1</v>
      </c>
      <c r="BW159">
        <v>1</v>
      </c>
      <c r="BX159">
        <v>1</v>
      </c>
      <c r="BY159" t="s">
        <v>3</v>
      </c>
      <c r="BZ159">
        <v>123</v>
      </c>
      <c r="CA159">
        <v>75</v>
      </c>
      <c r="CB159" t="s">
        <v>3</v>
      </c>
      <c r="CE159">
        <v>0</v>
      </c>
      <c r="CF159">
        <v>0</v>
      </c>
      <c r="CG159">
        <v>0</v>
      </c>
      <c r="CM159">
        <v>0</v>
      </c>
      <c r="CN159" t="s">
        <v>788</v>
      </c>
      <c r="CO159">
        <v>0</v>
      </c>
      <c r="CP159">
        <f t="shared" si="137"/>
        <v>984.4</v>
      </c>
      <c r="CQ159">
        <f t="shared" si="138"/>
        <v>3740.4224000000004</v>
      </c>
      <c r="CR159">
        <f t="shared" si="139"/>
        <v>79.101500000000001</v>
      </c>
      <c r="CS159">
        <f t="shared" si="140"/>
        <v>0</v>
      </c>
      <c r="CT159">
        <f t="shared" si="141"/>
        <v>2332.9189800000004</v>
      </c>
      <c r="CU159">
        <f t="shared" si="142"/>
        <v>0</v>
      </c>
      <c r="CV159">
        <f t="shared" si="143"/>
        <v>7.6589999999999998</v>
      </c>
      <c r="CW159">
        <f t="shared" si="144"/>
        <v>0</v>
      </c>
      <c r="CX159">
        <f t="shared" si="145"/>
        <v>0</v>
      </c>
      <c r="CY159">
        <f t="shared" si="146"/>
        <v>414.3297</v>
      </c>
      <c r="CZ159">
        <f t="shared" si="147"/>
        <v>238.89279999999999</v>
      </c>
      <c r="DC159" t="s">
        <v>3</v>
      </c>
      <c r="DD159" t="s">
        <v>3</v>
      </c>
      <c r="DE159" t="s">
        <v>56</v>
      </c>
      <c r="DF159" t="s">
        <v>56</v>
      </c>
      <c r="DG159" t="s">
        <v>57</v>
      </c>
      <c r="DH159" t="s">
        <v>3</v>
      </c>
      <c r="DI159" t="s">
        <v>57</v>
      </c>
      <c r="DJ159" t="s">
        <v>56</v>
      </c>
      <c r="DK159" t="s">
        <v>3</v>
      </c>
      <c r="DL159" t="s">
        <v>3</v>
      </c>
      <c r="DM159" t="s">
        <v>3</v>
      </c>
      <c r="DN159">
        <v>0</v>
      </c>
      <c r="DO159">
        <v>0</v>
      </c>
      <c r="DP159">
        <v>1</v>
      </c>
      <c r="DQ159">
        <v>1</v>
      </c>
      <c r="DU159">
        <v>1013</v>
      </c>
      <c r="DV159" t="s">
        <v>344</v>
      </c>
      <c r="DW159" t="s">
        <v>344</v>
      </c>
      <c r="DX159">
        <v>1</v>
      </c>
      <c r="DZ159" t="s">
        <v>3</v>
      </c>
      <c r="EA159" t="s">
        <v>3</v>
      </c>
      <c r="EB159" t="s">
        <v>3</v>
      </c>
      <c r="EC159" t="s">
        <v>3</v>
      </c>
      <c r="EE159">
        <v>36520681</v>
      </c>
      <c r="EF159">
        <v>2</v>
      </c>
      <c r="EG159" t="s">
        <v>58</v>
      </c>
      <c r="EH159">
        <v>0</v>
      </c>
      <c r="EI159" t="s">
        <v>3</v>
      </c>
      <c r="EJ159">
        <v>1</v>
      </c>
      <c r="EK159">
        <v>11001</v>
      </c>
      <c r="EL159" t="s">
        <v>325</v>
      </c>
      <c r="EM159" t="s">
        <v>326</v>
      </c>
      <c r="EO159" t="s">
        <v>61</v>
      </c>
      <c r="EQ159">
        <v>0</v>
      </c>
      <c r="ER159">
        <v>1468.06</v>
      </c>
      <c r="ES159">
        <v>1395.68</v>
      </c>
      <c r="ET159">
        <v>11.24</v>
      </c>
      <c r="EU159">
        <v>0</v>
      </c>
      <c r="EV159">
        <v>61.14</v>
      </c>
      <c r="EW159">
        <v>6.66</v>
      </c>
      <c r="EX159">
        <v>0</v>
      </c>
      <c r="EY159">
        <v>0</v>
      </c>
      <c r="FQ159">
        <v>0</v>
      </c>
      <c r="FR159">
        <f t="shared" si="148"/>
        <v>0</v>
      </c>
      <c r="FS159">
        <v>0</v>
      </c>
      <c r="FT159" t="s">
        <v>62</v>
      </c>
      <c r="FU159" t="s">
        <v>63</v>
      </c>
      <c r="FX159">
        <v>110.7</v>
      </c>
      <c r="FY159">
        <v>63.75</v>
      </c>
      <c r="GA159" t="s">
        <v>3</v>
      </c>
      <c r="GD159">
        <v>1</v>
      </c>
      <c r="GF159">
        <v>-1131838271</v>
      </c>
      <c r="GG159">
        <v>2</v>
      </c>
      <c r="GH159">
        <v>1</v>
      </c>
      <c r="GI159">
        <v>2</v>
      </c>
      <c r="GJ159">
        <v>0</v>
      </c>
      <c r="GK159">
        <v>0</v>
      </c>
      <c r="GL159">
        <f t="shared" si="149"/>
        <v>0</v>
      </c>
      <c r="GM159">
        <f t="shared" si="150"/>
        <v>1637.62</v>
      </c>
      <c r="GN159">
        <f t="shared" si="151"/>
        <v>1637.62</v>
      </c>
      <c r="GO159">
        <f t="shared" si="152"/>
        <v>0</v>
      </c>
      <c r="GP159">
        <f t="shared" si="153"/>
        <v>0</v>
      </c>
      <c r="GR159">
        <v>0</v>
      </c>
      <c r="GS159">
        <v>3</v>
      </c>
      <c r="GT159">
        <v>0</v>
      </c>
      <c r="GU159" t="s">
        <v>3</v>
      </c>
      <c r="GV159">
        <f t="shared" si="154"/>
        <v>0</v>
      </c>
      <c r="GW159">
        <v>1</v>
      </c>
      <c r="GX159">
        <f t="shared" si="155"/>
        <v>0</v>
      </c>
      <c r="HA159">
        <v>0</v>
      </c>
      <c r="HB159">
        <v>0</v>
      </c>
      <c r="HC159">
        <f t="shared" si="156"/>
        <v>0</v>
      </c>
      <c r="HE159" t="s">
        <v>3</v>
      </c>
      <c r="HF159" t="s">
        <v>3</v>
      </c>
      <c r="HM159" t="s">
        <v>3</v>
      </c>
      <c r="HN159" t="s">
        <v>3</v>
      </c>
      <c r="HO159" t="s">
        <v>3</v>
      </c>
      <c r="HP159" t="s">
        <v>3</v>
      </c>
      <c r="HQ159" t="s">
        <v>3</v>
      </c>
      <c r="IK159">
        <v>0</v>
      </c>
    </row>
    <row r="161" spans="1:206">
      <c r="A161" s="2">
        <v>51</v>
      </c>
      <c r="B161" s="2">
        <f>B147</f>
        <v>1</v>
      </c>
      <c r="C161" s="2">
        <f>A147</f>
        <v>4</v>
      </c>
      <c r="D161" s="2">
        <f>ROW(A147)</f>
        <v>147</v>
      </c>
      <c r="E161" s="2"/>
      <c r="F161" s="2" t="str">
        <f>IF(F147&lt;&gt;"",F147,"")</f>
        <v>Новый раздел</v>
      </c>
      <c r="G161" s="2" t="str">
        <f>IF(G147&lt;&gt;"",G147,"")</f>
        <v>Пол</v>
      </c>
      <c r="H161" s="2">
        <v>0</v>
      </c>
      <c r="I161" s="2"/>
      <c r="J161" s="2"/>
      <c r="K161" s="2"/>
      <c r="L161" s="2"/>
      <c r="M161" s="2"/>
      <c r="N161" s="2"/>
      <c r="O161" s="2">
        <f t="shared" ref="O161:T161" si="157">ROUND(AB161,2)</f>
        <v>57399.95</v>
      </c>
      <c r="P161" s="2">
        <f t="shared" si="157"/>
        <v>46437.62</v>
      </c>
      <c r="Q161" s="2">
        <f t="shared" si="157"/>
        <v>1036.3499999999999</v>
      </c>
      <c r="R161" s="2">
        <f t="shared" si="157"/>
        <v>458.27</v>
      </c>
      <c r="S161" s="2">
        <f t="shared" si="157"/>
        <v>9925.98</v>
      </c>
      <c r="T161" s="2">
        <f t="shared" si="157"/>
        <v>0</v>
      </c>
      <c r="U161" s="2">
        <f>AH161</f>
        <v>35.056464299999995</v>
      </c>
      <c r="V161" s="2">
        <f>AI161</f>
        <v>1.3269900000000001</v>
      </c>
      <c r="W161" s="2">
        <f>ROUND(AJ161,2)</f>
        <v>36.380000000000003</v>
      </c>
      <c r="X161" s="2">
        <f>ROUND(AK161,2)</f>
        <v>11457.47</v>
      </c>
      <c r="Y161" s="2">
        <f>ROUND(AL161,2)</f>
        <v>6507.83</v>
      </c>
      <c r="Z161" s="2"/>
      <c r="AA161" s="2"/>
      <c r="AB161" s="2">
        <f>ROUND(SUMIF(AA151:AA159,"=35350322",O151:O159),2)</f>
        <v>57399.95</v>
      </c>
      <c r="AC161" s="2">
        <f>ROUND(SUMIF(AA151:AA159,"=35350322",P151:P159),2)</f>
        <v>46437.62</v>
      </c>
      <c r="AD161" s="2">
        <f>ROUND(SUMIF(AA151:AA159,"=35350322",Q151:Q159),2)</f>
        <v>1036.3499999999999</v>
      </c>
      <c r="AE161" s="2">
        <f>ROUND(SUMIF(AA151:AA159,"=35350322",R151:R159),2)</f>
        <v>458.27</v>
      </c>
      <c r="AF161" s="2">
        <f>ROUND(SUMIF(AA151:AA159,"=35350322",S151:S159),2)</f>
        <v>9925.98</v>
      </c>
      <c r="AG161" s="2">
        <f>ROUND(SUMIF(AA151:AA159,"=35350322",T151:T159),2)</f>
        <v>0</v>
      </c>
      <c r="AH161" s="2">
        <f>SUMIF(AA151:AA159,"=35350322",U151:U159)</f>
        <v>35.056464299999995</v>
      </c>
      <c r="AI161" s="2">
        <f>SUMIF(AA151:AA159,"=35350322",V151:V159)</f>
        <v>1.3269900000000001</v>
      </c>
      <c r="AJ161" s="2">
        <f>ROUND(SUMIF(AA151:AA159,"=35350322",W151:W159),2)</f>
        <v>36.380000000000003</v>
      </c>
      <c r="AK161" s="2">
        <f>ROUND(SUMIF(AA151:AA159,"=35350322",X151:X159),2)</f>
        <v>11457.47</v>
      </c>
      <c r="AL161" s="2">
        <f>ROUND(SUMIF(AA151:AA159,"=35350322",Y151:Y159),2)</f>
        <v>6507.83</v>
      </c>
      <c r="AM161" s="2"/>
      <c r="AN161" s="2"/>
      <c r="AO161" s="2">
        <f t="shared" ref="AO161:BD161" si="158">ROUND(BX161,2)</f>
        <v>0</v>
      </c>
      <c r="AP161" s="2">
        <f t="shared" si="158"/>
        <v>0</v>
      </c>
      <c r="AQ161" s="2">
        <f t="shared" si="158"/>
        <v>0</v>
      </c>
      <c r="AR161" s="2">
        <f t="shared" si="158"/>
        <v>75365.25</v>
      </c>
      <c r="AS161" s="2">
        <f t="shared" si="158"/>
        <v>75365.25</v>
      </c>
      <c r="AT161" s="2">
        <f t="shared" si="158"/>
        <v>0</v>
      </c>
      <c r="AU161" s="2">
        <f t="shared" si="158"/>
        <v>0</v>
      </c>
      <c r="AV161" s="2">
        <f t="shared" si="158"/>
        <v>46437.62</v>
      </c>
      <c r="AW161" s="2">
        <f t="shared" si="158"/>
        <v>46437.62</v>
      </c>
      <c r="AX161" s="2">
        <f t="shared" si="158"/>
        <v>0</v>
      </c>
      <c r="AY161" s="2">
        <f t="shared" si="158"/>
        <v>46437.62</v>
      </c>
      <c r="AZ161" s="2">
        <f t="shared" si="158"/>
        <v>0</v>
      </c>
      <c r="BA161" s="2">
        <f t="shared" si="158"/>
        <v>0</v>
      </c>
      <c r="BB161" s="2">
        <f t="shared" si="158"/>
        <v>0</v>
      </c>
      <c r="BC161" s="2">
        <f t="shared" si="158"/>
        <v>0</v>
      </c>
      <c r="BD161" s="2">
        <f t="shared" si="158"/>
        <v>0</v>
      </c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>
        <f>ROUND(SUMIF(AA151:AA159,"=35350322",FQ151:FQ159),2)</f>
        <v>0</v>
      </c>
      <c r="BY161" s="2">
        <f>ROUND(SUMIF(AA151:AA159,"=35350322",FR151:FR159),2)</f>
        <v>0</v>
      </c>
      <c r="BZ161" s="2">
        <f>ROUND(SUMIF(AA151:AA159,"=35350322",GL151:GL159),2)</f>
        <v>0</v>
      </c>
      <c r="CA161" s="2">
        <f>ROUND(SUMIF(AA151:AA159,"=35350322",GM151:GM159),2)</f>
        <v>75365.25</v>
      </c>
      <c r="CB161" s="2">
        <f>ROUND(SUMIF(AA151:AA159,"=35350322",GN151:GN159),2)</f>
        <v>75365.25</v>
      </c>
      <c r="CC161" s="2">
        <f>ROUND(SUMIF(AA151:AA159,"=35350322",GO151:GO159),2)</f>
        <v>0</v>
      </c>
      <c r="CD161" s="2">
        <f>ROUND(SUMIF(AA151:AA159,"=35350322",GP151:GP159),2)</f>
        <v>0</v>
      </c>
      <c r="CE161" s="2">
        <f>AC161-BX161</f>
        <v>46437.62</v>
      </c>
      <c r="CF161" s="2">
        <f>AC161-BY161</f>
        <v>46437.62</v>
      </c>
      <c r="CG161" s="2">
        <f>BX161-BZ161</f>
        <v>0</v>
      </c>
      <c r="CH161" s="2">
        <f>AC161-BX161-BY161+BZ161</f>
        <v>46437.62</v>
      </c>
      <c r="CI161" s="2">
        <f>BY161-BZ161</f>
        <v>0</v>
      </c>
      <c r="CJ161" s="2">
        <f>ROUND(SUMIF(AA151:AA159,"=35350322",GX151:GX159),2)</f>
        <v>0</v>
      </c>
      <c r="CK161" s="2">
        <f>ROUND(SUMIF(AA151:AA159,"=35350322",GY151:GY159),2)</f>
        <v>0</v>
      </c>
      <c r="CL161" s="2">
        <f>ROUND(SUMIF(AA151:AA159,"=35350322",GZ151:GZ159),2)</f>
        <v>0</v>
      </c>
      <c r="CM161" s="2">
        <f>ROUND(SUMIF(AA151:AA159,"=35350322",HD151:HD159),2)</f>
        <v>0</v>
      </c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>
        <v>0</v>
      </c>
    </row>
    <row r="163" spans="1:206">
      <c r="A163" s="4">
        <v>50</v>
      </c>
      <c r="B163" s="4">
        <v>0</v>
      </c>
      <c r="C163" s="4">
        <v>0</v>
      </c>
      <c r="D163" s="4">
        <v>1</v>
      </c>
      <c r="E163" s="4">
        <v>201</v>
      </c>
      <c r="F163" s="4">
        <f>ROUND(Source!O161,O163)</f>
        <v>57399.95</v>
      </c>
      <c r="G163" s="4" t="s">
        <v>252</v>
      </c>
      <c r="H163" s="4" t="s">
        <v>253</v>
      </c>
      <c r="I163" s="4"/>
      <c r="J163" s="4"/>
      <c r="K163" s="4">
        <v>201</v>
      </c>
      <c r="L163" s="4">
        <v>1</v>
      </c>
      <c r="M163" s="4">
        <v>3</v>
      </c>
      <c r="N163" s="4" t="s">
        <v>3</v>
      </c>
      <c r="O163" s="4">
        <v>2</v>
      </c>
      <c r="P163" s="4"/>
      <c r="Q163" s="4"/>
      <c r="R163" s="4"/>
      <c r="S163" s="4"/>
      <c r="T163" s="4"/>
      <c r="U163" s="4"/>
      <c r="V163" s="4"/>
      <c r="W163" s="4">
        <v>57399.95</v>
      </c>
      <c r="X163" s="4">
        <v>1</v>
      </c>
      <c r="Y163" s="4">
        <v>57399.95</v>
      </c>
      <c r="Z163" s="4"/>
      <c r="AA163" s="4"/>
      <c r="AB163" s="4"/>
    </row>
    <row r="164" spans="1:206">
      <c r="A164" s="4">
        <v>50</v>
      </c>
      <c r="B164" s="4">
        <v>0</v>
      </c>
      <c r="C164" s="4">
        <v>0</v>
      </c>
      <c r="D164" s="4">
        <v>1</v>
      </c>
      <c r="E164" s="4">
        <v>202</v>
      </c>
      <c r="F164" s="4">
        <f>ROUND(Source!P161,O164)</f>
        <v>46437.62</v>
      </c>
      <c r="G164" s="4" t="s">
        <v>254</v>
      </c>
      <c r="H164" s="4" t="s">
        <v>255</v>
      </c>
      <c r="I164" s="4"/>
      <c r="J164" s="4"/>
      <c r="K164" s="4">
        <v>202</v>
      </c>
      <c r="L164" s="4">
        <v>2</v>
      </c>
      <c r="M164" s="4">
        <v>3</v>
      </c>
      <c r="N164" s="4" t="s">
        <v>3</v>
      </c>
      <c r="O164" s="4">
        <v>2</v>
      </c>
      <c r="P164" s="4"/>
      <c r="Q164" s="4"/>
      <c r="R164" s="4"/>
      <c r="S164" s="4"/>
      <c r="T164" s="4"/>
      <c r="U164" s="4"/>
      <c r="V164" s="4"/>
      <c r="W164" s="4">
        <v>46437.62</v>
      </c>
      <c r="X164" s="4">
        <v>1</v>
      </c>
      <c r="Y164" s="4">
        <v>46437.62</v>
      </c>
      <c r="Z164" s="4"/>
      <c r="AA164" s="4"/>
      <c r="AB164" s="4"/>
    </row>
    <row r="165" spans="1:206">
      <c r="A165" s="4">
        <v>50</v>
      </c>
      <c r="B165" s="4">
        <v>0</v>
      </c>
      <c r="C165" s="4">
        <v>0</v>
      </c>
      <c r="D165" s="4">
        <v>1</v>
      </c>
      <c r="E165" s="4">
        <v>222</v>
      </c>
      <c r="F165" s="4">
        <f>ROUND(Source!AO161,O165)</f>
        <v>0</v>
      </c>
      <c r="G165" s="4" t="s">
        <v>256</v>
      </c>
      <c r="H165" s="4" t="s">
        <v>257</v>
      </c>
      <c r="I165" s="4"/>
      <c r="J165" s="4"/>
      <c r="K165" s="4">
        <v>222</v>
      </c>
      <c r="L165" s="4">
        <v>3</v>
      </c>
      <c r="M165" s="4">
        <v>3</v>
      </c>
      <c r="N165" s="4" t="s">
        <v>3</v>
      </c>
      <c r="O165" s="4">
        <v>2</v>
      </c>
      <c r="P165" s="4"/>
      <c r="Q165" s="4"/>
      <c r="R165" s="4"/>
      <c r="S165" s="4"/>
      <c r="T165" s="4"/>
      <c r="U165" s="4"/>
      <c r="V165" s="4"/>
      <c r="W165" s="4">
        <v>0</v>
      </c>
      <c r="X165" s="4">
        <v>1</v>
      </c>
      <c r="Y165" s="4">
        <v>0</v>
      </c>
      <c r="Z165" s="4"/>
      <c r="AA165" s="4"/>
      <c r="AB165" s="4"/>
    </row>
    <row r="166" spans="1:206">
      <c r="A166" s="4">
        <v>50</v>
      </c>
      <c r="B166" s="4">
        <v>0</v>
      </c>
      <c r="C166" s="4">
        <v>0</v>
      </c>
      <c r="D166" s="4">
        <v>1</v>
      </c>
      <c r="E166" s="4">
        <v>225</v>
      </c>
      <c r="F166" s="4">
        <f>ROUND(Source!AV161,O166)</f>
        <v>46437.62</v>
      </c>
      <c r="G166" s="4" t="s">
        <v>258</v>
      </c>
      <c r="H166" s="4" t="s">
        <v>259</v>
      </c>
      <c r="I166" s="4"/>
      <c r="J166" s="4"/>
      <c r="K166" s="4">
        <v>225</v>
      </c>
      <c r="L166" s="4">
        <v>4</v>
      </c>
      <c r="M166" s="4">
        <v>3</v>
      </c>
      <c r="N166" s="4" t="s">
        <v>3</v>
      </c>
      <c r="O166" s="4">
        <v>2</v>
      </c>
      <c r="P166" s="4"/>
      <c r="Q166" s="4"/>
      <c r="R166" s="4"/>
      <c r="S166" s="4"/>
      <c r="T166" s="4"/>
      <c r="U166" s="4"/>
      <c r="V166" s="4"/>
      <c r="W166" s="4">
        <v>46437.62</v>
      </c>
      <c r="X166" s="4">
        <v>1</v>
      </c>
      <c r="Y166" s="4">
        <v>46437.62</v>
      </c>
      <c r="Z166" s="4"/>
      <c r="AA166" s="4"/>
      <c r="AB166" s="4"/>
    </row>
    <row r="167" spans="1:206">
      <c r="A167" s="4">
        <v>50</v>
      </c>
      <c r="B167" s="4">
        <v>0</v>
      </c>
      <c r="C167" s="4">
        <v>0</v>
      </c>
      <c r="D167" s="4">
        <v>1</v>
      </c>
      <c r="E167" s="4">
        <v>226</v>
      </c>
      <c r="F167" s="4">
        <f>ROUND(Source!AW161,O167)</f>
        <v>46437.62</v>
      </c>
      <c r="G167" s="4" t="s">
        <v>260</v>
      </c>
      <c r="H167" s="4" t="s">
        <v>261</v>
      </c>
      <c r="I167" s="4"/>
      <c r="J167" s="4"/>
      <c r="K167" s="4">
        <v>226</v>
      </c>
      <c r="L167" s="4">
        <v>5</v>
      </c>
      <c r="M167" s="4">
        <v>3</v>
      </c>
      <c r="N167" s="4" t="s">
        <v>3</v>
      </c>
      <c r="O167" s="4">
        <v>2</v>
      </c>
      <c r="P167" s="4"/>
      <c r="Q167" s="4"/>
      <c r="R167" s="4"/>
      <c r="S167" s="4"/>
      <c r="T167" s="4"/>
      <c r="U167" s="4"/>
      <c r="V167" s="4"/>
      <c r="W167" s="4">
        <v>46437.62</v>
      </c>
      <c r="X167" s="4">
        <v>1</v>
      </c>
      <c r="Y167" s="4">
        <v>46437.62</v>
      </c>
      <c r="Z167" s="4"/>
      <c r="AA167" s="4"/>
      <c r="AB167" s="4"/>
    </row>
    <row r="168" spans="1:206">
      <c r="A168" s="4">
        <v>50</v>
      </c>
      <c r="B168" s="4">
        <v>0</v>
      </c>
      <c r="C168" s="4">
        <v>0</v>
      </c>
      <c r="D168" s="4">
        <v>1</v>
      </c>
      <c r="E168" s="4">
        <v>227</v>
      </c>
      <c r="F168" s="4">
        <f>ROUND(Source!AX161,O168)</f>
        <v>0</v>
      </c>
      <c r="G168" s="4" t="s">
        <v>262</v>
      </c>
      <c r="H168" s="4" t="s">
        <v>263</v>
      </c>
      <c r="I168" s="4"/>
      <c r="J168" s="4"/>
      <c r="K168" s="4">
        <v>227</v>
      </c>
      <c r="L168" s="4">
        <v>6</v>
      </c>
      <c r="M168" s="4">
        <v>3</v>
      </c>
      <c r="N168" s="4" t="s">
        <v>3</v>
      </c>
      <c r="O168" s="4">
        <v>2</v>
      </c>
      <c r="P168" s="4"/>
      <c r="Q168" s="4"/>
      <c r="R168" s="4"/>
      <c r="S168" s="4"/>
      <c r="T168" s="4"/>
      <c r="U168" s="4"/>
      <c r="V168" s="4"/>
      <c r="W168" s="4">
        <v>0</v>
      </c>
      <c r="X168" s="4">
        <v>1</v>
      </c>
      <c r="Y168" s="4">
        <v>0</v>
      </c>
      <c r="Z168" s="4"/>
      <c r="AA168" s="4"/>
      <c r="AB168" s="4"/>
    </row>
    <row r="169" spans="1:206">
      <c r="A169" s="4">
        <v>50</v>
      </c>
      <c r="B169" s="4">
        <v>0</v>
      </c>
      <c r="C169" s="4">
        <v>0</v>
      </c>
      <c r="D169" s="4">
        <v>1</v>
      </c>
      <c r="E169" s="4">
        <v>228</v>
      </c>
      <c r="F169" s="4">
        <f>ROUND(Source!AY161,O169)</f>
        <v>46437.62</v>
      </c>
      <c r="G169" s="4" t="s">
        <v>264</v>
      </c>
      <c r="H169" s="4" t="s">
        <v>265</v>
      </c>
      <c r="I169" s="4"/>
      <c r="J169" s="4"/>
      <c r="K169" s="4">
        <v>228</v>
      </c>
      <c r="L169" s="4">
        <v>7</v>
      </c>
      <c r="M169" s="4">
        <v>3</v>
      </c>
      <c r="N169" s="4" t="s">
        <v>3</v>
      </c>
      <c r="O169" s="4">
        <v>2</v>
      </c>
      <c r="P169" s="4"/>
      <c r="Q169" s="4"/>
      <c r="R169" s="4"/>
      <c r="S169" s="4"/>
      <c r="T169" s="4"/>
      <c r="U169" s="4"/>
      <c r="V169" s="4"/>
      <c r="W169" s="4">
        <v>46437.62</v>
      </c>
      <c r="X169" s="4">
        <v>1</v>
      </c>
      <c r="Y169" s="4">
        <v>46437.62</v>
      </c>
      <c r="Z169" s="4"/>
      <c r="AA169" s="4"/>
      <c r="AB169" s="4"/>
    </row>
    <row r="170" spans="1:206">
      <c r="A170" s="4">
        <v>50</v>
      </c>
      <c r="B170" s="4">
        <v>0</v>
      </c>
      <c r="C170" s="4">
        <v>0</v>
      </c>
      <c r="D170" s="4">
        <v>1</v>
      </c>
      <c r="E170" s="4">
        <v>216</v>
      </c>
      <c r="F170" s="4">
        <f>ROUND(Source!AP161,O170)</f>
        <v>0</v>
      </c>
      <c r="G170" s="4" t="s">
        <v>266</v>
      </c>
      <c r="H170" s="4" t="s">
        <v>267</v>
      </c>
      <c r="I170" s="4"/>
      <c r="J170" s="4"/>
      <c r="K170" s="4">
        <v>216</v>
      </c>
      <c r="L170" s="4">
        <v>8</v>
      </c>
      <c r="M170" s="4">
        <v>3</v>
      </c>
      <c r="N170" s="4" t="s">
        <v>3</v>
      </c>
      <c r="O170" s="4">
        <v>2</v>
      </c>
      <c r="P170" s="4"/>
      <c r="Q170" s="4"/>
      <c r="R170" s="4"/>
      <c r="S170" s="4"/>
      <c r="T170" s="4"/>
      <c r="U170" s="4"/>
      <c r="V170" s="4"/>
      <c r="W170" s="4">
        <v>0</v>
      </c>
      <c r="X170" s="4">
        <v>1</v>
      </c>
      <c r="Y170" s="4">
        <v>0</v>
      </c>
      <c r="Z170" s="4"/>
      <c r="AA170" s="4"/>
      <c r="AB170" s="4"/>
    </row>
    <row r="171" spans="1:206">
      <c r="A171" s="4">
        <v>50</v>
      </c>
      <c r="B171" s="4">
        <v>0</v>
      </c>
      <c r="C171" s="4">
        <v>0</v>
      </c>
      <c r="D171" s="4">
        <v>1</v>
      </c>
      <c r="E171" s="4">
        <v>223</v>
      </c>
      <c r="F171" s="4">
        <f>ROUND(Source!AQ161,O171)</f>
        <v>0</v>
      </c>
      <c r="G171" s="4" t="s">
        <v>268</v>
      </c>
      <c r="H171" s="4" t="s">
        <v>269</v>
      </c>
      <c r="I171" s="4"/>
      <c r="J171" s="4"/>
      <c r="K171" s="4">
        <v>223</v>
      </c>
      <c r="L171" s="4">
        <v>9</v>
      </c>
      <c r="M171" s="4">
        <v>3</v>
      </c>
      <c r="N171" s="4" t="s">
        <v>3</v>
      </c>
      <c r="O171" s="4">
        <v>2</v>
      </c>
      <c r="P171" s="4"/>
      <c r="Q171" s="4"/>
      <c r="R171" s="4"/>
      <c r="S171" s="4"/>
      <c r="T171" s="4"/>
      <c r="U171" s="4"/>
      <c r="V171" s="4"/>
      <c r="W171" s="4">
        <v>0</v>
      </c>
      <c r="X171" s="4">
        <v>1</v>
      </c>
      <c r="Y171" s="4">
        <v>0</v>
      </c>
      <c r="Z171" s="4"/>
      <c r="AA171" s="4"/>
      <c r="AB171" s="4"/>
    </row>
    <row r="172" spans="1:206">
      <c r="A172" s="4">
        <v>50</v>
      </c>
      <c r="B172" s="4">
        <v>0</v>
      </c>
      <c r="C172" s="4">
        <v>0</v>
      </c>
      <c r="D172" s="4">
        <v>1</v>
      </c>
      <c r="E172" s="4">
        <v>229</v>
      </c>
      <c r="F172" s="4">
        <f>ROUND(Source!AZ161,O172)</f>
        <v>0</v>
      </c>
      <c r="G172" s="4" t="s">
        <v>270</v>
      </c>
      <c r="H172" s="4" t="s">
        <v>271</v>
      </c>
      <c r="I172" s="4"/>
      <c r="J172" s="4"/>
      <c r="K172" s="4">
        <v>229</v>
      </c>
      <c r="L172" s="4">
        <v>10</v>
      </c>
      <c r="M172" s="4">
        <v>3</v>
      </c>
      <c r="N172" s="4" t="s">
        <v>3</v>
      </c>
      <c r="O172" s="4">
        <v>2</v>
      </c>
      <c r="P172" s="4"/>
      <c r="Q172" s="4"/>
      <c r="R172" s="4"/>
      <c r="S172" s="4"/>
      <c r="T172" s="4"/>
      <c r="U172" s="4"/>
      <c r="V172" s="4"/>
      <c r="W172" s="4">
        <v>0</v>
      </c>
      <c r="X172" s="4">
        <v>1</v>
      </c>
      <c r="Y172" s="4">
        <v>0</v>
      </c>
      <c r="Z172" s="4"/>
      <c r="AA172" s="4"/>
      <c r="AB172" s="4"/>
    </row>
    <row r="173" spans="1:206">
      <c r="A173" s="4">
        <v>50</v>
      </c>
      <c r="B173" s="4">
        <v>0</v>
      </c>
      <c r="C173" s="4">
        <v>0</v>
      </c>
      <c r="D173" s="4">
        <v>1</v>
      </c>
      <c r="E173" s="4">
        <v>203</v>
      </c>
      <c r="F173" s="4">
        <f>ROUND(Source!Q161,O173)</f>
        <v>1036.3499999999999</v>
      </c>
      <c r="G173" s="4" t="s">
        <v>272</v>
      </c>
      <c r="H173" s="4" t="s">
        <v>273</v>
      </c>
      <c r="I173" s="4"/>
      <c r="J173" s="4"/>
      <c r="K173" s="4">
        <v>203</v>
      </c>
      <c r="L173" s="4">
        <v>11</v>
      </c>
      <c r="M173" s="4">
        <v>3</v>
      </c>
      <c r="N173" s="4" t="s">
        <v>3</v>
      </c>
      <c r="O173" s="4">
        <v>2</v>
      </c>
      <c r="P173" s="4"/>
      <c r="Q173" s="4"/>
      <c r="R173" s="4"/>
      <c r="S173" s="4"/>
      <c r="T173" s="4"/>
      <c r="U173" s="4"/>
      <c r="V173" s="4"/>
      <c r="W173" s="4">
        <v>1036.3499999999999</v>
      </c>
      <c r="X173" s="4">
        <v>1</v>
      </c>
      <c r="Y173" s="4">
        <v>1036.3499999999999</v>
      </c>
      <c r="Z173" s="4"/>
      <c r="AA173" s="4"/>
      <c r="AB173" s="4"/>
    </row>
    <row r="174" spans="1:206">
      <c r="A174" s="4">
        <v>50</v>
      </c>
      <c r="B174" s="4">
        <v>0</v>
      </c>
      <c r="C174" s="4">
        <v>0</v>
      </c>
      <c r="D174" s="4">
        <v>1</v>
      </c>
      <c r="E174" s="4">
        <v>231</v>
      </c>
      <c r="F174" s="4">
        <f>ROUND(Source!BB161,O174)</f>
        <v>0</v>
      </c>
      <c r="G174" s="4" t="s">
        <v>274</v>
      </c>
      <c r="H174" s="4" t="s">
        <v>275</v>
      </c>
      <c r="I174" s="4"/>
      <c r="J174" s="4"/>
      <c r="K174" s="4">
        <v>231</v>
      </c>
      <c r="L174" s="4">
        <v>12</v>
      </c>
      <c r="M174" s="4">
        <v>3</v>
      </c>
      <c r="N174" s="4" t="s">
        <v>3</v>
      </c>
      <c r="O174" s="4">
        <v>2</v>
      </c>
      <c r="P174" s="4"/>
      <c r="Q174" s="4"/>
      <c r="R174" s="4"/>
      <c r="S174" s="4"/>
      <c r="T174" s="4"/>
      <c r="U174" s="4"/>
      <c r="V174" s="4"/>
      <c r="W174" s="4">
        <v>0</v>
      </c>
      <c r="X174" s="4">
        <v>1</v>
      </c>
      <c r="Y174" s="4">
        <v>0</v>
      </c>
      <c r="Z174" s="4"/>
      <c r="AA174" s="4"/>
      <c r="AB174" s="4"/>
    </row>
    <row r="175" spans="1:206">
      <c r="A175" s="4">
        <v>50</v>
      </c>
      <c r="B175" s="4">
        <v>0</v>
      </c>
      <c r="C175" s="4">
        <v>0</v>
      </c>
      <c r="D175" s="4">
        <v>1</v>
      </c>
      <c r="E175" s="4">
        <v>204</v>
      </c>
      <c r="F175" s="4">
        <f>ROUND(Source!R161,O175)</f>
        <v>458.27</v>
      </c>
      <c r="G175" s="4" t="s">
        <v>276</v>
      </c>
      <c r="H175" s="4" t="s">
        <v>277</v>
      </c>
      <c r="I175" s="4"/>
      <c r="J175" s="4"/>
      <c r="K175" s="4">
        <v>204</v>
      </c>
      <c r="L175" s="4">
        <v>13</v>
      </c>
      <c r="M175" s="4">
        <v>3</v>
      </c>
      <c r="N175" s="4" t="s">
        <v>3</v>
      </c>
      <c r="O175" s="4">
        <v>2</v>
      </c>
      <c r="P175" s="4"/>
      <c r="Q175" s="4"/>
      <c r="R175" s="4"/>
      <c r="S175" s="4"/>
      <c r="T175" s="4"/>
      <c r="U175" s="4"/>
      <c r="V175" s="4"/>
      <c r="W175" s="4">
        <v>458.27</v>
      </c>
      <c r="X175" s="4">
        <v>1</v>
      </c>
      <c r="Y175" s="4">
        <v>458.27</v>
      </c>
      <c r="Z175" s="4"/>
      <c r="AA175" s="4"/>
      <c r="AB175" s="4"/>
    </row>
    <row r="176" spans="1:206">
      <c r="A176" s="4">
        <v>50</v>
      </c>
      <c r="B176" s="4">
        <v>0</v>
      </c>
      <c r="C176" s="4">
        <v>0</v>
      </c>
      <c r="D176" s="4">
        <v>1</v>
      </c>
      <c r="E176" s="4">
        <v>205</v>
      </c>
      <c r="F176" s="4">
        <f>ROUND(Source!S161,O176)</f>
        <v>9925.98</v>
      </c>
      <c r="G176" s="4" t="s">
        <v>278</v>
      </c>
      <c r="H176" s="4" t="s">
        <v>279</v>
      </c>
      <c r="I176" s="4"/>
      <c r="J176" s="4"/>
      <c r="K176" s="4">
        <v>205</v>
      </c>
      <c r="L176" s="4">
        <v>14</v>
      </c>
      <c r="M176" s="4">
        <v>3</v>
      </c>
      <c r="N176" s="4" t="s">
        <v>3</v>
      </c>
      <c r="O176" s="4">
        <v>2</v>
      </c>
      <c r="P176" s="4"/>
      <c r="Q176" s="4"/>
      <c r="R176" s="4"/>
      <c r="S176" s="4"/>
      <c r="T176" s="4"/>
      <c r="U176" s="4"/>
      <c r="V176" s="4"/>
      <c r="W176" s="4">
        <v>9925.98</v>
      </c>
      <c r="X176" s="4">
        <v>1</v>
      </c>
      <c r="Y176" s="4">
        <v>9925.98</v>
      </c>
      <c r="Z176" s="4"/>
      <c r="AA176" s="4"/>
      <c r="AB176" s="4"/>
    </row>
    <row r="177" spans="1:206">
      <c r="A177" s="4">
        <v>50</v>
      </c>
      <c r="B177" s="4">
        <v>0</v>
      </c>
      <c r="C177" s="4">
        <v>0</v>
      </c>
      <c r="D177" s="4">
        <v>1</v>
      </c>
      <c r="E177" s="4">
        <v>232</v>
      </c>
      <c r="F177" s="4">
        <f>ROUND(Source!BC161,O177)</f>
        <v>0</v>
      </c>
      <c r="G177" s="4" t="s">
        <v>280</v>
      </c>
      <c r="H177" s="4" t="s">
        <v>281</v>
      </c>
      <c r="I177" s="4"/>
      <c r="J177" s="4"/>
      <c r="K177" s="4">
        <v>232</v>
      </c>
      <c r="L177" s="4">
        <v>15</v>
      </c>
      <c r="M177" s="4">
        <v>3</v>
      </c>
      <c r="N177" s="4" t="s">
        <v>3</v>
      </c>
      <c r="O177" s="4">
        <v>2</v>
      </c>
      <c r="P177" s="4"/>
      <c r="Q177" s="4"/>
      <c r="R177" s="4"/>
      <c r="S177" s="4"/>
      <c r="T177" s="4"/>
      <c r="U177" s="4"/>
      <c r="V177" s="4"/>
      <c r="W177" s="4">
        <v>0</v>
      </c>
      <c r="X177" s="4">
        <v>1</v>
      </c>
      <c r="Y177" s="4">
        <v>0</v>
      </c>
      <c r="Z177" s="4"/>
      <c r="AA177" s="4"/>
      <c r="AB177" s="4"/>
    </row>
    <row r="178" spans="1:206">
      <c r="A178" s="4">
        <v>50</v>
      </c>
      <c r="B178" s="4">
        <v>0</v>
      </c>
      <c r="C178" s="4">
        <v>0</v>
      </c>
      <c r="D178" s="4">
        <v>1</v>
      </c>
      <c r="E178" s="4">
        <v>214</v>
      </c>
      <c r="F178" s="4">
        <f>ROUND(Source!AS161,O178)</f>
        <v>75365.25</v>
      </c>
      <c r="G178" s="4" t="s">
        <v>282</v>
      </c>
      <c r="H178" s="4" t="s">
        <v>283</v>
      </c>
      <c r="I178" s="4"/>
      <c r="J178" s="4"/>
      <c r="K178" s="4">
        <v>214</v>
      </c>
      <c r="L178" s="4">
        <v>16</v>
      </c>
      <c r="M178" s="4">
        <v>3</v>
      </c>
      <c r="N178" s="4" t="s">
        <v>3</v>
      </c>
      <c r="O178" s="4">
        <v>2</v>
      </c>
      <c r="P178" s="4"/>
      <c r="Q178" s="4"/>
      <c r="R178" s="4"/>
      <c r="S178" s="4"/>
      <c r="T178" s="4"/>
      <c r="U178" s="4"/>
      <c r="V178" s="4"/>
      <c r="W178" s="4">
        <v>75365.25</v>
      </c>
      <c r="X178" s="4">
        <v>1</v>
      </c>
      <c r="Y178" s="4">
        <v>75365.25</v>
      </c>
      <c r="Z178" s="4"/>
      <c r="AA178" s="4"/>
      <c r="AB178" s="4"/>
    </row>
    <row r="179" spans="1:206">
      <c r="A179" s="4">
        <v>50</v>
      </c>
      <c r="B179" s="4">
        <v>0</v>
      </c>
      <c r="C179" s="4">
        <v>0</v>
      </c>
      <c r="D179" s="4">
        <v>1</v>
      </c>
      <c r="E179" s="4">
        <v>215</v>
      </c>
      <c r="F179" s="4">
        <f>ROUND(Source!AT161,O179)</f>
        <v>0</v>
      </c>
      <c r="G179" s="4" t="s">
        <v>284</v>
      </c>
      <c r="H179" s="4" t="s">
        <v>285</v>
      </c>
      <c r="I179" s="4"/>
      <c r="J179" s="4"/>
      <c r="K179" s="4">
        <v>215</v>
      </c>
      <c r="L179" s="4">
        <v>17</v>
      </c>
      <c r="M179" s="4">
        <v>3</v>
      </c>
      <c r="N179" s="4" t="s">
        <v>3</v>
      </c>
      <c r="O179" s="4">
        <v>2</v>
      </c>
      <c r="P179" s="4"/>
      <c r="Q179" s="4"/>
      <c r="R179" s="4"/>
      <c r="S179" s="4"/>
      <c r="T179" s="4"/>
      <c r="U179" s="4"/>
      <c r="V179" s="4"/>
      <c r="W179" s="4">
        <v>0</v>
      </c>
      <c r="X179" s="4">
        <v>1</v>
      </c>
      <c r="Y179" s="4">
        <v>0</v>
      </c>
      <c r="Z179" s="4"/>
      <c r="AA179" s="4"/>
      <c r="AB179" s="4"/>
    </row>
    <row r="180" spans="1:206">
      <c r="A180" s="4">
        <v>50</v>
      </c>
      <c r="B180" s="4">
        <v>0</v>
      </c>
      <c r="C180" s="4">
        <v>0</v>
      </c>
      <c r="D180" s="4">
        <v>1</v>
      </c>
      <c r="E180" s="4">
        <v>217</v>
      </c>
      <c r="F180" s="4">
        <f>ROUND(Source!AU161,O180)</f>
        <v>0</v>
      </c>
      <c r="G180" s="4" t="s">
        <v>286</v>
      </c>
      <c r="H180" s="4" t="s">
        <v>287</v>
      </c>
      <c r="I180" s="4"/>
      <c r="J180" s="4"/>
      <c r="K180" s="4">
        <v>217</v>
      </c>
      <c r="L180" s="4">
        <v>18</v>
      </c>
      <c r="M180" s="4">
        <v>3</v>
      </c>
      <c r="N180" s="4" t="s">
        <v>3</v>
      </c>
      <c r="O180" s="4">
        <v>2</v>
      </c>
      <c r="P180" s="4"/>
      <c r="Q180" s="4"/>
      <c r="R180" s="4"/>
      <c r="S180" s="4"/>
      <c r="T180" s="4"/>
      <c r="U180" s="4"/>
      <c r="V180" s="4"/>
      <c r="W180" s="4">
        <v>0</v>
      </c>
      <c r="X180" s="4">
        <v>1</v>
      </c>
      <c r="Y180" s="4">
        <v>0</v>
      </c>
      <c r="Z180" s="4"/>
      <c r="AA180" s="4"/>
      <c r="AB180" s="4"/>
    </row>
    <row r="181" spans="1:206">
      <c r="A181" s="4">
        <v>50</v>
      </c>
      <c r="B181" s="4">
        <v>0</v>
      </c>
      <c r="C181" s="4">
        <v>0</v>
      </c>
      <c r="D181" s="4">
        <v>1</v>
      </c>
      <c r="E181" s="4">
        <v>230</v>
      </c>
      <c r="F181" s="4">
        <f>ROUND(Source!BA161,O181)</f>
        <v>0</v>
      </c>
      <c r="G181" s="4" t="s">
        <v>288</v>
      </c>
      <c r="H181" s="4" t="s">
        <v>289</v>
      </c>
      <c r="I181" s="4"/>
      <c r="J181" s="4"/>
      <c r="K181" s="4">
        <v>230</v>
      </c>
      <c r="L181" s="4">
        <v>19</v>
      </c>
      <c r="M181" s="4">
        <v>3</v>
      </c>
      <c r="N181" s="4" t="s">
        <v>3</v>
      </c>
      <c r="O181" s="4">
        <v>2</v>
      </c>
      <c r="P181" s="4"/>
      <c r="Q181" s="4"/>
      <c r="R181" s="4"/>
      <c r="S181" s="4"/>
      <c r="T181" s="4"/>
      <c r="U181" s="4"/>
      <c r="V181" s="4"/>
      <c r="W181" s="4">
        <v>0</v>
      </c>
      <c r="X181" s="4">
        <v>1</v>
      </c>
      <c r="Y181" s="4">
        <v>0</v>
      </c>
      <c r="Z181" s="4"/>
      <c r="AA181" s="4"/>
      <c r="AB181" s="4"/>
    </row>
    <row r="182" spans="1:206">
      <c r="A182" s="4">
        <v>50</v>
      </c>
      <c r="B182" s="4">
        <v>0</v>
      </c>
      <c r="C182" s="4">
        <v>0</v>
      </c>
      <c r="D182" s="4">
        <v>1</v>
      </c>
      <c r="E182" s="4">
        <v>206</v>
      </c>
      <c r="F182" s="4">
        <f>ROUND(Source!T161,O182)</f>
        <v>0</v>
      </c>
      <c r="G182" s="4" t="s">
        <v>290</v>
      </c>
      <c r="H182" s="4" t="s">
        <v>291</v>
      </c>
      <c r="I182" s="4"/>
      <c r="J182" s="4"/>
      <c r="K182" s="4">
        <v>206</v>
      </c>
      <c r="L182" s="4">
        <v>20</v>
      </c>
      <c r="M182" s="4">
        <v>3</v>
      </c>
      <c r="N182" s="4" t="s">
        <v>3</v>
      </c>
      <c r="O182" s="4">
        <v>2</v>
      </c>
      <c r="P182" s="4"/>
      <c r="Q182" s="4"/>
      <c r="R182" s="4"/>
      <c r="S182" s="4"/>
      <c r="T182" s="4"/>
      <c r="U182" s="4"/>
      <c r="V182" s="4"/>
      <c r="W182" s="4">
        <v>0</v>
      </c>
      <c r="X182" s="4">
        <v>1</v>
      </c>
      <c r="Y182" s="4">
        <v>0</v>
      </c>
      <c r="Z182" s="4"/>
      <c r="AA182" s="4"/>
      <c r="AB182" s="4"/>
    </row>
    <row r="183" spans="1:206">
      <c r="A183" s="4">
        <v>50</v>
      </c>
      <c r="B183" s="4">
        <v>0</v>
      </c>
      <c r="C183" s="4">
        <v>0</v>
      </c>
      <c r="D183" s="4">
        <v>1</v>
      </c>
      <c r="E183" s="4">
        <v>207</v>
      </c>
      <c r="F183" s="4">
        <f>Source!U161</f>
        <v>35.056464299999995</v>
      </c>
      <c r="G183" s="4" t="s">
        <v>292</v>
      </c>
      <c r="H183" s="4" t="s">
        <v>293</v>
      </c>
      <c r="I183" s="4"/>
      <c r="J183" s="4"/>
      <c r="K183" s="4">
        <v>207</v>
      </c>
      <c r="L183" s="4">
        <v>21</v>
      </c>
      <c r="M183" s="4">
        <v>3</v>
      </c>
      <c r="N183" s="4" t="s">
        <v>3</v>
      </c>
      <c r="O183" s="4">
        <v>-1</v>
      </c>
      <c r="P183" s="4"/>
      <c r="Q183" s="4"/>
      <c r="R183" s="4"/>
      <c r="S183" s="4"/>
      <c r="T183" s="4"/>
      <c r="U183" s="4"/>
      <c r="V183" s="4"/>
      <c r="W183" s="4">
        <v>35.056464300000002</v>
      </c>
      <c r="X183" s="4">
        <v>1</v>
      </c>
      <c r="Y183" s="4">
        <v>35.056464300000002</v>
      </c>
      <c r="Z183" s="4"/>
      <c r="AA183" s="4"/>
      <c r="AB183" s="4"/>
    </row>
    <row r="184" spans="1:206">
      <c r="A184" s="4">
        <v>50</v>
      </c>
      <c r="B184" s="4">
        <v>0</v>
      </c>
      <c r="C184" s="4">
        <v>0</v>
      </c>
      <c r="D184" s="4">
        <v>1</v>
      </c>
      <c r="E184" s="4">
        <v>208</v>
      </c>
      <c r="F184" s="4">
        <f>Source!V161</f>
        <v>1.3269900000000001</v>
      </c>
      <c r="G184" s="4" t="s">
        <v>294</v>
      </c>
      <c r="H184" s="4" t="s">
        <v>295</v>
      </c>
      <c r="I184" s="4"/>
      <c r="J184" s="4"/>
      <c r="K184" s="4">
        <v>208</v>
      </c>
      <c r="L184" s="4">
        <v>22</v>
      </c>
      <c r="M184" s="4">
        <v>3</v>
      </c>
      <c r="N184" s="4" t="s">
        <v>3</v>
      </c>
      <c r="O184" s="4">
        <v>-1</v>
      </c>
      <c r="P184" s="4"/>
      <c r="Q184" s="4"/>
      <c r="R184" s="4"/>
      <c r="S184" s="4"/>
      <c r="T184" s="4"/>
      <c r="U184" s="4"/>
      <c r="V184" s="4"/>
      <c r="W184" s="4">
        <v>1.3269900000000001</v>
      </c>
      <c r="X184" s="4">
        <v>1</v>
      </c>
      <c r="Y184" s="4">
        <v>1.3269900000000001</v>
      </c>
      <c r="Z184" s="4"/>
      <c r="AA184" s="4"/>
      <c r="AB184" s="4"/>
    </row>
    <row r="185" spans="1:206">
      <c r="A185" s="4">
        <v>50</v>
      </c>
      <c r="B185" s="4">
        <v>0</v>
      </c>
      <c r="C185" s="4">
        <v>0</v>
      </c>
      <c r="D185" s="4">
        <v>1</v>
      </c>
      <c r="E185" s="4">
        <v>209</v>
      </c>
      <c r="F185" s="4">
        <f>ROUND(Source!W161,O185)</f>
        <v>36.380000000000003</v>
      </c>
      <c r="G185" s="4" t="s">
        <v>296</v>
      </c>
      <c r="H185" s="4" t="s">
        <v>297</v>
      </c>
      <c r="I185" s="4"/>
      <c r="J185" s="4"/>
      <c r="K185" s="4">
        <v>209</v>
      </c>
      <c r="L185" s="4">
        <v>23</v>
      </c>
      <c r="M185" s="4">
        <v>3</v>
      </c>
      <c r="N185" s="4" t="s">
        <v>3</v>
      </c>
      <c r="O185" s="4">
        <v>2</v>
      </c>
      <c r="P185" s="4"/>
      <c r="Q185" s="4"/>
      <c r="R185" s="4"/>
      <c r="S185" s="4"/>
      <c r="T185" s="4"/>
      <c r="U185" s="4"/>
      <c r="V185" s="4"/>
      <c r="W185" s="4">
        <v>36.380000000000003</v>
      </c>
      <c r="X185" s="4">
        <v>1</v>
      </c>
      <c r="Y185" s="4">
        <v>36.380000000000003</v>
      </c>
      <c r="Z185" s="4"/>
      <c r="AA185" s="4"/>
      <c r="AB185" s="4"/>
    </row>
    <row r="186" spans="1:206">
      <c r="A186" s="4">
        <v>50</v>
      </c>
      <c r="B186" s="4">
        <v>0</v>
      </c>
      <c r="C186" s="4">
        <v>0</v>
      </c>
      <c r="D186" s="4">
        <v>1</v>
      </c>
      <c r="E186" s="4">
        <v>233</v>
      </c>
      <c r="F186" s="4">
        <f>ROUND(Source!BD161,O186)</f>
        <v>0</v>
      </c>
      <c r="G186" s="4" t="s">
        <v>298</v>
      </c>
      <c r="H186" s="4" t="s">
        <v>299</v>
      </c>
      <c r="I186" s="4"/>
      <c r="J186" s="4"/>
      <c r="K186" s="4">
        <v>233</v>
      </c>
      <c r="L186" s="4">
        <v>24</v>
      </c>
      <c r="M186" s="4">
        <v>3</v>
      </c>
      <c r="N186" s="4" t="s">
        <v>3</v>
      </c>
      <c r="O186" s="4">
        <v>2</v>
      </c>
      <c r="P186" s="4"/>
      <c r="Q186" s="4"/>
      <c r="R186" s="4"/>
      <c r="S186" s="4"/>
      <c r="T186" s="4"/>
      <c r="U186" s="4"/>
      <c r="V186" s="4"/>
      <c r="W186" s="4">
        <v>0</v>
      </c>
      <c r="X186" s="4">
        <v>1</v>
      </c>
      <c r="Y186" s="4">
        <v>0</v>
      </c>
      <c r="Z186" s="4"/>
      <c r="AA186" s="4"/>
      <c r="AB186" s="4"/>
    </row>
    <row r="187" spans="1:206">
      <c r="A187" s="4">
        <v>50</v>
      </c>
      <c r="B187" s="4">
        <v>0</v>
      </c>
      <c r="C187" s="4">
        <v>0</v>
      </c>
      <c r="D187" s="4">
        <v>1</v>
      </c>
      <c r="E187" s="4">
        <v>210</v>
      </c>
      <c r="F187" s="4">
        <f>ROUND(Source!X161,O187)</f>
        <v>11457.47</v>
      </c>
      <c r="G187" s="4" t="s">
        <v>300</v>
      </c>
      <c r="H187" s="4" t="s">
        <v>301</v>
      </c>
      <c r="I187" s="4"/>
      <c r="J187" s="4"/>
      <c r="K187" s="4">
        <v>210</v>
      </c>
      <c r="L187" s="4">
        <v>25</v>
      </c>
      <c r="M187" s="4">
        <v>3</v>
      </c>
      <c r="N187" s="4" t="s">
        <v>3</v>
      </c>
      <c r="O187" s="4">
        <v>2</v>
      </c>
      <c r="P187" s="4"/>
      <c r="Q187" s="4"/>
      <c r="R187" s="4"/>
      <c r="S187" s="4"/>
      <c r="T187" s="4"/>
      <c r="U187" s="4"/>
      <c r="V187" s="4"/>
      <c r="W187" s="4">
        <v>11457.47</v>
      </c>
      <c r="X187" s="4">
        <v>1</v>
      </c>
      <c r="Y187" s="4">
        <v>11457.47</v>
      </c>
      <c r="Z187" s="4"/>
      <c r="AA187" s="4"/>
      <c r="AB187" s="4"/>
    </row>
    <row r="188" spans="1:206">
      <c r="A188" s="4">
        <v>50</v>
      </c>
      <c r="B188" s="4">
        <v>0</v>
      </c>
      <c r="C188" s="4">
        <v>0</v>
      </c>
      <c r="D188" s="4">
        <v>1</v>
      </c>
      <c r="E188" s="4">
        <v>211</v>
      </c>
      <c r="F188" s="4">
        <f>ROUND(Source!Y161,O188)</f>
        <v>6507.83</v>
      </c>
      <c r="G188" s="4" t="s">
        <v>302</v>
      </c>
      <c r="H188" s="4" t="s">
        <v>303</v>
      </c>
      <c r="I188" s="4"/>
      <c r="J188" s="4"/>
      <c r="K188" s="4">
        <v>211</v>
      </c>
      <c r="L188" s="4">
        <v>26</v>
      </c>
      <c r="M188" s="4">
        <v>3</v>
      </c>
      <c r="N188" s="4" t="s">
        <v>3</v>
      </c>
      <c r="O188" s="4">
        <v>2</v>
      </c>
      <c r="P188" s="4"/>
      <c r="Q188" s="4"/>
      <c r="R188" s="4"/>
      <c r="S188" s="4"/>
      <c r="T188" s="4"/>
      <c r="U188" s="4"/>
      <c r="V188" s="4"/>
      <c r="W188" s="4">
        <v>6507.83</v>
      </c>
      <c r="X188" s="4">
        <v>1</v>
      </c>
      <c r="Y188" s="4">
        <v>6507.83</v>
      </c>
      <c r="Z188" s="4"/>
      <c r="AA188" s="4"/>
      <c r="AB188" s="4"/>
    </row>
    <row r="189" spans="1:206">
      <c r="A189" s="4">
        <v>50</v>
      </c>
      <c r="B189" s="4">
        <v>0</v>
      </c>
      <c r="C189" s="4">
        <v>0</v>
      </c>
      <c r="D189" s="4">
        <v>1</v>
      </c>
      <c r="E189" s="4">
        <v>224</v>
      </c>
      <c r="F189" s="4">
        <f>ROUND(Source!AR161,O189)</f>
        <v>75365.25</v>
      </c>
      <c r="G189" s="4" t="s">
        <v>304</v>
      </c>
      <c r="H189" s="4" t="s">
        <v>305</v>
      </c>
      <c r="I189" s="4"/>
      <c r="J189" s="4"/>
      <c r="K189" s="4">
        <v>224</v>
      </c>
      <c r="L189" s="4">
        <v>27</v>
      </c>
      <c r="M189" s="4">
        <v>3</v>
      </c>
      <c r="N189" s="4" t="s">
        <v>3</v>
      </c>
      <c r="O189" s="4">
        <v>2</v>
      </c>
      <c r="P189" s="4"/>
      <c r="Q189" s="4"/>
      <c r="R189" s="4"/>
      <c r="S189" s="4"/>
      <c r="T189" s="4"/>
      <c r="U189" s="4"/>
      <c r="V189" s="4"/>
      <c r="W189" s="4">
        <v>75365.25</v>
      </c>
      <c r="X189" s="4">
        <v>1</v>
      </c>
      <c r="Y189" s="4">
        <v>75365.25</v>
      </c>
      <c r="Z189" s="4"/>
      <c r="AA189" s="4"/>
      <c r="AB189" s="4"/>
    </row>
    <row r="191" spans="1:206">
      <c r="A191" s="2">
        <v>51</v>
      </c>
      <c r="B191" s="2">
        <f>B20</f>
        <v>1</v>
      </c>
      <c r="C191" s="2">
        <f>A20</f>
        <v>3</v>
      </c>
      <c r="D191" s="2">
        <f>ROW(A20)</f>
        <v>20</v>
      </c>
      <c r="E191" s="2"/>
      <c r="F191" s="2" t="str">
        <f>IF(F20&lt;&gt;"",F20,"")</f>
        <v>Новая локальная смета</v>
      </c>
      <c r="G191" s="2" t="str">
        <f>IF(G20&lt;&gt;"",G20,"")</f>
        <v>Новая локальная смета</v>
      </c>
      <c r="H191" s="2">
        <v>0</v>
      </c>
      <c r="I191" s="2"/>
      <c r="J191" s="2"/>
      <c r="K191" s="2"/>
      <c r="L191" s="2"/>
      <c r="M191" s="2"/>
      <c r="N191" s="2"/>
      <c r="O191" s="2">
        <f t="shared" ref="O191:T191" si="159">ROUND(O76+O117+O161+AB191,2)</f>
        <v>215178.02</v>
      </c>
      <c r="P191" s="2">
        <f t="shared" si="159"/>
        <v>156737.76999999999</v>
      </c>
      <c r="Q191" s="2">
        <f t="shared" si="159"/>
        <v>3438.95</v>
      </c>
      <c r="R191" s="2">
        <f t="shared" si="159"/>
        <v>870.96</v>
      </c>
      <c r="S191" s="2">
        <f t="shared" si="159"/>
        <v>55001.3</v>
      </c>
      <c r="T191" s="2">
        <f t="shared" si="159"/>
        <v>0</v>
      </c>
      <c r="U191" s="2">
        <f>U76+U117+U161+AH191</f>
        <v>184.55392079999996</v>
      </c>
      <c r="V191" s="2">
        <f>V76+V117+V161+AI191</f>
        <v>2.2656450000000001</v>
      </c>
      <c r="W191" s="2">
        <f>ROUND(W76+W117+W161+AJ191,2)</f>
        <v>167.5</v>
      </c>
      <c r="X191" s="2">
        <f>ROUND(X76+X117+X161+AK191,2)</f>
        <v>56668.53</v>
      </c>
      <c r="Y191" s="2">
        <f>ROUND(Y76+Y117+Y161+AL191,2)</f>
        <v>31165.58</v>
      </c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>
        <f t="shared" ref="AO191:BD191" si="160">ROUND(AO76+AO117+AO161+BX191,2)</f>
        <v>0</v>
      </c>
      <c r="AP191" s="2">
        <f t="shared" si="160"/>
        <v>0</v>
      </c>
      <c r="AQ191" s="2">
        <f t="shared" si="160"/>
        <v>0</v>
      </c>
      <c r="AR191" s="2">
        <f t="shared" si="160"/>
        <v>303012.13</v>
      </c>
      <c r="AS191" s="2">
        <f t="shared" si="160"/>
        <v>271750.21000000002</v>
      </c>
      <c r="AT191" s="2">
        <f t="shared" si="160"/>
        <v>31261.919999999998</v>
      </c>
      <c r="AU191" s="2">
        <f t="shared" si="160"/>
        <v>0</v>
      </c>
      <c r="AV191" s="2">
        <f t="shared" si="160"/>
        <v>156737.76999999999</v>
      </c>
      <c r="AW191" s="2">
        <f t="shared" si="160"/>
        <v>156737.76999999999</v>
      </c>
      <c r="AX191" s="2">
        <f t="shared" si="160"/>
        <v>0</v>
      </c>
      <c r="AY191" s="2">
        <f t="shared" si="160"/>
        <v>156737.76999999999</v>
      </c>
      <c r="AZ191" s="2">
        <f t="shared" si="160"/>
        <v>0</v>
      </c>
      <c r="BA191" s="2">
        <f t="shared" si="160"/>
        <v>0</v>
      </c>
      <c r="BB191" s="2">
        <f t="shared" si="160"/>
        <v>0</v>
      </c>
      <c r="BC191" s="2">
        <f t="shared" si="160"/>
        <v>0</v>
      </c>
      <c r="BD191" s="2">
        <f t="shared" si="160"/>
        <v>0</v>
      </c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>
        <v>0</v>
      </c>
    </row>
    <row r="193" spans="1:28">
      <c r="A193" s="4">
        <v>50</v>
      </c>
      <c r="B193" s="4">
        <v>0</v>
      </c>
      <c r="C193" s="4">
        <v>0</v>
      </c>
      <c r="D193" s="4">
        <v>1</v>
      </c>
      <c r="E193" s="4">
        <v>201</v>
      </c>
      <c r="F193" s="4">
        <f>ROUND(Source!O191,O193)</f>
        <v>215178.02</v>
      </c>
      <c r="G193" s="4" t="s">
        <v>252</v>
      </c>
      <c r="H193" s="4" t="s">
        <v>253</v>
      </c>
      <c r="I193" s="4"/>
      <c r="J193" s="4"/>
      <c r="K193" s="4">
        <v>201</v>
      </c>
      <c r="L193" s="4">
        <v>1</v>
      </c>
      <c r="M193" s="4">
        <v>3</v>
      </c>
      <c r="N193" s="4" t="s">
        <v>3</v>
      </c>
      <c r="O193" s="4">
        <v>2</v>
      </c>
      <c r="P193" s="4"/>
      <c r="Q193" s="4"/>
      <c r="R193" s="4"/>
      <c r="S193" s="4"/>
      <c r="T193" s="4"/>
      <c r="U193" s="4"/>
      <c r="V193" s="4"/>
      <c r="W193" s="4">
        <v>215178.02</v>
      </c>
      <c r="X193" s="4">
        <v>1</v>
      </c>
      <c r="Y193" s="4">
        <v>215178.02</v>
      </c>
      <c r="Z193" s="4"/>
      <c r="AA193" s="4"/>
      <c r="AB193" s="4"/>
    </row>
    <row r="194" spans="1:28">
      <c r="A194" s="4">
        <v>50</v>
      </c>
      <c r="B194" s="4">
        <v>0</v>
      </c>
      <c r="C194" s="4">
        <v>0</v>
      </c>
      <c r="D194" s="4">
        <v>1</v>
      </c>
      <c r="E194" s="4">
        <v>202</v>
      </c>
      <c r="F194" s="4">
        <f>ROUND(Source!P191,O194)</f>
        <v>156737.76999999999</v>
      </c>
      <c r="G194" s="4" t="s">
        <v>254</v>
      </c>
      <c r="H194" s="4" t="s">
        <v>255</v>
      </c>
      <c r="I194" s="4"/>
      <c r="J194" s="4"/>
      <c r="K194" s="4">
        <v>202</v>
      </c>
      <c r="L194" s="4">
        <v>2</v>
      </c>
      <c r="M194" s="4">
        <v>3</v>
      </c>
      <c r="N194" s="4" t="s">
        <v>3</v>
      </c>
      <c r="O194" s="4">
        <v>2</v>
      </c>
      <c r="P194" s="4"/>
      <c r="Q194" s="4"/>
      <c r="R194" s="4"/>
      <c r="S194" s="4"/>
      <c r="T194" s="4"/>
      <c r="U194" s="4"/>
      <c r="V194" s="4"/>
      <c r="W194" s="4">
        <v>156737.76999999999</v>
      </c>
      <c r="X194" s="4">
        <v>1</v>
      </c>
      <c r="Y194" s="4">
        <v>156737.76999999999</v>
      </c>
      <c r="Z194" s="4"/>
      <c r="AA194" s="4"/>
      <c r="AB194" s="4"/>
    </row>
    <row r="195" spans="1:28">
      <c r="A195" s="4">
        <v>50</v>
      </c>
      <c r="B195" s="4">
        <v>0</v>
      </c>
      <c r="C195" s="4">
        <v>0</v>
      </c>
      <c r="D195" s="4">
        <v>1</v>
      </c>
      <c r="E195" s="4">
        <v>222</v>
      </c>
      <c r="F195" s="4">
        <f>ROUND(Source!AO191,O195)</f>
        <v>0</v>
      </c>
      <c r="G195" s="4" t="s">
        <v>256</v>
      </c>
      <c r="H195" s="4" t="s">
        <v>257</v>
      </c>
      <c r="I195" s="4"/>
      <c r="J195" s="4"/>
      <c r="K195" s="4">
        <v>222</v>
      </c>
      <c r="L195" s="4">
        <v>3</v>
      </c>
      <c r="M195" s="4">
        <v>3</v>
      </c>
      <c r="N195" s="4" t="s">
        <v>3</v>
      </c>
      <c r="O195" s="4">
        <v>2</v>
      </c>
      <c r="P195" s="4"/>
      <c r="Q195" s="4"/>
      <c r="R195" s="4"/>
      <c r="S195" s="4"/>
      <c r="T195" s="4"/>
      <c r="U195" s="4"/>
      <c r="V195" s="4"/>
      <c r="W195" s="4">
        <v>0</v>
      </c>
      <c r="X195" s="4">
        <v>1</v>
      </c>
      <c r="Y195" s="4">
        <v>0</v>
      </c>
      <c r="Z195" s="4"/>
      <c r="AA195" s="4"/>
      <c r="AB195" s="4"/>
    </row>
    <row r="196" spans="1:28">
      <c r="A196" s="4">
        <v>50</v>
      </c>
      <c r="B196" s="4">
        <v>0</v>
      </c>
      <c r="C196" s="4">
        <v>0</v>
      </c>
      <c r="D196" s="4">
        <v>1</v>
      </c>
      <c r="E196" s="4">
        <v>225</v>
      </c>
      <c r="F196" s="4">
        <f>ROUND(Source!AV191,O196)</f>
        <v>156737.76999999999</v>
      </c>
      <c r="G196" s="4" t="s">
        <v>258</v>
      </c>
      <c r="H196" s="4" t="s">
        <v>259</v>
      </c>
      <c r="I196" s="4"/>
      <c r="J196" s="4"/>
      <c r="K196" s="4">
        <v>225</v>
      </c>
      <c r="L196" s="4">
        <v>4</v>
      </c>
      <c r="M196" s="4">
        <v>3</v>
      </c>
      <c r="N196" s="4" t="s">
        <v>3</v>
      </c>
      <c r="O196" s="4">
        <v>2</v>
      </c>
      <c r="P196" s="4"/>
      <c r="Q196" s="4"/>
      <c r="R196" s="4"/>
      <c r="S196" s="4"/>
      <c r="T196" s="4"/>
      <c r="U196" s="4"/>
      <c r="V196" s="4"/>
      <c r="W196" s="4">
        <v>156737.76999999999</v>
      </c>
      <c r="X196" s="4">
        <v>1</v>
      </c>
      <c r="Y196" s="4">
        <v>156737.76999999999</v>
      </c>
      <c r="Z196" s="4"/>
      <c r="AA196" s="4"/>
      <c r="AB196" s="4"/>
    </row>
    <row r="197" spans="1:28">
      <c r="A197" s="4">
        <v>50</v>
      </c>
      <c r="B197" s="4">
        <v>0</v>
      </c>
      <c r="C197" s="4">
        <v>0</v>
      </c>
      <c r="D197" s="4">
        <v>1</v>
      </c>
      <c r="E197" s="4">
        <v>226</v>
      </c>
      <c r="F197" s="4">
        <f>ROUND(Source!AW191,O197)</f>
        <v>156737.76999999999</v>
      </c>
      <c r="G197" s="4" t="s">
        <v>260</v>
      </c>
      <c r="H197" s="4" t="s">
        <v>261</v>
      </c>
      <c r="I197" s="4"/>
      <c r="J197" s="4"/>
      <c r="K197" s="4">
        <v>226</v>
      </c>
      <c r="L197" s="4">
        <v>5</v>
      </c>
      <c r="M197" s="4">
        <v>3</v>
      </c>
      <c r="N197" s="4" t="s">
        <v>3</v>
      </c>
      <c r="O197" s="4">
        <v>2</v>
      </c>
      <c r="P197" s="4"/>
      <c r="Q197" s="4"/>
      <c r="R197" s="4"/>
      <c r="S197" s="4"/>
      <c r="T197" s="4"/>
      <c r="U197" s="4"/>
      <c r="V197" s="4"/>
      <c r="W197" s="4">
        <v>156737.76999999999</v>
      </c>
      <c r="X197" s="4">
        <v>1</v>
      </c>
      <c r="Y197" s="4">
        <v>156737.76999999999</v>
      </c>
      <c r="Z197" s="4"/>
      <c r="AA197" s="4"/>
      <c r="AB197" s="4"/>
    </row>
    <row r="198" spans="1:28">
      <c r="A198" s="4">
        <v>50</v>
      </c>
      <c r="B198" s="4">
        <v>0</v>
      </c>
      <c r="C198" s="4">
        <v>0</v>
      </c>
      <c r="D198" s="4">
        <v>1</v>
      </c>
      <c r="E198" s="4">
        <v>227</v>
      </c>
      <c r="F198" s="4">
        <f>ROUND(Source!AX191,O198)</f>
        <v>0</v>
      </c>
      <c r="G198" s="4" t="s">
        <v>262</v>
      </c>
      <c r="H198" s="4" t="s">
        <v>263</v>
      </c>
      <c r="I198" s="4"/>
      <c r="J198" s="4"/>
      <c r="K198" s="4">
        <v>227</v>
      </c>
      <c r="L198" s="4">
        <v>6</v>
      </c>
      <c r="M198" s="4">
        <v>3</v>
      </c>
      <c r="N198" s="4" t="s">
        <v>3</v>
      </c>
      <c r="O198" s="4">
        <v>2</v>
      </c>
      <c r="P198" s="4"/>
      <c r="Q198" s="4"/>
      <c r="R198" s="4"/>
      <c r="S198" s="4"/>
      <c r="T198" s="4"/>
      <c r="U198" s="4"/>
      <c r="V198" s="4"/>
      <c r="W198" s="4">
        <v>0</v>
      </c>
      <c r="X198" s="4">
        <v>1</v>
      </c>
      <c r="Y198" s="4">
        <v>0</v>
      </c>
      <c r="Z198" s="4"/>
      <c r="AA198" s="4"/>
      <c r="AB198" s="4"/>
    </row>
    <row r="199" spans="1:28">
      <c r="A199" s="4">
        <v>50</v>
      </c>
      <c r="B199" s="4">
        <v>0</v>
      </c>
      <c r="C199" s="4">
        <v>0</v>
      </c>
      <c r="D199" s="4">
        <v>1</v>
      </c>
      <c r="E199" s="4">
        <v>228</v>
      </c>
      <c r="F199" s="4">
        <f>ROUND(Source!AY191,O199)</f>
        <v>156737.76999999999</v>
      </c>
      <c r="G199" s="4" t="s">
        <v>264</v>
      </c>
      <c r="H199" s="4" t="s">
        <v>265</v>
      </c>
      <c r="I199" s="4"/>
      <c r="J199" s="4"/>
      <c r="K199" s="4">
        <v>228</v>
      </c>
      <c r="L199" s="4">
        <v>7</v>
      </c>
      <c r="M199" s="4">
        <v>3</v>
      </c>
      <c r="N199" s="4" t="s">
        <v>3</v>
      </c>
      <c r="O199" s="4">
        <v>2</v>
      </c>
      <c r="P199" s="4"/>
      <c r="Q199" s="4"/>
      <c r="R199" s="4"/>
      <c r="S199" s="4"/>
      <c r="T199" s="4"/>
      <c r="U199" s="4"/>
      <c r="V199" s="4"/>
      <c r="W199" s="4">
        <v>156737.76999999999</v>
      </c>
      <c r="X199" s="4">
        <v>1</v>
      </c>
      <c r="Y199" s="4">
        <v>156737.76999999999</v>
      </c>
      <c r="Z199" s="4"/>
      <c r="AA199" s="4"/>
      <c r="AB199" s="4"/>
    </row>
    <row r="200" spans="1:28">
      <c r="A200" s="4">
        <v>50</v>
      </c>
      <c r="B200" s="4">
        <v>0</v>
      </c>
      <c r="C200" s="4">
        <v>0</v>
      </c>
      <c r="D200" s="4">
        <v>1</v>
      </c>
      <c r="E200" s="4">
        <v>216</v>
      </c>
      <c r="F200" s="4">
        <f>ROUND(Source!AP191,O200)</f>
        <v>0</v>
      </c>
      <c r="G200" s="4" t="s">
        <v>266</v>
      </c>
      <c r="H200" s="4" t="s">
        <v>267</v>
      </c>
      <c r="I200" s="4"/>
      <c r="J200" s="4"/>
      <c r="K200" s="4">
        <v>216</v>
      </c>
      <c r="L200" s="4">
        <v>8</v>
      </c>
      <c r="M200" s="4">
        <v>3</v>
      </c>
      <c r="N200" s="4" t="s">
        <v>3</v>
      </c>
      <c r="O200" s="4">
        <v>2</v>
      </c>
      <c r="P200" s="4"/>
      <c r="Q200" s="4"/>
      <c r="R200" s="4"/>
      <c r="S200" s="4"/>
      <c r="T200" s="4"/>
      <c r="U200" s="4"/>
      <c r="V200" s="4"/>
      <c r="W200" s="4">
        <v>0</v>
      </c>
      <c r="X200" s="4">
        <v>1</v>
      </c>
      <c r="Y200" s="4">
        <v>0</v>
      </c>
      <c r="Z200" s="4"/>
      <c r="AA200" s="4"/>
      <c r="AB200" s="4"/>
    </row>
    <row r="201" spans="1:28">
      <c r="A201" s="4">
        <v>50</v>
      </c>
      <c r="B201" s="4">
        <v>0</v>
      </c>
      <c r="C201" s="4">
        <v>0</v>
      </c>
      <c r="D201" s="4">
        <v>1</v>
      </c>
      <c r="E201" s="4">
        <v>223</v>
      </c>
      <c r="F201" s="4">
        <f>ROUND(Source!AQ191,O201)</f>
        <v>0</v>
      </c>
      <c r="G201" s="4" t="s">
        <v>268</v>
      </c>
      <c r="H201" s="4" t="s">
        <v>269</v>
      </c>
      <c r="I201" s="4"/>
      <c r="J201" s="4"/>
      <c r="K201" s="4">
        <v>223</v>
      </c>
      <c r="L201" s="4">
        <v>9</v>
      </c>
      <c r="M201" s="4">
        <v>3</v>
      </c>
      <c r="N201" s="4" t="s">
        <v>3</v>
      </c>
      <c r="O201" s="4">
        <v>2</v>
      </c>
      <c r="P201" s="4"/>
      <c r="Q201" s="4"/>
      <c r="R201" s="4"/>
      <c r="S201" s="4"/>
      <c r="T201" s="4"/>
      <c r="U201" s="4"/>
      <c r="V201" s="4"/>
      <c r="W201" s="4">
        <v>0</v>
      </c>
      <c r="X201" s="4">
        <v>1</v>
      </c>
      <c r="Y201" s="4">
        <v>0</v>
      </c>
      <c r="Z201" s="4"/>
      <c r="AA201" s="4"/>
      <c r="AB201" s="4"/>
    </row>
    <row r="202" spans="1:28">
      <c r="A202" s="4">
        <v>50</v>
      </c>
      <c r="B202" s="4">
        <v>0</v>
      </c>
      <c r="C202" s="4">
        <v>0</v>
      </c>
      <c r="D202" s="4">
        <v>1</v>
      </c>
      <c r="E202" s="4">
        <v>229</v>
      </c>
      <c r="F202" s="4">
        <f>ROUND(Source!AZ191,O202)</f>
        <v>0</v>
      </c>
      <c r="G202" s="4" t="s">
        <v>270</v>
      </c>
      <c r="H202" s="4" t="s">
        <v>271</v>
      </c>
      <c r="I202" s="4"/>
      <c r="J202" s="4"/>
      <c r="K202" s="4">
        <v>229</v>
      </c>
      <c r="L202" s="4">
        <v>10</v>
      </c>
      <c r="M202" s="4">
        <v>3</v>
      </c>
      <c r="N202" s="4" t="s">
        <v>3</v>
      </c>
      <c r="O202" s="4">
        <v>2</v>
      </c>
      <c r="P202" s="4"/>
      <c r="Q202" s="4"/>
      <c r="R202" s="4"/>
      <c r="S202" s="4"/>
      <c r="T202" s="4"/>
      <c r="U202" s="4"/>
      <c r="V202" s="4"/>
      <c r="W202" s="4">
        <v>0</v>
      </c>
      <c r="X202" s="4">
        <v>1</v>
      </c>
      <c r="Y202" s="4">
        <v>0</v>
      </c>
      <c r="Z202" s="4"/>
      <c r="AA202" s="4"/>
      <c r="AB202" s="4"/>
    </row>
    <row r="203" spans="1:28">
      <c r="A203" s="4">
        <v>50</v>
      </c>
      <c r="B203" s="4">
        <v>0</v>
      </c>
      <c r="C203" s="4">
        <v>0</v>
      </c>
      <c r="D203" s="4">
        <v>1</v>
      </c>
      <c r="E203" s="4">
        <v>203</v>
      </c>
      <c r="F203" s="4">
        <f>ROUND(Source!Q191,O203)</f>
        <v>3438.95</v>
      </c>
      <c r="G203" s="4" t="s">
        <v>272</v>
      </c>
      <c r="H203" s="4" t="s">
        <v>273</v>
      </c>
      <c r="I203" s="4"/>
      <c r="J203" s="4"/>
      <c r="K203" s="4">
        <v>203</v>
      </c>
      <c r="L203" s="4">
        <v>11</v>
      </c>
      <c r="M203" s="4">
        <v>3</v>
      </c>
      <c r="N203" s="4" t="s">
        <v>3</v>
      </c>
      <c r="O203" s="4">
        <v>2</v>
      </c>
      <c r="P203" s="4"/>
      <c r="Q203" s="4"/>
      <c r="R203" s="4"/>
      <c r="S203" s="4"/>
      <c r="T203" s="4"/>
      <c r="U203" s="4"/>
      <c r="V203" s="4"/>
      <c r="W203" s="4">
        <v>3438.95</v>
      </c>
      <c r="X203" s="4">
        <v>1</v>
      </c>
      <c r="Y203" s="4">
        <v>3438.95</v>
      </c>
      <c r="Z203" s="4"/>
      <c r="AA203" s="4"/>
      <c r="AB203" s="4"/>
    </row>
    <row r="204" spans="1:28">
      <c r="A204" s="4">
        <v>50</v>
      </c>
      <c r="B204" s="4">
        <v>0</v>
      </c>
      <c r="C204" s="4">
        <v>0</v>
      </c>
      <c r="D204" s="4">
        <v>1</v>
      </c>
      <c r="E204" s="4">
        <v>231</v>
      </c>
      <c r="F204" s="4">
        <f>ROUND(Source!BB191,O204)</f>
        <v>0</v>
      </c>
      <c r="G204" s="4" t="s">
        <v>274</v>
      </c>
      <c r="H204" s="4" t="s">
        <v>275</v>
      </c>
      <c r="I204" s="4"/>
      <c r="J204" s="4"/>
      <c r="K204" s="4">
        <v>231</v>
      </c>
      <c r="L204" s="4">
        <v>12</v>
      </c>
      <c r="M204" s="4">
        <v>3</v>
      </c>
      <c r="N204" s="4" t="s">
        <v>3</v>
      </c>
      <c r="O204" s="4">
        <v>2</v>
      </c>
      <c r="P204" s="4"/>
      <c r="Q204" s="4"/>
      <c r="R204" s="4"/>
      <c r="S204" s="4"/>
      <c r="T204" s="4"/>
      <c r="U204" s="4"/>
      <c r="V204" s="4"/>
      <c r="W204" s="4">
        <v>0</v>
      </c>
      <c r="X204" s="4">
        <v>1</v>
      </c>
      <c r="Y204" s="4">
        <v>0</v>
      </c>
      <c r="Z204" s="4"/>
      <c r="AA204" s="4"/>
      <c r="AB204" s="4"/>
    </row>
    <row r="205" spans="1:28">
      <c r="A205" s="4">
        <v>50</v>
      </c>
      <c r="B205" s="4">
        <v>0</v>
      </c>
      <c r="C205" s="4">
        <v>0</v>
      </c>
      <c r="D205" s="4">
        <v>1</v>
      </c>
      <c r="E205" s="4">
        <v>204</v>
      </c>
      <c r="F205" s="4">
        <f>ROUND(Source!R191,O205)</f>
        <v>870.96</v>
      </c>
      <c r="G205" s="4" t="s">
        <v>276</v>
      </c>
      <c r="H205" s="4" t="s">
        <v>277</v>
      </c>
      <c r="I205" s="4"/>
      <c r="J205" s="4"/>
      <c r="K205" s="4">
        <v>204</v>
      </c>
      <c r="L205" s="4">
        <v>13</v>
      </c>
      <c r="M205" s="4">
        <v>3</v>
      </c>
      <c r="N205" s="4" t="s">
        <v>3</v>
      </c>
      <c r="O205" s="4">
        <v>2</v>
      </c>
      <c r="P205" s="4"/>
      <c r="Q205" s="4"/>
      <c r="R205" s="4"/>
      <c r="S205" s="4"/>
      <c r="T205" s="4"/>
      <c r="U205" s="4"/>
      <c r="V205" s="4"/>
      <c r="W205" s="4">
        <v>870.96</v>
      </c>
      <c r="X205" s="4">
        <v>1</v>
      </c>
      <c r="Y205" s="4">
        <v>870.96</v>
      </c>
      <c r="Z205" s="4"/>
      <c r="AA205" s="4"/>
      <c r="AB205" s="4"/>
    </row>
    <row r="206" spans="1:28">
      <c r="A206" s="4">
        <v>50</v>
      </c>
      <c r="B206" s="4">
        <v>0</v>
      </c>
      <c r="C206" s="4">
        <v>0</v>
      </c>
      <c r="D206" s="4">
        <v>1</v>
      </c>
      <c r="E206" s="4">
        <v>205</v>
      </c>
      <c r="F206" s="4">
        <f>ROUND(Source!S191,O206)</f>
        <v>55001.3</v>
      </c>
      <c r="G206" s="4" t="s">
        <v>278</v>
      </c>
      <c r="H206" s="4" t="s">
        <v>279</v>
      </c>
      <c r="I206" s="4"/>
      <c r="J206" s="4"/>
      <c r="K206" s="4">
        <v>205</v>
      </c>
      <c r="L206" s="4">
        <v>14</v>
      </c>
      <c r="M206" s="4">
        <v>3</v>
      </c>
      <c r="N206" s="4" t="s">
        <v>3</v>
      </c>
      <c r="O206" s="4">
        <v>2</v>
      </c>
      <c r="P206" s="4"/>
      <c r="Q206" s="4"/>
      <c r="R206" s="4"/>
      <c r="S206" s="4"/>
      <c r="T206" s="4"/>
      <c r="U206" s="4"/>
      <c r="V206" s="4"/>
      <c r="W206" s="4">
        <v>55001.3</v>
      </c>
      <c r="X206" s="4">
        <v>1</v>
      </c>
      <c r="Y206" s="4">
        <v>55001.3</v>
      </c>
      <c r="Z206" s="4"/>
      <c r="AA206" s="4"/>
      <c r="AB206" s="4"/>
    </row>
    <row r="207" spans="1:28">
      <c r="A207" s="4">
        <v>50</v>
      </c>
      <c r="B207" s="4">
        <v>0</v>
      </c>
      <c r="C207" s="4">
        <v>0</v>
      </c>
      <c r="D207" s="4">
        <v>1</v>
      </c>
      <c r="E207" s="4">
        <v>232</v>
      </c>
      <c r="F207" s="4">
        <f>ROUND(Source!BC191,O207)</f>
        <v>0</v>
      </c>
      <c r="G207" s="4" t="s">
        <v>280</v>
      </c>
      <c r="H207" s="4" t="s">
        <v>281</v>
      </c>
      <c r="I207" s="4"/>
      <c r="J207" s="4"/>
      <c r="K207" s="4">
        <v>232</v>
      </c>
      <c r="L207" s="4">
        <v>15</v>
      </c>
      <c r="M207" s="4">
        <v>3</v>
      </c>
      <c r="N207" s="4" t="s">
        <v>3</v>
      </c>
      <c r="O207" s="4">
        <v>2</v>
      </c>
      <c r="P207" s="4"/>
      <c r="Q207" s="4"/>
      <c r="R207" s="4"/>
      <c r="S207" s="4"/>
      <c r="T207" s="4"/>
      <c r="U207" s="4"/>
      <c r="V207" s="4"/>
      <c r="W207" s="4">
        <v>0</v>
      </c>
      <c r="X207" s="4">
        <v>1</v>
      </c>
      <c r="Y207" s="4">
        <v>0</v>
      </c>
      <c r="Z207" s="4"/>
      <c r="AA207" s="4"/>
      <c r="AB207" s="4"/>
    </row>
    <row r="208" spans="1:28">
      <c r="A208" s="4">
        <v>50</v>
      </c>
      <c r="B208" s="4">
        <v>0</v>
      </c>
      <c r="C208" s="4">
        <v>0</v>
      </c>
      <c r="D208" s="4">
        <v>1</v>
      </c>
      <c r="E208" s="4">
        <v>214</v>
      </c>
      <c r="F208" s="4">
        <f>ROUND(Source!AS191,O208)</f>
        <v>271750.21000000002</v>
      </c>
      <c r="G208" s="4" t="s">
        <v>282</v>
      </c>
      <c r="H208" s="4" t="s">
        <v>283</v>
      </c>
      <c r="I208" s="4"/>
      <c r="J208" s="4"/>
      <c r="K208" s="4">
        <v>214</v>
      </c>
      <c r="L208" s="4">
        <v>16</v>
      </c>
      <c r="M208" s="4">
        <v>3</v>
      </c>
      <c r="N208" s="4" t="s">
        <v>3</v>
      </c>
      <c r="O208" s="4">
        <v>2</v>
      </c>
      <c r="P208" s="4"/>
      <c r="Q208" s="4"/>
      <c r="R208" s="4"/>
      <c r="S208" s="4"/>
      <c r="T208" s="4"/>
      <c r="U208" s="4"/>
      <c r="V208" s="4"/>
      <c r="W208" s="4">
        <v>271750.21000000002</v>
      </c>
      <c r="X208" s="4">
        <v>1</v>
      </c>
      <c r="Y208" s="4">
        <v>271750.21000000002</v>
      </c>
      <c r="Z208" s="4"/>
      <c r="AA208" s="4"/>
      <c r="AB208" s="4"/>
    </row>
    <row r="209" spans="1:206">
      <c r="A209" s="4">
        <v>50</v>
      </c>
      <c r="B209" s="4">
        <v>0</v>
      </c>
      <c r="C209" s="4">
        <v>0</v>
      </c>
      <c r="D209" s="4">
        <v>1</v>
      </c>
      <c r="E209" s="4">
        <v>215</v>
      </c>
      <c r="F209" s="4">
        <f>ROUND(Source!AT191,O209)</f>
        <v>31261.919999999998</v>
      </c>
      <c r="G209" s="4" t="s">
        <v>284</v>
      </c>
      <c r="H209" s="4" t="s">
        <v>285</v>
      </c>
      <c r="I209" s="4"/>
      <c r="J209" s="4"/>
      <c r="K209" s="4">
        <v>215</v>
      </c>
      <c r="L209" s="4">
        <v>17</v>
      </c>
      <c r="M209" s="4">
        <v>3</v>
      </c>
      <c r="N209" s="4" t="s">
        <v>3</v>
      </c>
      <c r="O209" s="4">
        <v>2</v>
      </c>
      <c r="P209" s="4"/>
      <c r="Q209" s="4"/>
      <c r="R209" s="4"/>
      <c r="S209" s="4"/>
      <c r="T209" s="4"/>
      <c r="U209" s="4"/>
      <c r="V209" s="4"/>
      <c r="W209" s="4">
        <v>31261.919999999998</v>
      </c>
      <c r="X209" s="4">
        <v>1</v>
      </c>
      <c r="Y209" s="4">
        <v>31261.919999999998</v>
      </c>
      <c r="Z209" s="4"/>
      <c r="AA209" s="4"/>
      <c r="AB209" s="4"/>
    </row>
    <row r="210" spans="1:206">
      <c r="A210" s="4">
        <v>50</v>
      </c>
      <c r="B210" s="4">
        <v>0</v>
      </c>
      <c r="C210" s="4">
        <v>0</v>
      </c>
      <c r="D210" s="4">
        <v>1</v>
      </c>
      <c r="E210" s="4">
        <v>217</v>
      </c>
      <c r="F210" s="4">
        <f>ROUND(Source!AU191,O210)</f>
        <v>0</v>
      </c>
      <c r="G210" s="4" t="s">
        <v>286</v>
      </c>
      <c r="H210" s="4" t="s">
        <v>287</v>
      </c>
      <c r="I210" s="4"/>
      <c r="J210" s="4"/>
      <c r="K210" s="4">
        <v>217</v>
      </c>
      <c r="L210" s="4">
        <v>18</v>
      </c>
      <c r="M210" s="4">
        <v>3</v>
      </c>
      <c r="N210" s="4" t="s">
        <v>3</v>
      </c>
      <c r="O210" s="4">
        <v>2</v>
      </c>
      <c r="P210" s="4"/>
      <c r="Q210" s="4"/>
      <c r="R210" s="4"/>
      <c r="S210" s="4"/>
      <c r="T210" s="4"/>
      <c r="U210" s="4"/>
      <c r="V210" s="4"/>
      <c r="W210" s="4">
        <v>0</v>
      </c>
      <c r="X210" s="4">
        <v>1</v>
      </c>
      <c r="Y210" s="4">
        <v>0</v>
      </c>
      <c r="Z210" s="4"/>
      <c r="AA210" s="4"/>
      <c r="AB210" s="4"/>
    </row>
    <row r="211" spans="1:206">
      <c r="A211" s="4">
        <v>50</v>
      </c>
      <c r="B211" s="4">
        <v>0</v>
      </c>
      <c r="C211" s="4">
        <v>0</v>
      </c>
      <c r="D211" s="4">
        <v>1</v>
      </c>
      <c r="E211" s="4">
        <v>230</v>
      </c>
      <c r="F211" s="4">
        <f>ROUND(Source!BA191,O211)</f>
        <v>0</v>
      </c>
      <c r="G211" s="4" t="s">
        <v>288</v>
      </c>
      <c r="H211" s="4" t="s">
        <v>289</v>
      </c>
      <c r="I211" s="4"/>
      <c r="J211" s="4"/>
      <c r="K211" s="4">
        <v>230</v>
      </c>
      <c r="L211" s="4">
        <v>19</v>
      </c>
      <c r="M211" s="4">
        <v>3</v>
      </c>
      <c r="N211" s="4" t="s">
        <v>3</v>
      </c>
      <c r="O211" s="4">
        <v>2</v>
      </c>
      <c r="P211" s="4"/>
      <c r="Q211" s="4"/>
      <c r="R211" s="4"/>
      <c r="S211" s="4"/>
      <c r="T211" s="4"/>
      <c r="U211" s="4"/>
      <c r="V211" s="4"/>
      <c r="W211" s="4">
        <v>0</v>
      </c>
      <c r="X211" s="4">
        <v>1</v>
      </c>
      <c r="Y211" s="4">
        <v>0</v>
      </c>
      <c r="Z211" s="4"/>
      <c r="AA211" s="4"/>
      <c r="AB211" s="4"/>
    </row>
    <row r="212" spans="1:206">
      <c r="A212" s="4">
        <v>50</v>
      </c>
      <c r="B212" s="4">
        <v>0</v>
      </c>
      <c r="C212" s="4">
        <v>0</v>
      </c>
      <c r="D212" s="4">
        <v>1</v>
      </c>
      <c r="E212" s="4">
        <v>206</v>
      </c>
      <c r="F212" s="4">
        <f>ROUND(Source!T191,O212)</f>
        <v>0</v>
      </c>
      <c r="G212" s="4" t="s">
        <v>290</v>
      </c>
      <c r="H212" s="4" t="s">
        <v>291</v>
      </c>
      <c r="I212" s="4"/>
      <c r="J212" s="4"/>
      <c r="K212" s="4">
        <v>206</v>
      </c>
      <c r="L212" s="4">
        <v>20</v>
      </c>
      <c r="M212" s="4">
        <v>3</v>
      </c>
      <c r="N212" s="4" t="s">
        <v>3</v>
      </c>
      <c r="O212" s="4">
        <v>2</v>
      </c>
      <c r="P212" s="4"/>
      <c r="Q212" s="4"/>
      <c r="R212" s="4"/>
      <c r="S212" s="4"/>
      <c r="T212" s="4"/>
      <c r="U212" s="4"/>
      <c r="V212" s="4"/>
      <c r="W212" s="4">
        <v>0</v>
      </c>
      <c r="X212" s="4">
        <v>1</v>
      </c>
      <c r="Y212" s="4">
        <v>0</v>
      </c>
      <c r="Z212" s="4"/>
      <c r="AA212" s="4"/>
      <c r="AB212" s="4"/>
    </row>
    <row r="213" spans="1:206">
      <c r="A213" s="4">
        <v>50</v>
      </c>
      <c r="B213" s="4">
        <v>0</v>
      </c>
      <c r="C213" s="4">
        <v>0</v>
      </c>
      <c r="D213" s="4">
        <v>1</v>
      </c>
      <c r="E213" s="4">
        <v>207</v>
      </c>
      <c r="F213" s="4">
        <f>Source!U191</f>
        <v>184.55392079999996</v>
      </c>
      <c r="G213" s="4" t="s">
        <v>292</v>
      </c>
      <c r="H213" s="4" t="s">
        <v>293</v>
      </c>
      <c r="I213" s="4"/>
      <c r="J213" s="4"/>
      <c r="K213" s="4">
        <v>207</v>
      </c>
      <c r="L213" s="4">
        <v>21</v>
      </c>
      <c r="M213" s="4">
        <v>3</v>
      </c>
      <c r="N213" s="4" t="s">
        <v>3</v>
      </c>
      <c r="O213" s="4">
        <v>-1</v>
      </c>
      <c r="P213" s="4"/>
      <c r="Q213" s="4"/>
      <c r="R213" s="4"/>
      <c r="S213" s="4"/>
      <c r="T213" s="4"/>
      <c r="U213" s="4"/>
      <c r="V213" s="4"/>
      <c r="W213" s="4">
        <v>184.55392080000001</v>
      </c>
      <c r="X213" s="4">
        <v>1</v>
      </c>
      <c r="Y213" s="4">
        <v>184.55392080000001</v>
      </c>
      <c r="Z213" s="4"/>
      <c r="AA213" s="4"/>
      <c r="AB213" s="4"/>
    </row>
    <row r="214" spans="1:206">
      <c r="A214" s="4">
        <v>50</v>
      </c>
      <c r="B214" s="4">
        <v>0</v>
      </c>
      <c r="C214" s="4">
        <v>0</v>
      </c>
      <c r="D214" s="4">
        <v>1</v>
      </c>
      <c r="E214" s="4">
        <v>208</v>
      </c>
      <c r="F214" s="4">
        <f>Source!V191</f>
        <v>2.2656450000000001</v>
      </c>
      <c r="G214" s="4" t="s">
        <v>294</v>
      </c>
      <c r="H214" s="4" t="s">
        <v>295</v>
      </c>
      <c r="I214" s="4"/>
      <c r="J214" s="4"/>
      <c r="K214" s="4">
        <v>208</v>
      </c>
      <c r="L214" s="4">
        <v>22</v>
      </c>
      <c r="M214" s="4">
        <v>3</v>
      </c>
      <c r="N214" s="4" t="s">
        <v>3</v>
      </c>
      <c r="O214" s="4">
        <v>-1</v>
      </c>
      <c r="P214" s="4"/>
      <c r="Q214" s="4"/>
      <c r="R214" s="4"/>
      <c r="S214" s="4"/>
      <c r="T214" s="4"/>
      <c r="U214" s="4"/>
      <c r="V214" s="4"/>
      <c r="W214" s="4">
        <v>2.2656449999999997</v>
      </c>
      <c r="X214" s="4">
        <v>1</v>
      </c>
      <c r="Y214" s="4">
        <v>2.2656449999999997</v>
      </c>
      <c r="Z214" s="4"/>
      <c r="AA214" s="4"/>
      <c r="AB214" s="4"/>
    </row>
    <row r="215" spans="1:206">
      <c r="A215" s="4">
        <v>50</v>
      </c>
      <c r="B215" s="4">
        <v>0</v>
      </c>
      <c r="C215" s="4">
        <v>0</v>
      </c>
      <c r="D215" s="4">
        <v>1</v>
      </c>
      <c r="E215" s="4">
        <v>209</v>
      </c>
      <c r="F215" s="4">
        <f>ROUND(Source!W191,O215)</f>
        <v>167.5</v>
      </c>
      <c r="G215" s="4" t="s">
        <v>296</v>
      </c>
      <c r="H215" s="4" t="s">
        <v>297</v>
      </c>
      <c r="I215" s="4"/>
      <c r="J215" s="4"/>
      <c r="K215" s="4">
        <v>209</v>
      </c>
      <c r="L215" s="4">
        <v>23</v>
      </c>
      <c r="M215" s="4">
        <v>3</v>
      </c>
      <c r="N215" s="4" t="s">
        <v>3</v>
      </c>
      <c r="O215" s="4">
        <v>2</v>
      </c>
      <c r="P215" s="4"/>
      <c r="Q215" s="4"/>
      <c r="R215" s="4"/>
      <c r="S215" s="4"/>
      <c r="T215" s="4"/>
      <c r="U215" s="4"/>
      <c r="V215" s="4"/>
      <c r="W215" s="4">
        <v>167.5</v>
      </c>
      <c r="X215" s="4">
        <v>1</v>
      </c>
      <c r="Y215" s="4">
        <v>167.5</v>
      </c>
      <c r="Z215" s="4"/>
      <c r="AA215" s="4"/>
      <c r="AB215" s="4"/>
    </row>
    <row r="216" spans="1:206">
      <c r="A216" s="4">
        <v>50</v>
      </c>
      <c r="B216" s="4">
        <v>0</v>
      </c>
      <c r="C216" s="4">
        <v>0</v>
      </c>
      <c r="D216" s="4">
        <v>1</v>
      </c>
      <c r="E216" s="4">
        <v>233</v>
      </c>
      <c r="F216" s="4">
        <f>ROUND(Source!BD191,O216)</f>
        <v>0</v>
      </c>
      <c r="G216" s="4" t="s">
        <v>298</v>
      </c>
      <c r="H216" s="4" t="s">
        <v>299</v>
      </c>
      <c r="I216" s="4"/>
      <c r="J216" s="4"/>
      <c r="K216" s="4">
        <v>233</v>
      </c>
      <c r="L216" s="4">
        <v>24</v>
      </c>
      <c r="M216" s="4">
        <v>3</v>
      </c>
      <c r="N216" s="4" t="s">
        <v>3</v>
      </c>
      <c r="O216" s="4">
        <v>2</v>
      </c>
      <c r="P216" s="4"/>
      <c r="Q216" s="4"/>
      <c r="R216" s="4"/>
      <c r="S216" s="4"/>
      <c r="T216" s="4"/>
      <c r="U216" s="4"/>
      <c r="V216" s="4"/>
      <c r="W216" s="4">
        <v>0</v>
      </c>
      <c r="X216" s="4">
        <v>1</v>
      </c>
      <c r="Y216" s="4">
        <v>0</v>
      </c>
      <c r="Z216" s="4"/>
      <c r="AA216" s="4"/>
      <c r="AB216" s="4"/>
    </row>
    <row r="217" spans="1:206">
      <c r="A217" s="4">
        <v>50</v>
      </c>
      <c r="B217" s="4">
        <v>0</v>
      </c>
      <c r="C217" s="4">
        <v>0</v>
      </c>
      <c r="D217" s="4">
        <v>1</v>
      </c>
      <c r="E217" s="4">
        <v>210</v>
      </c>
      <c r="F217" s="4">
        <f>ROUND(Source!X191,O217)</f>
        <v>56668.53</v>
      </c>
      <c r="G217" s="4" t="s">
        <v>300</v>
      </c>
      <c r="H217" s="4" t="s">
        <v>301</v>
      </c>
      <c r="I217" s="4"/>
      <c r="J217" s="4"/>
      <c r="K217" s="4">
        <v>210</v>
      </c>
      <c r="L217" s="4">
        <v>25</v>
      </c>
      <c r="M217" s="4">
        <v>3</v>
      </c>
      <c r="N217" s="4" t="s">
        <v>3</v>
      </c>
      <c r="O217" s="4">
        <v>2</v>
      </c>
      <c r="P217" s="4"/>
      <c r="Q217" s="4"/>
      <c r="R217" s="4"/>
      <c r="S217" s="4"/>
      <c r="T217" s="4"/>
      <c r="U217" s="4"/>
      <c r="V217" s="4"/>
      <c r="W217" s="4">
        <v>56668.53</v>
      </c>
      <c r="X217" s="4">
        <v>1</v>
      </c>
      <c r="Y217" s="4">
        <v>56668.53</v>
      </c>
      <c r="Z217" s="4"/>
      <c r="AA217" s="4"/>
      <c r="AB217" s="4"/>
    </row>
    <row r="218" spans="1:206">
      <c r="A218" s="4">
        <v>50</v>
      </c>
      <c r="B218" s="4">
        <v>0</v>
      </c>
      <c r="C218" s="4">
        <v>0</v>
      </c>
      <c r="D218" s="4">
        <v>1</v>
      </c>
      <c r="E218" s="4">
        <v>211</v>
      </c>
      <c r="F218" s="4">
        <f>ROUND(Source!Y191,O218)</f>
        <v>31165.58</v>
      </c>
      <c r="G218" s="4" t="s">
        <v>302</v>
      </c>
      <c r="H218" s="4" t="s">
        <v>303</v>
      </c>
      <c r="I218" s="4"/>
      <c r="J218" s="4"/>
      <c r="K218" s="4">
        <v>211</v>
      </c>
      <c r="L218" s="4">
        <v>26</v>
      </c>
      <c r="M218" s="4">
        <v>3</v>
      </c>
      <c r="N218" s="4" t="s">
        <v>3</v>
      </c>
      <c r="O218" s="4">
        <v>2</v>
      </c>
      <c r="P218" s="4"/>
      <c r="Q218" s="4"/>
      <c r="R218" s="4"/>
      <c r="S218" s="4"/>
      <c r="T218" s="4"/>
      <c r="U218" s="4"/>
      <c r="V218" s="4"/>
      <c r="W218" s="4">
        <v>31165.58</v>
      </c>
      <c r="X218" s="4">
        <v>1</v>
      </c>
      <c r="Y218" s="4">
        <v>31165.58</v>
      </c>
      <c r="Z218" s="4"/>
      <c r="AA218" s="4"/>
      <c r="AB218" s="4"/>
    </row>
    <row r="219" spans="1:206">
      <c r="A219" s="4">
        <v>50</v>
      </c>
      <c r="B219" s="4">
        <v>0</v>
      </c>
      <c r="C219" s="4">
        <v>0</v>
      </c>
      <c r="D219" s="4">
        <v>1</v>
      </c>
      <c r="E219" s="4">
        <v>224</v>
      </c>
      <c r="F219" s="4">
        <f>ROUND(Source!AR191,O219)</f>
        <v>303012.13</v>
      </c>
      <c r="G219" s="4" t="s">
        <v>304</v>
      </c>
      <c r="H219" s="4" t="s">
        <v>305</v>
      </c>
      <c r="I219" s="4"/>
      <c r="J219" s="4"/>
      <c r="K219" s="4">
        <v>224</v>
      </c>
      <c r="L219" s="4">
        <v>27</v>
      </c>
      <c r="M219" s="4">
        <v>3</v>
      </c>
      <c r="N219" s="4" t="s">
        <v>3</v>
      </c>
      <c r="O219" s="4">
        <v>2</v>
      </c>
      <c r="P219" s="4"/>
      <c r="Q219" s="4"/>
      <c r="R219" s="4"/>
      <c r="S219" s="4"/>
      <c r="T219" s="4"/>
      <c r="U219" s="4"/>
      <c r="V219" s="4"/>
      <c r="W219" s="4">
        <v>303012.13</v>
      </c>
      <c r="X219" s="4">
        <v>1</v>
      </c>
      <c r="Y219" s="4">
        <v>303012.13</v>
      </c>
      <c r="Z219" s="4"/>
      <c r="AA219" s="4"/>
      <c r="AB219" s="4"/>
    </row>
    <row r="221" spans="1:206">
      <c r="A221" s="2">
        <v>51</v>
      </c>
      <c r="B221" s="2">
        <f>B12</f>
        <v>282</v>
      </c>
      <c r="C221" s="2">
        <f>A12</f>
        <v>1</v>
      </c>
      <c r="D221" s="2">
        <f>ROW(A12)</f>
        <v>12</v>
      </c>
      <c r="E221" s="2"/>
      <c r="F221" s="2" t="str">
        <f>IF(F12&lt;&gt;"",F12,"")</f>
        <v>Новый объект</v>
      </c>
      <c r="G221" s="2" t="str">
        <f>IF(G12&lt;&gt;"",G12,"")</f>
        <v>Мисцево ремонт помещения 2021г</v>
      </c>
      <c r="H221" s="2">
        <v>0</v>
      </c>
      <c r="I221" s="2"/>
      <c r="J221" s="2"/>
      <c r="K221" s="2"/>
      <c r="L221" s="2"/>
      <c r="M221" s="2"/>
      <c r="N221" s="2"/>
      <c r="O221" s="2">
        <f t="shared" ref="O221:T221" si="161">ROUND(O191,2)</f>
        <v>215178.02</v>
      </c>
      <c r="P221" s="2">
        <f t="shared" si="161"/>
        <v>156737.76999999999</v>
      </c>
      <c r="Q221" s="2">
        <f t="shared" si="161"/>
        <v>3438.95</v>
      </c>
      <c r="R221" s="2">
        <f t="shared" si="161"/>
        <v>870.96</v>
      </c>
      <c r="S221" s="2">
        <f t="shared" si="161"/>
        <v>55001.3</v>
      </c>
      <c r="T221" s="2">
        <f t="shared" si="161"/>
        <v>0</v>
      </c>
      <c r="U221" s="2">
        <f>U191</f>
        <v>184.55392079999996</v>
      </c>
      <c r="V221" s="2">
        <f>V191</f>
        <v>2.2656450000000001</v>
      </c>
      <c r="W221" s="2">
        <f>ROUND(W191,2)</f>
        <v>167.5</v>
      </c>
      <c r="X221" s="2">
        <f>ROUND(X191,2)</f>
        <v>56668.53</v>
      </c>
      <c r="Y221" s="2">
        <f>ROUND(Y191,2)</f>
        <v>31165.58</v>
      </c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>
        <f t="shared" ref="AO221:BD221" si="162">ROUND(AO191,2)</f>
        <v>0</v>
      </c>
      <c r="AP221" s="2">
        <f t="shared" si="162"/>
        <v>0</v>
      </c>
      <c r="AQ221" s="2">
        <f t="shared" si="162"/>
        <v>0</v>
      </c>
      <c r="AR221" s="2">
        <f t="shared" si="162"/>
        <v>303012.13</v>
      </c>
      <c r="AS221" s="2">
        <f t="shared" si="162"/>
        <v>271750.21000000002</v>
      </c>
      <c r="AT221" s="2">
        <f t="shared" si="162"/>
        <v>31261.919999999998</v>
      </c>
      <c r="AU221" s="2">
        <f t="shared" si="162"/>
        <v>0</v>
      </c>
      <c r="AV221" s="2">
        <f t="shared" si="162"/>
        <v>156737.76999999999</v>
      </c>
      <c r="AW221" s="2">
        <f t="shared" si="162"/>
        <v>156737.76999999999</v>
      </c>
      <c r="AX221" s="2">
        <f t="shared" si="162"/>
        <v>0</v>
      </c>
      <c r="AY221" s="2">
        <f t="shared" si="162"/>
        <v>156737.76999999999</v>
      </c>
      <c r="AZ221" s="2">
        <f t="shared" si="162"/>
        <v>0</v>
      </c>
      <c r="BA221" s="2">
        <f t="shared" si="162"/>
        <v>0</v>
      </c>
      <c r="BB221" s="2">
        <f t="shared" si="162"/>
        <v>0</v>
      </c>
      <c r="BC221" s="2">
        <f t="shared" si="162"/>
        <v>0</v>
      </c>
      <c r="BD221" s="2">
        <f t="shared" si="162"/>
        <v>0</v>
      </c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>
        <v>0</v>
      </c>
    </row>
    <row r="223" spans="1:206">
      <c r="A223" s="4">
        <v>50</v>
      </c>
      <c r="B223" s="4">
        <v>0</v>
      </c>
      <c r="C223" s="4">
        <v>0</v>
      </c>
      <c r="D223" s="4">
        <v>1</v>
      </c>
      <c r="E223" s="4">
        <v>201</v>
      </c>
      <c r="F223" s="4">
        <f>ROUND(Source!O221,O223)</f>
        <v>215178.02</v>
      </c>
      <c r="G223" s="4" t="s">
        <v>252</v>
      </c>
      <c r="H223" s="4" t="s">
        <v>253</v>
      </c>
      <c r="I223" s="4"/>
      <c r="J223" s="4"/>
      <c r="K223" s="4">
        <v>201</v>
      </c>
      <c r="L223" s="4">
        <v>1</v>
      </c>
      <c r="M223" s="4">
        <v>3</v>
      </c>
      <c r="N223" s="4" t="s">
        <v>3</v>
      </c>
      <c r="O223" s="4">
        <v>2</v>
      </c>
      <c r="P223" s="4"/>
      <c r="Q223" s="4"/>
      <c r="R223" s="4"/>
      <c r="S223" s="4"/>
      <c r="T223" s="4"/>
      <c r="U223" s="4"/>
      <c r="V223" s="4"/>
      <c r="W223" s="4">
        <v>215178.02</v>
      </c>
      <c r="X223" s="4">
        <v>1</v>
      </c>
      <c r="Y223" s="4">
        <v>215178.02</v>
      </c>
      <c r="Z223" s="4"/>
      <c r="AA223" s="4"/>
      <c r="AB223" s="4"/>
    </row>
    <row r="224" spans="1:206">
      <c r="A224" s="4">
        <v>50</v>
      </c>
      <c r="B224" s="4">
        <v>0</v>
      </c>
      <c r="C224" s="4">
        <v>0</v>
      </c>
      <c r="D224" s="4">
        <v>1</v>
      </c>
      <c r="E224" s="4">
        <v>202</v>
      </c>
      <c r="F224" s="4">
        <f>ROUND(Source!P221,O224)</f>
        <v>156737.76999999999</v>
      </c>
      <c r="G224" s="4" t="s">
        <v>254</v>
      </c>
      <c r="H224" s="4" t="s">
        <v>255</v>
      </c>
      <c r="I224" s="4"/>
      <c r="J224" s="4"/>
      <c r="K224" s="4">
        <v>202</v>
      </c>
      <c r="L224" s="4">
        <v>2</v>
      </c>
      <c r="M224" s="4">
        <v>3</v>
      </c>
      <c r="N224" s="4" t="s">
        <v>3</v>
      </c>
      <c r="O224" s="4">
        <v>2</v>
      </c>
      <c r="P224" s="4"/>
      <c r="Q224" s="4"/>
      <c r="R224" s="4"/>
      <c r="S224" s="4"/>
      <c r="T224" s="4"/>
      <c r="U224" s="4"/>
      <c r="V224" s="4"/>
      <c r="W224" s="4">
        <v>156737.76999999999</v>
      </c>
      <c r="X224" s="4">
        <v>1</v>
      </c>
      <c r="Y224" s="4">
        <v>156737.76999999999</v>
      </c>
      <c r="Z224" s="4"/>
      <c r="AA224" s="4"/>
      <c r="AB224" s="4"/>
    </row>
    <row r="225" spans="1:28">
      <c r="A225" s="4">
        <v>50</v>
      </c>
      <c r="B225" s="4">
        <v>0</v>
      </c>
      <c r="C225" s="4">
        <v>0</v>
      </c>
      <c r="D225" s="4">
        <v>1</v>
      </c>
      <c r="E225" s="4">
        <v>222</v>
      </c>
      <c r="F225" s="4">
        <f>ROUND(Source!AO221,O225)</f>
        <v>0</v>
      </c>
      <c r="G225" s="4" t="s">
        <v>256</v>
      </c>
      <c r="H225" s="4" t="s">
        <v>257</v>
      </c>
      <c r="I225" s="4"/>
      <c r="J225" s="4"/>
      <c r="K225" s="4">
        <v>222</v>
      </c>
      <c r="L225" s="4">
        <v>3</v>
      </c>
      <c r="M225" s="4">
        <v>3</v>
      </c>
      <c r="N225" s="4" t="s">
        <v>3</v>
      </c>
      <c r="O225" s="4">
        <v>2</v>
      </c>
      <c r="P225" s="4"/>
      <c r="Q225" s="4"/>
      <c r="R225" s="4"/>
      <c r="S225" s="4"/>
      <c r="T225" s="4"/>
      <c r="U225" s="4"/>
      <c r="V225" s="4"/>
      <c r="W225" s="4">
        <v>0</v>
      </c>
      <c r="X225" s="4">
        <v>1</v>
      </c>
      <c r="Y225" s="4">
        <v>0</v>
      </c>
      <c r="Z225" s="4"/>
      <c r="AA225" s="4"/>
      <c r="AB225" s="4"/>
    </row>
    <row r="226" spans="1:28">
      <c r="A226" s="4">
        <v>50</v>
      </c>
      <c r="B226" s="4">
        <v>0</v>
      </c>
      <c r="C226" s="4">
        <v>0</v>
      </c>
      <c r="D226" s="4">
        <v>1</v>
      </c>
      <c r="E226" s="4">
        <v>225</v>
      </c>
      <c r="F226" s="4">
        <f>ROUND(Source!AV221,O226)</f>
        <v>156737.76999999999</v>
      </c>
      <c r="G226" s="4" t="s">
        <v>258</v>
      </c>
      <c r="H226" s="4" t="s">
        <v>259</v>
      </c>
      <c r="I226" s="4"/>
      <c r="J226" s="4"/>
      <c r="K226" s="4">
        <v>225</v>
      </c>
      <c r="L226" s="4">
        <v>4</v>
      </c>
      <c r="M226" s="4">
        <v>3</v>
      </c>
      <c r="N226" s="4" t="s">
        <v>3</v>
      </c>
      <c r="O226" s="4">
        <v>2</v>
      </c>
      <c r="P226" s="4"/>
      <c r="Q226" s="4"/>
      <c r="R226" s="4"/>
      <c r="S226" s="4"/>
      <c r="T226" s="4"/>
      <c r="U226" s="4"/>
      <c r="V226" s="4"/>
      <c r="W226" s="4">
        <v>156737.76999999999</v>
      </c>
      <c r="X226" s="4">
        <v>1</v>
      </c>
      <c r="Y226" s="4">
        <v>156737.76999999999</v>
      </c>
      <c r="Z226" s="4"/>
      <c r="AA226" s="4"/>
      <c r="AB226" s="4"/>
    </row>
    <row r="227" spans="1:28">
      <c r="A227" s="4">
        <v>50</v>
      </c>
      <c r="B227" s="4">
        <v>0</v>
      </c>
      <c r="C227" s="4">
        <v>0</v>
      </c>
      <c r="D227" s="4">
        <v>1</v>
      </c>
      <c r="E227" s="4">
        <v>226</v>
      </c>
      <c r="F227" s="4">
        <f>ROUND(Source!AW221,O227)</f>
        <v>156737.76999999999</v>
      </c>
      <c r="G227" s="4" t="s">
        <v>260</v>
      </c>
      <c r="H227" s="4" t="s">
        <v>261</v>
      </c>
      <c r="I227" s="4"/>
      <c r="J227" s="4"/>
      <c r="K227" s="4">
        <v>226</v>
      </c>
      <c r="L227" s="4">
        <v>5</v>
      </c>
      <c r="M227" s="4">
        <v>3</v>
      </c>
      <c r="N227" s="4" t="s">
        <v>3</v>
      </c>
      <c r="O227" s="4">
        <v>2</v>
      </c>
      <c r="P227" s="4"/>
      <c r="Q227" s="4"/>
      <c r="R227" s="4"/>
      <c r="S227" s="4"/>
      <c r="T227" s="4"/>
      <c r="U227" s="4"/>
      <c r="V227" s="4"/>
      <c r="W227" s="4">
        <v>156737.76999999999</v>
      </c>
      <c r="X227" s="4">
        <v>1</v>
      </c>
      <c r="Y227" s="4">
        <v>156737.76999999999</v>
      </c>
      <c r="Z227" s="4"/>
      <c r="AA227" s="4"/>
      <c r="AB227" s="4"/>
    </row>
    <row r="228" spans="1:28">
      <c r="A228" s="4">
        <v>50</v>
      </c>
      <c r="B228" s="4">
        <v>0</v>
      </c>
      <c r="C228" s="4">
        <v>0</v>
      </c>
      <c r="D228" s="4">
        <v>1</v>
      </c>
      <c r="E228" s="4">
        <v>227</v>
      </c>
      <c r="F228" s="4">
        <f>ROUND(Source!AX221,O228)</f>
        <v>0</v>
      </c>
      <c r="G228" s="4" t="s">
        <v>262</v>
      </c>
      <c r="H228" s="4" t="s">
        <v>263</v>
      </c>
      <c r="I228" s="4"/>
      <c r="J228" s="4"/>
      <c r="K228" s="4">
        <v>227</v>
      </c>
      <c r="L228" s="4">
        <v>6</v>
      </c>
      <c r="M228" s="4">
        <v>3</v>
      </c>
      <c r="N228" s="4" t="s">
        <v>3</v>
      </c>
      <c r="O228" s="4">
        <v>2</v>
      </c>
      <c r="P228" s="4"/>
      <c r="Q228" s="4"/>
      <c r="R228" s="4"/>
      <c r="S228" s="4"/>
      <c r="T228" s="4"/>
      <c r="U228" s="4"/>
      <c r="V228" s="4"/>
      <c r="W228" s="4">
        <v>0</v>
      </c>
      <c r="X228" s="4">
        <v>1</v>
      </c>
      <c r="Y228" s="4">
        <v>0</v>
      </c>
      <c r="Z228" s="4"/>
      <c r="AA228" s="4"/>
      <c r="AB228" s="4"/>
    </row>
    <row r="229" spans="1:28">
      <c r="A229" s="4">
        <v>50</v>
      </c>
      <c r="B229" s="4">
        <v>0</v>
      </c>
      <c r="C229" s="4">
        <v>0</v>
      </c>
      <c r="D229" s="4">
        <v>1</v>
      </c>
      <c r="E229" s="4">
        <v>228</v>
      </c>
      <c r="F229" s="4">
        <f>ROUND(Source!AY221,O229)</f>
        <v>156737.76999999999</v>
      </c>
      <c r="G229" s="4" t="s">
        <v>264</v>
      </c>
      <c r="H229" s="4" t="s">
        <v>265</v>
      </c>
      <c r="I229" s="4"/>
      <c r="J229" s="4"/>
      <c r="K229" s="4">
        <v>228</v>
      </c>
      <c r="L229" s="4">
        <v>7</v>
      </c>
      <c r="M229" s="4">
        <v>3</v>
      </c>
      <c r="N229" s="4" t="s">
        <v>3</v>
      </c>
      <c r="O229" s="4">
        <v>2</v>
      </c>
      <c r="P229" s="4"/>
      <c r="Q229" s="4"/>
      <c r="R229" s="4"/>
      <c r="S229" s="4"/>
      <c r="T229" s="4"/>
      <c r="U229" s="4"/>
      <c r="V229" s="4"/>
      <c r="W229" s="4">
        <v>156737.76999999999</v>
      </c>
      <c r="X229" s="4">
        <v>1</v>
      </c>
      <c r="Y229" s="4">
        <v>156737.76999999999</v>
      </c>
      <c r="Z229" s="4"/>
      <c r="AA229" s="4"/>
      <c r="AB229" s="4"/>
    </row>
    <row r="230" spans="1:28">
      <c r="A230" s="4">
        <v>50</v>
      </c>
      <c r="B230" s="4">
        <v>0</v>
      </c>
      <c r="C230" s="4">
        <v>0</v>
      </c>
      <c r="D230" s="4">
        <v>1</v>
      </c>
      <c r="E230" s="4">
        <v>216</v>
      </c>
      <c r="F230" s="4">
        <f>ROUND(Source!AP221,O230)</f>
        <v>0</v>
      </c>
      <c r="G230" s="4" t="s">
        <v>266</v>
      </c>
      <c r="H230" s="4" t="s">
        <v>267</v>
      </c>
      <c r="I230" s="4"/>
      <c r="J230" s="4"/>
      <c r="K230" s="4">
        <v>216</v>
      </c>
      <c r="L230" s="4">
        <v>8</v>
      </c>
      <c r="M230" s="4">
        <v>3</v>
      </c>
      <c r="N230" s="4" t="s">
        <v>3</v>
      </c>
      <c r="O230" s="4">
        <v>2</v>
      </c>
      <c r="P230" s="4"/>
      <c r="Q230" s="4"/>
      <c r="R230" s="4"/>
      <c r="S230" s="4"/>
      <c r="T230" s="4"/>
      <c r="U230" s="4"/>
      <c r="V230" s="4"/>
      <c r="W230" s="4">
        <v>0</v>
      </c>
      <c r="X230" s="4">
        <v>1</v>
      </c>
      <c r="Y230" s="4">
        <v>0</v>
      </c>
      <c r="Z230" s="4"/>
      <c r="AA230" s="4"/>
      <c r="AB230" s="4"/>
    </row>
    <row r="231" spans="1:28">
      <c r="A231" s="4">
        <v>50</v>
      </c>
      <c r="B231" s="4">
        <v>0</v>
      </c>
      <c r="C231" s="4">
        <v>0</v>
      </c>
      <c r="D231" s="4">
        <v>1</v>
      </c>
      <c r="E231" s="4">
        <v>223</v>
      </c>
      <c r="F231" s="4">
        <f>ROUND(Source!AQ221,O231)</f>
        <v>0</v>
      </c>
      <c r="G231" s="4" t="s">
        <v>268</v>
      </c>
      <c r="H231" s="4" t="s">
        <v>269</v>
      </c>
      <c r="I231" s="4"/>
      <c r="J231" s="4"/>
      <c r="K231" s="4">
        <v>223</v>
      </c>
      <c r="L231" s="4">
        <v>9</v>
      </c>
      <c r="M231" s="4">
        <v>3</v>
      </c>
      <c r="N231" s="4" t="s">
        <v>3</v>
      </c>
      <c r="O231" s="4">
        <v>2</v>
      </c>
      <c r="P231" s="4"/>
      <c r="Q231" s="4"/>
      <c r="R231" s="4"/>
      <c r="S231" s="4"/>
      <c r="T231" s="4"/>
      <c r="U231" s="4"/>
      <c r="V231" s="4"/>
      <c r="W231" s="4">
        <v>0</v>
      </c>
      <c r="X231" s="4">
        <v>1</v>
      </c>
      <c r="Y231" s="4">
        <v>0</v>
      </c>
      <c r="Z231" s="4"/>
      <c r="AA231" s="4"/>
      <c r="AB231" s="4"/>
    </row>
    <row r="232" spans="1:28">
      <c r="A232" s="4">
        <v>50</v>
      </c>
      <c r="B232" s="4">
        <v>0</v>
      </c>
      <c r="C232" s="4">
        <v>0</v>
      </c>
      <c r="D232" s="4">
        <v>1</v>
      </c>
      <c r="E232" s="4">
        <v>229</v>
      </c>
      <c r="F232" s="4">
        <f>ROUND(Source!AZ221,O232)</f>
        <v>0</v>
      </c>
      <c r="G232" s="4" t="s">
        <v>270</v>
      </c>
      <c r="H232" s="4" t="s">
        <v>271</v>
      </c>
      <c r="I232" s="4"/>
      <c r="J232" s="4"/>
      <c r="K232" s="4">
        <v>229</v>
      </c>
      <c r="L232" s="4">
        <v>10</v>
      </c>
      <c r="M232" s="4">
        <v>3</v>
      </c>
      <c r="N232" s="4" t="s">
        <v>3</v>
      </c>
      <c r="O232" s="4">
        <v>2</v>
      </c>
      <c r="P232" s="4"/>
      <c r="Q232" s="4"/>
      <c r="R232" s="4"/>
      <c r="S232" s="4"/>
      <c r="T232" s="4"/>
      <c r="U232" s="4"/>
      <c r="V232" s="4"/>
      <c r="W232" s="4">
        <v>0</v>
      </c>
      <c r="X232" s="4">
        <v>1</v>
      </c>
      <c r="Y232" s="4">
        <v>0</v>
      </c>
      <c r="Z232" s="4"/>
      <c r="AA232" s="4"/>
      <c r="AB232" s="4"/>
    </row>
    <row r="233" spans="1:28">
      <c r="A233" s="4">
        <v>50</v>
      </c>
      <c r="B233" s="4">
        <v>0</v>
      </c>
      <c r="C233" s="4">
        <v>0</v>
      </c>
      <c r="D233" s="4">
        <v>1</v>
      </c>
      <c r="E233" s="4">
        <v>203</v>
      </c>
      <c r="F233" s="4">
        <f>ROUND(Source!Q221,O233)</f>
        <v>3438.95</v>
      </c>
      <c r="G233" s="4" t="s">
        <v>272</v>
      </c>
      <c r="H233" s="4" t="s">
        <v>273</v>
      </c>
      <c r="I233" s="4"/>
      <c r="J233" s="4"/>
      <c r="K233" s="4">
        <v>203</v>
      </c>
      <c r="L233" s="4">
        <v>11</v>
      </c>
      <c r="M233" s="4">
        <v>3</v>
      </c>
      <c r="N233" s="4" t="s">
        <v>3</v>
      </c>
      <c r="O233" s="4">
        <v>2</v>
      </c>
      <c r="P233" s="4"/>
      <c r="Q233" s="4"/>
      <c r="R233" s="4"/>
      <c r="S233" s="4"/>
      <c r="T233" s="4"/>
      <c r="U233" s="4"/>
      <c r="V233" s="4"/>
      <c r="W233" s="4">
        <v>3438.95</v>
      </c>
      <c r="X233" s="4">
        <v>1</v>
      </c>
      <c r="Y233" s="4">
        <v>3438.95</v>
      </c>
      <c r="Z233" s="4"/>
      <c r="AA233" s="4"/>
      <c r="AB233" s="4"/>
    </row>
    <row r="234" spans="1:28">
      <c r="A234" s="4">
        <v>50</v>
      </c>
      <c r="B234" s="4">
        <v>0</v>
      </c>
      <c r="C234" s="4">
        <v>0</v>
      </c>
      <c r="D234" s="4">
        <v>1</v>
      </c>
      <c r="E234" s="4">
        <v>231</v>
      </c>
      <c r="F234" s="4">
        <f>ROUND(Source!BB221,O234)</f>
        <v>0</v>
      </c>
      <c r="G234" s="4" t="s">
        <v>274</v>
      </c>
      <c r="H234" s="4" t="s">
        <v>275</v>
      </c>
      <c r="I234" s="4"/>
      <c r="J234" s="4"/>
      <c r="K234" s="4">
        <v>231</v>
      </c>
      <c r="L234" s="4">
        <v>12</v>
      </c>
      <c r="M234" s="4">
        <v>3</v>
      </c>
      <c r="N234" s="4" t="s">
        <v>3</v>
      </c>
      <c r="O234" s="4">
        <v>2</v>
      </c>
      <c r="P234" s="4"/>
      <c r="Q234" s="4"/>
      <c r="R234" s="4"/>
      <c r="S234" s="4"/>
      <c r="T234" s="4"/>
      <c r="U234" s="4"/>
      <c r="V234" s="4"/>
      <c r="W234" s="4">
        <v>0</v>
      </c>
      <c r="X234" s="4">
        <v>1</v>
      </c>
      <c r="Y234" s="4">
        <v>0</v>
      </c>
      <c r="Z234" s="4"/>
      <c r="AA234" s="4"/>
      <c r="AB234" s="4"/>
    </row>
    <row r="235" spans="1:28">
      <c r="A235" s="4">
        <v>50</v>
      </c>
      <c r="B235" s="4">
        <v>0</v>
      </c>
      <c r="C235" s="4">
        <v>0</v>
      </c>
      <c r="D235" s="4">
        <v>1</v>
      </c>
      <c r="E235" s="4">
        <v>204</v>
      </c>
      <c r="F235" s="4">
        <f>ROUND(Source!R221,O235)</f>
        <v>870.96</v>
      </c>
      <c r="G235" s="4" t="s">
        <v>276</v>
      </c>
      <c r="H235" s="4" t="s">
        <v>277</v>
      </c>
      <c r="I235" s="4"/>
      <c r="J235" s="4"/>
      <c r="K235" s="4">
        <v>204</v>
      </c>
      <c r="L235" s="4">
        <v>13</v>
      </c>
      <c r="M235" s="4">
        <v>3</v>
      </c>
      <c r="N235" s="4" t="s">
        <v>3</v>
      </c>
      <c r="O235" s="4">
        <v>2</v>
      </c>
      <c r="P235" s="4"/>
      <c r="Q235" s="4"/>
      <c r="R235" s="4"/>
      <c r="S235" s="4"/>
      <c r="T235" s="4"/>
      <c r="U235" s="4"/>
      <c r="V235" s="4"/>
      <c r="W235" s="4">
        <v>870.96</v>
      </c>
      <c r="X235" s="4">
        <v>1</v>
      </c>
      <c r="Y235" s="4">
        <v>870.96</v>
      </c>
      <c r="Z235" s="4"/>
      <c r="AA235" s="4"/>
      <c r="AB235" s="4"/>
    </row>
    <row r="236" spans="1:28">
      <c r="A236" s="4">
        <v>50</v>
      </c>
      <c r="B236" s="4">
        <v>0</v>
      </c>
      <c r="C236" s="4">
        <v>0</v>
      </c>
      <c r="D236" s="4">
        <v>1</v>
      </c>
      <c r="E236" s="4">
        <v>205</v>
      </c>
      <c r="F236" s="4">
        <f>ROUND(Source!S221,O236)</f>
        <v>55001.3</v>
      </c>
      <c r="G236" s="4" t="s">
        <v>278</v>
      </c>
      <c r="H236" s="4" t="s">
        <v>279</v>
      </c>
      <c r="I236" s="4"/>
      <c r="J236" s="4"/>
      <c r="K236" s="4">
        <v>205</v>
      </c>
      <c r="L236" s="4">
        <v>14</v>
      </c>
      <c r="M236" s="4">
        <v>3</v>
      </c>
      <c r="N236" s="4" t="s">
        <v>3</v>
      </c>
      <c r="O236" s="4">
        <v>2</v>
      </c>
      <c r="P236" s="4"/>
      <c r="Q236" s="4"/>
      <c r="R236" s="4"/>
      <c r="S236" s="4"/>
      <c r="T236" s="4"/>
      <c r="U236" s="4"/>
      <c r="V236" s="4"/>
      <c r="W236" s="4">
        <v>55001.3</v>
      </c>
      <c r="X236" s="4">
        <v>1</v>
      </c>
      <c r="Y236" s="4">
        <v>55001.3</v>
      </c>
      <c r="Z236" s="4"/>
      <c r="AA236" s="4"/>
      <c r="AB236" s="4"/>
    </row>
    <row r="237" spans="1:28">
      <c r="A237" s="4">
        <v>50</v>
      </c>
      <c r="B237" s="4">
        <v>0</v>
      </c>
      <c r="C237" s="4">
        <v>0</v>
      </c>
      <c r="D237" s="4">
        <v>1</v>
      </c>
      <c r="E237" s="4">
        <v>232</v>
      </c>
      <c r="F237" s="4">
        <f>ROUND(Source!BC221,O237)</f>
        <v>0</v>
      </c>
      <c r="G237" s="4" t="s">
        <v>280</v>
      </c>
      <c r="H237" s="4" t="s">
        <v>281</v>
      </c>
      <c r="I237" s="4"/>
      <c r="J237" s="4"/>
      <c r="K237" s="4">
        <v>232</v>
      </c>
      <c r="L237" s="4">
        <v>15</v>
      </c>
      <c r="M237" s="4">
        <v>3</v>
      </c>
      <c r="N237" s="4" t="s">
        <v>3</v>
      </c>
      <c r="O237" s="4">
        <v>2</v>
      </c>
      <c r="P237" s="4"/>
      <c r="Q237" s="4"/>
      <c r="R237" s="4"/>
      <c r="S237" s="4"/>
      <c r="T237" s="4"/>
      <c r="U237" s="4"/>
      <c r="V237" s="4"/>
      <c r="W237" s="4">
        <v>0</v>
      </c>
      <c r="X237" s="4">
        <v>1</v>
      </c>
      <c r="Y237" s="4">
        <v>0</v>
      </c>
      <c r="Z237" s="4"/>
      <c r="AA237" s="4"/>
      <c r="AB237" s="4"/>
    </row>
    <row r="238" spans="1:28">
      <c r="A238" s="4">
        <v>50</v>
      </c>
      <c r="B238" s="4">
        <v>0</v>
      </c>
      <c r="C238" s="4">
        <v>0</v>
      </c>
      <c r="D238" s="4">
        <v>1</v>
      </c>
      <c r="E238" s="4">
        <v>214</v>
      </c>
      <c r="F238" s="4">
        <f>ROUND(Source!AS221,O238)</f>
        <v>271750.21000000002</v>
      </c>
      <c r="G238" s="4" t="s">
        <v>282</v>
      </c>
      <c r="H238" s="4" t="s">
        <v>283</v>
      </c>
      <c r="I238" s="4"/>
      <c r="J238" s="4"/>
      <c r="K238" s="4">
        <v>214</v>
      </c>
      <c r="L238" s="4">
        <v>16</v>
      </c>
      <c r="M238" s="4">
        <v>3</v>
      </c>
      <c r="N238" s="4" t="s">
        <v>3</v>
      </c>
      <c r="O238" s="4">
        <v>2</v>
      </c>
      <c r="P238" s="4"/>
      <c r="Q238" s="4"/>
      <c r="R238" s="4"/>
      <c r="S238" s="4"/>
      <c r="T238" s="4"/>
      <c r="U238" s="4"/>
      <c r="V238" s="4"/>
      <c r="W238" s="4">
        <v>271750.21000000002</v>
      </c>
      <c r="X238" s="4">
        <v>1</v>
      </c>
      <c r="Y238" s="4">
        <v>271750.21000000002</v>
      </c>
      <c r="Z238" s="4"/>
      <c r="AA238" s="4"/>
      <c r="AB238" s="4"/>
    </row>
    <row r="239" spans="1:28">
      <c r="A239" s="4">
        <v>50</v>
      </c>
      <c r="B239" s="4">
        <v>0</v>
      </c>
      <c r="C239" s="4">
        <v>0</v>
      </c>
      <c r="D239" s="4">
        <v>1</v>
      </c>
      <c r="E239" s="4">
        <v>215</v>
      </c>
      <c r="F239" s="4">
        <f>ROUND(Source!AT221,O239)</f>
        <v>31261.919999999998</v>
      </c>
      <c r="G239" s="4" t="s">
        <v>284</v>
      </c>
      <c r="H239" s="4" t="s">
        <v>285</v>
      </c>
      <c r="I239" s="4"/>
      <c r="J239" s="4"/>
      <c r="K239" s="4">
        <v>215</v>
      </c>
      <c r="L239" s="4">
        <v>17</v>
      </c>
      <c r="M239" s="4">
        <v>3</v>
      </c>
      <c r="N239" s="4" t="s">
        <v>3</v>
      </c>
      <c r="O239" s="4">
        <v>2</v>
      </c>
      <c r="P239" s="4"/>
      <c r="Q239" s="4"/>
      <c r="R239" s="4"/>
      <c r="S239" s="4"/>
      <c r="T239" s="4"/>
      <c r="U239" s="4"/>
      <c r="V239" s="4"/>
      <c r="W239" s="4">
        <v>31261.919999999998</v>
      </c>
      <c r="X239" s="4">
        <v>1</v>
      </c>
      <c r="Y239" s="4">
        <v>31261.919999999998</v>
      </c>
      <c r="Z239" s="4"/>
      <c r="AA239" s="4"/>
      <c r="AB239" s="4"/>
    </row>
    <row r="240" spans="1:28">
      <c r="A240" s="4">
        <v>50</v>
      </c>
      <c r="B240" s="4">
        <v>0</v>
      </c>
      <c r="C240" s="4">
        <v>0</v>
      </c>
      <c r="D240" s="4">
        <v>1</v>
      </c>
      <c r="E240" s="4">
        <v>217</v>
      </c>
      <c r="F240" s="4">
        <f>ROUND(Source!AU221,O240)</f>
        <v>0</v>
      </c>
      <c r="G240" s="4" t="s">
        <v>286</v>
      </c>
      <c r="H240" s="4" t="s">
        <v>287</v>
      </c>
      <c r="I240" s="4"/>
      <c r="J240" s="4"/>
      <c r="K240" s="4">
        <v>217</v>
      </c>
      <c r="L240" s="4">
        <v>18</v>
      </c>
      <c r="M240" s="4">
        <v>3</v>
      </c>
      <c r="N240" s="4" t="s">
        <v>3</v>
      </c>
      <c r="O240" s="4">
        <v>2</v>
      </c>
      <c r="P240" s="4"/>
      <c r="Q240" s="4"/>
      <c r="R240" s="4"/>
      <c r="S240" s="4"/>
      <c r="T240" s="4"/>
      <c r="U240" s="4"/>
      <c r="V240" s="4"/>
      <c r="W240" s="4">
        <v>0</v>
      </c>
      <c r="X240" s="4">
        <v>1</v>
      </c>
      <c r="Y240" s="4">
        <v>0</v>
      </c>
      <c r="Z240" s="4"/>
      <c r="AA240" s="4"/>
      <c r="AB240" s="4"/>
    </row>
    <row r="241" spans="1:28">
      <c r="A241" s="4">
        <v>50</v>
      </c>
      <c r="B241" s="4">
        <v>0</v>
      </c>
      <c r="C241" s="4">
        <v>0</v>
      </c>
      <c r="D241" s="4">
        <v>1</v>
      </c>
      <c r="E241" s="4">
        <v>230</v>
      </c>
      <c r="F241" s="4">
        <f>ROUND(Source!BA221,O241)</f>
        <v>0</v>
      </c>
      <c r="G241" s="4" t="s">
        <v>288</v>
      </c>
      <c r="H241" s="4" t="s">
        <v>289</v>
      </c>
      <c r="I241" s="4"/>
      <c r="J241" s="4"/>
      <c r="K241" s="4">
        <v>230</v>
      </c>
      <c r="L241" s="4">
        <v>19</v>
      </c>
      <c r="M241" s="4">
        <v>3</v>
      </c>
      <c r="N241" s="4" t="s">
        <v>3</v>
      </c>
      <c r="O241" s="4">
        <v>2</v>
      </c>
      <c r="P241" s="4"/>
      <c r="Q241" s="4"/>
      <c r="R241" s="4"/>
      <c r="S241" s="4"/>
      <c r="T241" s="4"/>
      <c r="U241" s="4"/>
      <c r="V241" s="4"/>
      <c r="W241" s="4">
        <v>0</v>
      </c>
      <c r="X241" s="4">
        <v>1</v>
      </c>
      <c r="Y241" s="4">
        <v>0</v>
      </c>
      <c r="Z241" s="4"/>
      <c r="AA241" s="4"/>
      <c r="AB241" s="4"/>
    </row>
    <row r="242" spans="1:28">
      <c r="A242" s="4">
        <v>50</v>
      </c>
      <c r="B242" s="4">
        <v>0</v>
      </c>
      <c r="C242" s="4">
        <v>0</v>
      </c>
      <c r="D242" s="4">
        <v>1</v>
      </c>
      <c r="E242" s="4">
        <v>206</v>
      </c>
      <c r="F242" s="4">
        <f>ROUND(Source!T221,O242)</f>
        <v>0</v>
      </c>
      <c r="G242" s="4" t="s">
        <v>290</v>
      </c>
      <c r="H242" s="4" t="s">
        <v>291</v>
      </c>
      <c r="I242" s="4"/>
      <c r="J242" s="4"/>
      <c r="K242" s="4">
        <v>206</v>
      </c>
      <c r="L242" s="4">
        <v>20</v>
      </c>
      <c r="M242" s="4">
        <v>3</v>
      </c>
      <c r="N242" s="4" t="s">
        <v>3</v>
      </c>
      <c r="O242" s="4">
        <v>2</v>
      </c>
      <c r="P242" s="4"/>
      <c r="Q242" s="4"/>
      <c r="R242" s="4"/>
      <c r="S242" s="4"/>
      <c r="T242" s="4"/>
      <c r="U242" s="4"/>
      <c r="V242" s="4"/>
      <c r="W242" s="4">
        <v>0</v>
      </c>
      <c r="X242" s="4">
        <v>1</v>
      </c>
      <c r="Y242" s="4">
        <v>0</v>
      </c>
      <c r="Z242" s="4"/>
      <c r="AA242" s="4"/>
      <c r="AB242" s="4"/>
    </row>
    <row r="243" spans="1:28">
      <c r="A243" s="4">
        <v>50</v>
      </c>
      <c r="B243" s="4">
        <v>0</v>
      </c>
      <c r="C243" s="4">
        <v>0</v>
      </c>
      <c r="D243" s="4">
        <v>1</v>
      </c>
      <c r="E243" s="4">
        <v>207</v>
      </c>
      <c r="F243" s="4">
        <f>Source!U221</f>
        <v>184.55392079999996</v>
      </c>
      <c r="G243" s="4" t="s">
        <v>292</v>
      </c>
      <c r="H243" s="4" t="s">
        <v>293</v>
      </c>
      <c r="I243" s="4"/>
      <c r="J243" s="4"/>
      <c r="K243" s="4">
        <v>207</v>
      </c>
      <c r="L243" s="4">
        <v>21</v>
      </c>
      <c r="M243" s="4">
        <v>3</v>
      </c>
      <c r="N243" s="4" t="s">
        <v>3</v>
      </c>
      <c r="O243" s="4">
        <v>-1</v>
      </c>
      <c r="P243" s="4"/>
      <c r="Q243" s="4"/>
      <c r="R243" s="4"/>
      <c r="S243" s="4"/>
      <c r="T243" s="4"/>
      <c r="U243" s="4"/>
      <c r="V243" s="4"/>
      <c r="W243" s="4">
        <v>184.55392080000001</v>
      </c>
      <c r="X243" s="4">
        <v>1</v>
      </c>
      <c r="Y243" s="4">
        <v>184.55392080000001</v>
      </c>
      <c r="Z243" s="4"/>
      <c r="AA243" s="4"/>
      <c r="AB243" s="4"/>
    </row>
    <row r="244" spans="1:28">
      <c r="A244" s="4">
        <v>50</v>
      </c>
      <c r="B244" s="4">
        <v>0</v>
      </c>
      <c r="C244" s="4">
        <v>0</v>
      </c>
      <c r="D244" s="4">
        <v>1</v>
      </c>
      <c r="E244" s="4">
        <v>208</v>
      </c>
      <c r="F244" s="4">
        <f>Source!V221</f>
        <v>2.2656450000000001</v>
      </c>
      <c r="G244" s="4" t="s">
        <v>294</v>
      </c>
      <c r="H244" s="4" t="s">
        <v>295</v>
      </c>
      <c r="I244" s="4"/>
      <c r="J244" s="4"/>
      <c r="K244" s="4">
        <v>208</v>
      </c>
      <c r="L244" s="4">
        <v>22</v>
      </c>
      <c r="M244" s="4">
        <v>3</v>
      </c>
      <c r="N244" s="4" t="s">
        <v>3</v>
      </c>
      <c r="O244" s="4">
        <v>-1</v>
      </c>
      <c r="P244" s="4"/>
      <c r="Q244" s="4"/>
      <c r="R244" s="4"/>
      <c r="S244" s="4"/>
      <c r="T244" s="4"/>
      <c r="U244" s="4"/>
      <c r="V244" s="4"/>
      <c r="W244" s="4">
        <v>2.2656449999999997</v>
      </c>
      <c r="X244" s="4">
        <v>1</v>
      </c>
      <c r="Y244" s="4">
        <v>2.2656449999999997</v>
      </c>
      <c r="Z244" s="4"/>
      <c r="AA244" s="4"/>
      <c r="AB244" s="4"/>
    </row>
    <row r="245" spans="1:28">
      <c r="A245" s="4">
        <v>50</v>
      </c>
      <c r="B245" s="4">
        <v>0</v>
      </c>
      <c r="C245" s="4">
        <v>0</v>
      </c>
      <c r="D245" s="4">
        <v>1</v>
      </c>
      <c r="E245" s="4">
        <v>209</v>
      </c>
      <c r="F245" s="4">
        <f>ROUND(Source!W221,O245)</f>
        <v>167.5</v>
      </c>
      <c r="G245" s="4" t="s">
        <v>296</v>
      </c>
      <c r="H245" s="4" t="s">
        <v>297</v>
      </c>
      <c r="I245" s="4"/>
      <c r="J245" s="4"/>
      <c r="K245" s="4">
        <v>209</v>
      </c>
      <c r="L245" s="4">
        <v>23</v>
      </c>
      <c r="M245" s="4">
        <v>3</v>
      </c>
      <c r="N245" s="4" t="s">
        <v>3</v>
      </c>
      <c r="O245" s="4">
        <v>2</v>
      </c>
      <c r="P245" s="4"/>
      <c r="Q245" s="4"/>
      <c r="R245" s="4"/>
      <c r="S245" s="4"/>
      <c r="T245" s="4"/>
      <c r="U245" s="4"/>
      <c r="V245" s="4"/>
      <c r="W245" s="4">
        <v>167.5</v>
      </c>
      <c r="X245" s="4">
        <v>1</v>
      </c>
      <c r="Y245" s="4">
        <v>167.5</v>
      </c>
      <c r="Z245" s="4"/>
      <c r="AA245" s="4"/>
      <c r="AB245" s="4"/>
    </row>
    <row r="246" spans="1:28">
      <c r="A246" s="4">
        <v>50</v>
      </c>
      <c r="B246" s="4">
        <v>0</v>
      </c>
      <c r="C246" s="4">
        <v>0</v>
      </c>
      <c r="D246" s="4">
        <v>1</v>
      </c>
      <c r="E246" s="4">
        <v>233</v>
      </c>
      <c r="F246" s="4">
        <f>ROUND(Source!BD221,O246)</f>
        <v>0</v>
      </c>
      <c r="G246" s="4" t="s">
        <v>298</v>
      </c>
      <c r="H246" s="4" t="s">
        <v>299</v>
      </c>
      <c r="I246" s="4"/>
      <c r="J246" s="4"/>
      <c r="K246" s="4">
        <v>233</v>
      </c>
      <c r="L246" s="4">
        <v>24</v>
      </c>
      <c r="M246" s="4">
        <v>3</v>
      </c>
      <c r="N246" s="4" t="s">
        <v>3</v>
      </c>
      <c r="O246" s="4">
        <v>2</v>
      </c>
      <c r="P246" s="4"/>
      <c r="Q246" s="4"/>
      <c r="R246" s="4"/>
      <c r="S246" s="4"/>
      <c r="T246" s="4"/>
      <c r="U246" s="4"/>
      <c r="V246" s="4"/>
      <c r="W246" s="4">
        <v>0</v>
      </c>
      <c r="X246" s="4">
        <v>1</v>
      </c>
      <c r="Y246" s="4">
        <v>0</v>
      </c>
      <c r="Z246" s="4"/>
      <c r="AA246" s="4"/>
      <c r="AB246" s="4"/>
    </row>
    <row r="247" spans="1:28">
      <c r="A247" s="4">
        <v>50</v>
      </c>
      <c r="B247" s="4">
        <v>0</v>
      </c>
      <c r="C247" s="4">
        <v>0</v>
      </c>
      <c r="D247" s="4">
        <v>1</v>
      </c>
      <c r="E247" s="4">
        <v>210</v>
      </c>
      <c r="F247" s="4">
        <f>ROUND(Source!X221,O247)</f>
        <v>56668.53</v>
      </c>
      <c r="G247" s="4" t="s">
        <v>300</v>
      </c>
      <c r="H247" s="4" t="s">
        <v>301</v>
      </c>
      <c r="I247" s="4"/>
      <c r="J247" s="4"/>
      <c r="K247" s="4">
        <v>210</v>
      </c>
      <c r="L247" s="4">
        <v>25</v>
      </c>
      <c r="M247" s="4">
        <v>3</v>
      </c>
      <c r="N247" s="4" t="s">
        <v>3</v>
      </c>
      <c r="O247" s="4">
        <v>2</v>
      </c>
      <c r="P247" s="4"/>
      <c r="Q247" s="4"/>
      <c r="R247" s="4"/>
      <c r="S247" s="4"/>
      <c r="T247" s="4"/>
      <c r="U247" s="4"/>
      <c r="V247" s="4"/>
      <c r="W247" s="4">
        <v>56668.53</v>
      </c>
      <c r="X247" s="4">
        <v>1</v>
      </c>
      <c r="Y247" s="4">
        <v>56668.53</v>
      </c>
      <c r="Z247" s="4"/>
      <c r="AA247" s="4"/>
      <c r="AB247" s="4"/>
    </row>
    <row r="248" spans="1:28">
      <c r="A248" s="4">
        <v>50</v>
      </c>
      <c r="B248" s="4">
        <v>0</v>
      </c>
      <c r="C248" s="4">
        <v>0</v>
      </c>
      <c r="D248" s="4">
        <v>1</v>
      </c>
      <c r="E248" s="4">
        <v>211</v>
      </c>
      <c r="F248" s="4">
        <f>ROUND(Source!Y221,O248)</f>
        <v>31165.58</v>
      </c>
      <c r="G248" s="4" t="s">
        <v>302</v>
      </c>
      <c r="H248" s="4" t="s">
        <v>303</v>
      </c>
      <c r="I248" s="4"/>
      <c r="J248" s="4"/>
      <c r="K248" s="4">
        <v>211</v>
      </c>
      <c r="L248" s="4">
        <v>26</v>
      </c>
      <c r="M248" s="4">
        <v>3</v>
      </c>
      <c r="N248" s="4" t="s">
        <v>3</v>
      </c>
      <c r="O248" s="4">
        <v>2</v>
      </c>
      <c r="P248" s="4"/>
      <c r="Q248" s="4"/>
      <c r="R248" s="4"/>
      <c r="S248" s="4"/>
      <c r="T248" s="4"/>
      <c r="U248" s="4"/>
      <c r="V248" s="4"/>
      <c r="W248" s="4">
        <v>31165.58</v>
      </c>
      <c r="X248" s="4">
        <v>1</v>
      </c>
      <c r="Y248" s="4">
        <v>31165.58</v>
      </c>
      <c r="Z248" s="4"/>
      <c r="AA248" s="4"/>
      <c r="AB248" s="4"/>
    </row>
    <row r="249" spans="1:28">
      <c r="A249" s="4">
        <v>50</v>
      </c>
      <c r="B249" s="4">
        <v>0</v>
      </c>
      <c r="C249" s="4">
        <v>0</v>
      </c>
      <c r="D249" s="4">
        <v>1</v>
      </c>
      <c r="E249" s="4">
        <v>224</v>
      </c>
      <c r="F249" s="4">
        <f>ROUND(Source!AR221,O249)</f>
        <v>303012.13</v>
      </c>
      <c r="G249" s="4" t="s">
        <v>304</v>
      </c>
      <c r="H249" s="4" t="s">
        <v>305</v>
      </c>
      <c r="I249" s="4"/>
      <c r="J249" s="4"/>
      <c r="K249" s="4">
        <v>224</v>
      </c>
      <c r="L249" s="4">
        <v>27</v>
      </c>
      <c r="M249" s="4">
        <v>3</v>
      </c>
      <c r="N249" s="4" t="s">
        <v>3</v>
      </c>
      <c r="O249" s="4">
        <v>2</v>
      </c>
      <c r="P249" s="4"/>
      <c r="Q249" s="4"/>
      <c r="R249" s="4"/>
      <c r="S249" s="4"/>
      <c r="T249" s="4"/>
      <c r="U249" s="4"/>
      <c r="V249" s="4"/>
      <c r="W249" s="4">
        <v>303012.13</v>
      </c>
      <c r="X249" s="4">
        <v>1</v>
      </c>
      <c r="Y249" s="4">
        <v>303012.13</v>
      </c>
      <c r="Z249" s="4"/>
      <c r="AA249" s="4"/>
      <c r="AB249" s="4"/>
    </row>
    <row r="250" spans="1:28">
      <c r="A250" s="4">
        <v>50</v>
      </c>
      <c r="B250" s="4">
        <v>1</v>
      </c>
      <c r="C250" s="4">
        <v>0</v>
      </c>
      <c r="D250" s="4">
        <v>2</v>
      </c>
      <c r="E250" s="4">
        <v>0</v>
      </c>
      <c r="F250" s="4">
        <f>ROUND(F249*0.2,O250)</f>
        <v>60602.400000000001</v>
      </c>
      <c r="G250" s="4" t="s">
        <v>346</v>
      </c>
      <c r="H250" s="4" t="s">
        <v>347</v>
      </c>
      <c r="I250" s="4"/>
      <c r="J250" s="4"/>
      <c r="K250" s="4">
        <v>212</v>
      </c>
      <c r="L250" s="4">
        <v>28</v>
      </c>
      <c r="M250" s="4">
        <v>0</v>
      </c>
      <c r="N250" s="4" t="s">
        <v>3</v>
      </c>
      <c r="O250" s="4">
        <v>1</v>
      </c>
      <c r="P250" s="4"/>
      <c r="Q250" s="4"/>
      <c r="R250" s="4"/>
      <c r="S250" s="4"/>
      <c r="T250" s="4"/>
      <c r="U250" s="4"/>
      <c r="V250" s="4"/>
      <c r="W250" s="4">
        <v>60602.400000000001</v>
      </c>
      <c r="X250" s="4">
        <v>1</v>
      </c>
      <c r="Y250" s="4">
        <v>60602.400000000001</v>
      </c>
      <c r="Z250" s="4"/>
      <c r="AA250" s="4"/>
      <c r="AB250" s="4"/>
    </row>
    <row r="251" spans="1:28">
      <c r="A251" s="4">
        <v>50</v>
      </c>
      <c r="B251" s="4">
        <v>1</v>
      </c>
      <c r="C251" s="4">
        <v>0</v>
      </c>
      <c r="D251" s="4">
        <v>2</v>
      </c>
      <c r="E251" s="4">
        <v>213</v>
      </c>
      <c r="F251" s="4">
        <f>ROUND(F249*1.2,O251)</f>
        <v>363614.6</v>
      </c>
      <c r="G251" s="4" t="s">
        <v>348</v>
      </c>
      <c r="H251" s="4" t="s">
        <v>349</v>
      </c>
      <c r="I251" s="4"/>
      <c r="J251" s="4"/>
      <c r="K251" s="4">
        <v>212</v>
      </c>
      <c r="L251" s="4">
        <v>29</v>
      </c>
      <c r="M251" s="4">
        <v>0</v>
      </c>
      <c r="N251" s="4" t="s">
        <v>3</v>
      </c>
      <c r="O251" s="4">
        <v>1</v>
      </c>
      <c r="P251" s="4"/>
      <c r="Q251" s="4"/>
      <c r="R251" s="4"/>
      <c r="S251" s="4"/>
      <c r="T251" s="4"/>
      <c r="U251" s="4"/>
      <c r="V251" s="4"/>
      <c r="W251" s="4">
        <v>363614.6</v>
      </c>
      <c r="X251" s="4">
        <v>1</v>
      </c>
      <c r="Y251" s="4">
        <v>363614.6</v>
      </c>
      <c r="Z251" s="4"/>
      <c r="AA251" s="4"/>
      <c r="AB251" s="4"/>
    </row>
    <row r="254" spans="1:28">
      <c r="A254">
        <v>70</v>
      </c>
      <c r="B254">
        <v>1</v>
      </c>
      <c r="D254">
        <v>1</v>
      </c>
      <c r="E254" t="s">
        <v>350</v>
      </c>
      <c r="F254" t="s">
        <v>351</v>
      </c>
      <c r="G254">
        <v>0</v>
      </c>
      <c r="H254">
        <v>0</v>
      </c>
      <c r="I254" t="s">
        <v>3</v>
      </c>
      <c r="J254">
        <v>1</v>
      </c>
      <c r="K254">
        <v>0</v>
      </c>
      <c r="L254" t="s">
        <v>3</v>
      </c>
      <c r="M254" t="s">
        <v>3</v>
      </c>
      <c r="N254">
        <v>0</v>
      </c>
      <c r="P254" t="s">
        <v>352</v>
      </c>
    </row>
    <row r="255" spans="1:28">
      <c r="A255">
        <v>70</v>
      </c>
      <c r="B255">
        <v>1</v>
      </c>
      <c r="D255">
        <v>2</v>
      </c>
      <c r="E255" t="s">
        <v>353</v>
      </c>
      <c r="F255" t="s">
        <v>354</v>
      </c>
      <c r="G255">
        <v>1</v>
      </c>
      <c r="H255">
        <v>0</v>
      </c>
      <c r="I255" t="s">
        <v>3</v>
      </c>
      <c r="J255">
        <v>1</v>
      </c>
      <c r="K255">
        <v>0</v>
      </c>
      <c r="L255" t="s">
        <v>3</v>
      </c>
      <c r="M255" t="s">
        <v>3</v>
      </c>
      <c r="N255">
        <v>0</v>
      </c>
      <c r="P255" t="s">
        <v>355</v>
      </c>
    </row>
    <row r="256" spans="1:28">
      <c r="A256">
        <v>70</v>
      </c>
      <c r="B256">
        <v>1</v>
      </c>
      <c r="D256">
        <v>3</v>
      </c>
      <c r="E256" t="s">
        <v>356</v>
      </c>
      <c r="F256" t="s">
        <v>357</v>
      </c>
      <c r="G256">
        <v>0</v>
      </c>
      <c r="H256">
        <v>0</v>
      </c>
      <c r="I256" t="s">
        <v>3</v>
      </c>
      <c r="J256">
        <v>1</v>
      </c>
      <c r="K256">
        <v>0</v>
      </c>
      <c r="L256" t="s">
        <v>3</v>
      </c>
      <c r="M256" t="s">
        <v>3</v>
      </c>
      <c r="N256">
        <v>0</v>
      </c>
      <c r="P256" t="s">
        <v>358</v>
      </c>
    </row>
    <row r="257" spans="1:16">
      <c r="A257">
        <v>70</v>
      </c>
      <c r="B257">
        <v>1</v>
      </c>
      <c r="D257">
        <v>4</v>
      </c>
      <c r="E257" t="s">
        <v>359</v>
      </c>
      <c r="F257" t="s">
        <v>360</v>
      </c>
      <c r="G257">
        <v>0</v>
      </c>
      <c r="H257">
        <v>0</v>
      </c>
      <c r="I257" t="s">
        <v>361</v>
      </c>
      <c r="J257">
        <v>0</v>
      </c>
      <c r="K257">
        <v>0</v>
      </c>
      <c r="L257" t="s">
        <v>3</v>
      </c>
      <c r="M257" t="s">
        <v>3</v>
      </c>
      <c r="N257">
        <v>0</v>
      </c>
      <c r="P257" t="s">
        <v>362</v>
      </c>
    </row>
    <row r="258" spans="1:16">
      <c r="A258">
        <v>70</v>
      </c>
      <c r="B258">
        <v>1</v>
      </c>
      <c r="D258">
        <v>5</v>
      </c>
      <c r="E258" t="s">
        <v>363</v>
      </c>
      <c r="F258" t="s">
        <v>364</v>
      </c>
      <c r="G258">
        <v>0</v>
      </c>
      <c r="H258">
        <v>0</v>
      </c>
      <c r="I258" t="s">
        <v>365</v>
      </c>
      <c r="J258">
        <v>0</v>
      </c>
      <c r="K258">
        <v>0</v>
      </c>
      <c r="L258" t="s">
        <v>3</v>
      </c>
      <c r="M258" t="s">
        <v>3</v>
      </c>
      <c r="N258">
        <v>0</v>
      </c>
      <c r="P258" t="s">
        <v>366</v>
      </c>
    </row>
    <row r="259" spans="1:16">
      <c r="A259">
        <v>70</v>
      </c>
      <c r="B259">
        <v>1</v>
      </c>
      <c r="D259">
        <v>6</v>
      </c>
      <c r="E259" t="s">
        <v>367</v>
      </c>
      <c r="F259" t="s">
        <v>368</v>
      </c>
      <c r="G259">
        <v>0</v>
      </c>
      <c r="H259">
        <v>0</v>
      </c>
      <c r="I259" t="s">
        <v>369</v>
      </c>
      <c r="J259">
        <v>0</v>
      </c>
      <c r="K259">
        <v>0</v>
      </c>
      <c r="L259" t="s">
        <v>3</v>
      </c>
      <c r="M259" t="s">
        <v>3</v>
      </c>
      <c r="N259">
        <v>0</v>
      </c>
      <c r="P259" t="s">
        <v>370</v>
      </c>
    </row>
    <row r="260" spans="1:16">
      <c r="A260">
        <v>70</v>
      </c>
      <c r="B260">
        <v>1</v>
      </c>
      <c r="D260">
        <v>7</v>
      </c>
      <c r="E260" t="s">
        <v>371</v>
      </c>
      <c r="F260" t="s">
        <v>372</v>
      </c>
      <c r="G260">
        <v>1</v>
      </c>
      <c r="H260">
        <v>0</v>
      </c>
      <c r="I260" t="s">
        <v>3</v>
      </c>
      <c r="J260">
        <v>0</v>
      </c>
      <c r="K260">
        <v>0</v>
      </c>
      <c r="L260" t="s">
        <v>3</v>
      </c>
      <c r="M260" t="s">
        <v>3</v>
      </c>
      <c r="N260">
        <v>0</v>
      </c>
      <c r="P260" t="s">
        <v>373</v>
      </c>
    </row>
    <row r="261" spans="1:16">
      <c r="A261">
        <v>70</v>
      </c>
      <c r="B261">
        <v>1</v>
      </c>
      <c r="D261">
        <v>8</v>
      </c>
      <c r="E261" t="s">
        <v>374</v>
      </c>
      <c r="F261" t="s">
        <v>375</v>
      </c>
      <c r="G261">
        <v>0</v>
      </c>
      <c r="H261">
        <v>0</v>
      </c>
      <c r="I261" t="s">
        <v>376</v>
      </c>
      <c r="J261">
        <v>0</v>
      </c>
      <c r="K261">
        <v>0</v>
      </c>
      <c r="L261" t="s">
        <v>3</v>
      </c>
      <c r="M261" t="s">
        <v>3</v>
      </c>
      <c r="N261">
        <v>0</v>
      </c>
      <c r="P261" t="s">
        <v>377</v>
      </c>
    </row>
    <row r="262" spans="1:16">
      <c r="A262">
        <v>70</v>
      </c>
      <c r="B262">
        <v>1</v>
      </c>
      <c r="D262">
        <v>9</v>
      </c>
      <c r="E262" t="s">
        <v>378</v>
      </c>
      <c r="F262" t="s">
        <v>379</v>
      </c>
      <c r="G262">
        <v>0</v>
      </c>
      <c r="H262">
        <v>0</v>
      </c>
      <c r="I262" t="s">
        <v>380</v>
      </c>
      <c r="J262">
        <v>0</v>
      </c>
      <c r="K262">
        <v>0</v>
      </c>
      <c r="L262" t="s">
        <v>3</v>
      </c>
      <c r="M262" t="s">
        <v>3</v>
      </c>
      <c r="N262">
        <v>0</v>
      </c>
      <c r="P262" t="s">
        <v>381</v>
      </c>
    </row>
    <row r="263" spans="1:16">
      <c r="A263">
        <v>70</v>
      </c>
      <c r="B263">
        <v>1</v>
      </c>
      <c r="D263">
        <v>10</v>
      </c>
      <c r="E263" t="s">
        <v>382</v>
      </c>
      <c r="F263" t="s">
        <v>383</v>
      </c>
      <c r="G263">
        <v>0</v>
      </c>
      <c r="H263">
        <v>0</v>
      </c>
      <c r="I263" t="s">
        <v>384</v>
      </c>
      <c r="J263">
        <v>0</v>
      </c>
      <c r="K263">
        <v>0</v>
      </c>
      <c r="L263" t="s">
        <v>3</v>
      </c>
      <c r="M263" t="s">
        <v>3</v>
      </c>
      <c r="N263">
        <v>0</v>
      </c>
      <c r="P263" t="s">
        <v>385</v>
      </c>
    </row>
    <row r="264" spans="1:16">
      <c r="A264">
        <v>70</v>
      </c>
      <c r="B264">
        <v>1</v>
      </c>
      <c r="D264">
        <v>11</v>
      </c>
      <c r="E264" t="s">
        <v>386</v>
      </c>
      <c r="F264" t="s">
        <v>387</v>
      </c>
      <c r="G264">
        <v>0</v>
      </c>
      <c r="H264">
        <v>0</v>
      </c>
      <c r="I264" t="s">
        <v>388</v>
      </c>
      <c r="J264">
        <v>0</v>
      </c>
      <c r="K264">
        <v>0</v>
      </c>
      <c r="L264" t="s">
        <v>3</v>
      </c>
      <c r="M264" t="s">
        <v>3</v>
      </c>
      <c r="N264">
        <v>0</v>
      </c>
      <c r="P264" t="s">
        <v>389</v>
      </c>
    </row>
    <row r="265" spans="1:16">
      <c r="A265">
        <v>70</v>
      </c>
      <c r="B265">
        <v>1</v>
      </c>
      <c r="D265">
        <v>12</v>
      </c>
      <c r="E265" t="s">
        <v>390</v>
      </c>
      <c r="F265" t="s">
        <v>391</v>
      </c>
      <c r="G265">
        <v>0</v>
      </c>
      <c r="H265">
        <v>0</v>
      </c>
      <c r="I265" t="s">
        <v>3</v>
      </c>
      <c r="J265">
        <v>0</v>
      </c>
      <c r="K265">
        <v>0</v>
      </c>
      <c r="L265" t="s">
        <v>3</v>
      </c>
      <c r="M265" t="s">
        <v>3</v>
      </c>
      <c r="N265">
        <v>0</v>
      </c>
      <c r="P265" t="s">
        <v>3</v>
      </c>
    </row>
    <row r="266" spans="1:16">
      <c r="A266">
        <v>70</v>
      </c>
      <c r="B266">
        <v>1</v>
      </c>
      <c r="D266">
        <v>1</v>
      </c>
      <c r="E266" t="s">
        <v>392</v>
      </c>
      <c r="F266" t="s">
        <v>393</v>
      </c>
      <c r="G266">
        <v>0.9</v>
      </c>
      <c r="H266">
        <v>1</v>
      </c>
      <c r="I266" t="s">
        <v>394</v>
      </c>
      <c r="J266">
        <v>0</v>
      </c>
      <c r="K266">
        <v>0</v>
      </c>
      <c r="L266" t="s">
        <v>3</v>
      </c>
      <c r="M266" t="s">
        <v>3</v>
      </c>
      <c r="N266">
        <v>0</v>
      </c>
      <c r="P266" t="s">
        <v>3</v>
      </c>
    </row>
    <row r="267" spans="1:16">
      <c r="A267">
        <v>70</v>
      </c>
      <c r="B267">
        <v>1</v>
      </c>
      <c r="D267">
        <v>2</v>
      </c>
      <c r="E267" t="s">
        <v>395</v>
      </c>
      <c r="F267" t="s">
        <v>396</v>
      </c>
      <c r="G267">
        <v>0.85</v>
      </c>
      <c r="H267">
        <v>1</v>
      </c>
      <c r="I267" t="s">
        <v>397</v>
      </c>
      <c r="J267">
        <v>0</v>
      </c>
      <c r="K267">
        <v>0</v>
      </c>
      <c r="L267" t="s">
        <v>3</v>
      </c>
      <c r="M267" t="s">
        <v>3</v>
      </c>
      <c r="N267">
        <v>0</v>
      </c>
      <c r="P267" t="s">
        <v>3</v>
      </c>
    </row>
    <row r="268" spans="1:16">
      <c r="A268">
        <v>70</v>
      </c>
      <c r="B268">
        <v>1</v>
      </c>
      <c r="D268">
        <v>3</v>
      </c>
      <c r="E268" t="s">
        <v>398</v>
      </c>
      <c r="F268" t="s">
        <v>399</v>
      </c>
      <c r="G268">
        <v>1</v>
      </c>
      <c r="H268">
        <v>0.85</v>
      </c>
      <c r="I268" t="s">
        <v>400</v>
      </c>
      <c r="J268">
        <v>0</v>
      </c>
      <c r="K268">
        <v>0</v>
      </c>
      <c r="L268" t="s">
        <v>3</v>
      </c>
      <c r="M268" t="s">
        <v>3</v>
      </c>
      <c r="N268">
        <v>0</v>
      </c>
      <c r="P268" t="s">
        <v>3</v>
      </c>
    </row>
    <row r="269" spans="1:16">
      <c r="A269">
        <v>70</v>
      </c>
      <c r="B269">
        <v>1</v>
      </c>
      <c r="D269">
        <v>4</v>
      </c>
      <c r="E269" t="s">
        <v>401</v>
      </c>
      <c r="F269" t="s">
        <v>402</v>
      </c>
      <c r="G269">
        <v>1</v>
      </c>
      <c r="H269">
        <v>0</v>
      </c>
      <c r="I269" t="s">
        <v>3</v>
      </c>
      <c r="J269">
        <v>0</v>
      </c>
      <c r="K269">
        <v>0</v>
      </c>
      <c r="L269" t="s">
        <v>3</v>
      </c>
      <c r="M269" t="s">
        <v>3</v>
      </c>
      <c r="N269">
        <v>0</v>
      </c>
      <c r="P269" t="s">
        <v>3</v>
      </c>
    </row>
    <row r="270" spans="1:16">
      <c r="A270">
        <v>70</v>
      </c>
      <c r="B270">
        <v>1</v>
      </c>
      <c r="D270">
        <v>5</v>
      </c>
      <c r="E270" t="s">
        <v>403</v>
      </c>
      <c r="F270" t="s">
        <v>404</v>
      </c>
      <c r="G270">
        <v>1</v>
      </c>
      <c r="H270">
        <v>0.8</v>
      </c>
      <c r="I270" t="s">
        <v>405</v>
      </c>
      <c r="J270">
        <v>0</v>
      </c>
      <c r="K270">
        <v>0</v>
      </c>
      <c r="L270" t="s">
        <v>3</v>
      </c>
      <c r="M270" t="s">
        <v>3</v>
      </c>
      <c r="N270">
        <v>0</v>
      </c>
      <c r="P270" t="s">
        <v>3</v>
      </c>
    </row>
    <row r="271" spans="1:16">
      <c r="A271">
        <v>70</v>
      </c>
      <c r="B271">
        <v>1</v>
      </c>
      <c r="D271">
        <v>6</v>
      </c>
      <c r="E271" t="s">
        <v>406</v>
      </c>
      <c r="F271" t="s">
        <v>407</v>
      </c>
      <c r="G271">
        <v>0.85</v>
      </c>
      <c r="H271">
        <v>0</v>
      </c>
      <c r="I271" t="s">
        <v>3</v>
      </c>
      <c r="J271">
        <v>0</v>
      </c>
      <c r="K271">
        <v>0</v>
      </c>
      <c r="L271" t="s">
        <v>3</v>
      </c>
      <c r="M271" t="s">
        <v>3</v>
      </c>
      <c r="N271">
        <v>0</v>
      </c>
      <c r="P271" t="s">
        <v>3</v>
      </c>
    </row>
    <row r="272" spans="1:16">
      <c r="A272">
        <v>70</v>
      </c>
      <c r="B272">
        <v>1</v>
      </c>
      <c r="D272">
        <v>7</v>
      </c>
      <c r="E272" t="s">
        <v>408</v>
      </c>
      <c r="F272" t="s">
        <v>409</v>
      </c>
      <c r="G272">
        <v>0.8</v>
      </c>
      <c r="H272">
        <v>0</v>
      </c>
      <c r="I272" t="s">
        <v>3</v>
      </c>
      <c r="J272">
        <v>0</v>
      </c>
      <c r="K272">
        <v>0</v>
      </c>
      <c r="L272" t="s">
        <v>3</v>
      </c>
      <c r="M272" t="s">
        <v>3</v>
      </c>
      <c r="N272">
        <v>0</v>
      </c>
      <c r="P272" t="s">
        <v>3</v>
      </c>
    </row>
    <row r="273" spans="1:40">
      <c r="A273">
        <v>70</v>
      </c>
      <c r="B273">
        <v>1</v>
      </c>
      <c r="D273">
        <v>8</v>
      </c>
      <c r="E273" t="s">
        <v>410</v>
      </c>
      <c r="F273" t="s">
        <v>411</v>
      </c>
      <c r="G273">
        <v>0.7</v>
      </c>
      <c r="H273">
        <v>0</v>
      </c>
      <c r="I273" t="s">
        <v>3</v>
      </c>
      <c r="J273">
        <v>0</v>
      </c>
      <c r="K273">
        <v>0</v>
      </c>
      <c r="L273" t="s">
        <v>3</v>
      </c>
      <c r="M273" t="s">
        <v>3</v>
      </c>
      <c r="N273">
        <v>0</v>
      </c>
      <c r="P273" t="s">
        <v>3</v>
      </c>
    </row>
    <row r="274" spans="1:40">
      <c r="A274">
        <v>70</v>
      </c>
      <c r="B274">
        <v>1</v>
      </c>
      <c r="D274">
        <v>9</v>
      </c>
      <c r="E274" t="s">
        <v>412</v>
      </c>
      <c r="F274" t="s">
        <v>413</v>
      </c>
      <c r="G274">
        <v>0.9</v>
      </c>
      <c r="H274">
        <v>0</v>
      </c>
      <c r="I274" t="s">
        <v>3</v>
      </c>
      <c r="J274">
        <v>0</v>
      </c>
      <c r="K274">
        <v>0</v>
      </c>
      <c r="L274" t="s">
        <v>3</v>
      </c>
      <c r="M274" t="s">
        <v>3</v>
      </c>
      <c r="N274">
        <v>0</v>
      </c>
      <c r="P274" t="s">
        <v>3</v>
      </c>
    </row>
    <row r="275" spans="1:40">
      <c r="A275">
        <v>70</v>
      </c>
      <c r="B275">
        <v>1</v>
      </c>
      <c r="D275">
        <v>10</v>
      </c>
      <c r="E275" t="s">
        <v>414</v>
      </c>
      <c r="F275" t="s">
        <v>415</v>
      </c>
      <c r="G275">
        <v>0.6</v>
      </c>
      <c r="H275">
        <v>0</v>
      </c>
      <c r="I275" t="s">
        <v>3</v>
      </c>
      <c r="J275">
        <v>0</v>
      </c>
      <c r="K275">
        <v>0</v>
      </c>
      <c r="L275" t="s">
        <v>3</v>
      </c>
      <c r="M275" t="s">
        <v>3</v>
      </c>
      <c r="N275">
        <v>0</v>
      </c>
      <c r="P275" t="s">
        <v>3</v>
      </c>
    </row>
    <row r="276" spans="1:40">
      <c r="A276">
        <v>70</v>
      </c>
      <c r="B276">
        <v>1</v>
      </c>
      <c r="D276">
        <v>11</v>
      </c>
      <c r="E276" t="s">
        <v>416</v>
      </c>
      <c r="F276" t="s">
        <v>417</v>
      </c>
      <c r="G276">
        <v>1.2</v>
      </c>
      <c r="H276">
        <v>0</v>
      </c>
      <c r="I276" t="s">
        <v>3</v>
      </c>
      <c r="J276">
        <v>0</v>
      </c>
      <c r="K276">
        <v>0</v>
      </c>
      <c r="L276" t="s">
        <v>3</v>
      </c>
      <c r="M276" t="s">
        <v>3</v>
      </c>
      <c r="N276">
        <v>0</v>
      </c>
      <c r="P276" t="s">
        <v>3</v>
      </c>
    </row>
    <row r="277" spans="1:40">
      <c r="A277">
        <v>70</v>
      </c>
      <c r="B277">
        <v>1</v>
      </c>
      <c r="D277">
        <v>12</v>
      </c>
      <c r="E277" t="s">
        <v>418</v>
      </c>
      <c r="F277" t="s">
        <v>419</v>
      </c>
      <c r="G277">
        <v>0</v>
      </c>
      <c r="H277">
        <v>0</v>
      </c>
      <c r="I277" t="s">
        <v>3</v>
      </c>
      <c r="J277">
        <v>0</v>
      </c>
      <c r="K277">
        <v>0</v>
      </c>
      <c r="L277" t="s">
        <v>3</v>
      </c>
      <c r="M277" t="s">
        <v>3</v>
      </c>
      <c r="N277">
        <v>0</v>
      </c>
      <c r="P277" t="s">
        <v>3</v>
      </c>
    </row>
    <row r="278" spans="1:40">
      <c r="A278">
        <v>70</v>
      </c>
      <c r="B278">
        <v>1</v>
      </c>
      <c r="D278">
        <v>13</v>
      </c>
      <c r="E278" t="s">
        <v>420</v>
      </c>
      <c r="F278" t="s">
        <v>421</v>
      </c>
      <c r="G278">
        <v>1</v>
      </c>
      <c r="H278">
        <v>0</v>
      </c>
      <c r="I278" t="s">
        <v>3</v>
      </c>
      <c r="J278">
        <v>0</v>
      </c>
      <c r="K278">
        <v>0</v>
      </c>
      <c r="L278" t="s">
        <v>3</v>
      </c>
      <c r="M278" t="s">
        <v>3</v>
      </c>
      <c r="N278">
        <v>0</v>
      </c>
      <c r="P278" t="s">
        <v>3</v>
      </c>
    </row>
    <row r="280" spans="1:40">
      <c r="A280">
        <v>-1</v>
      </c>
    </row>
    <row r="282" spans="1:40">
      <c r="A282" s="3">
        <v>75</v>
      </c>
      <c r="B282" s="3" t="s">
        <v>422</v>
      </c>
      <c r="C282" s="3">
        <v>2020</v>
      </c>
      <c r="D282" s="3">
        <v>0</v>
      </c>
      <c r="E282" s="3">
        <v>11</v>
      </c>
      <c r="F282" s="3"/>
      <c r="G282" s="3">
        <v>0</v>
      </c>
      <c r="H282" s="3">
        <v>1</v>
      </c>
      <c r="I282" s="3">
        <v>0</v>
      </c>
      <c r="J282" s="3">
        <v>3</v>
      </c>
      <c r="K282" s="3">
        <v>0</v>
      </c>
      <c r="L282" s="3">
        <v>0</v>
      </c>
      <c r="M282" s="3">
        <v>0</v>
      </c>
      <c r="N282" s="3">
        <v>35350322</v>
      </c>
      <c r="O282" s="3">
        <v>1</v>
      </c>
    </row>
    <row r="283" spans="1:40">
      <c r="A283" s="5">
        <v>1</v>
      </c>
      <c r="B283" s="5" t="s">
        <v>423</v>
      </c>
      <c r="C283" s="5" t="s">
        <v>424</v>
      </c>
      <c r="D283" s="5">
        <v>2021</v>
      </c>
      <c r="E283" s="5">
        <v>3</v>
      </c>
      <c r="F283" s="5">
        <v>1</v>
      </c>
      <c r="G283" s="5">
        <v>1</v>
      </c>
      <c r="H283" s="5">
        <v>0</v>
      </c>
      <c r="I283" s="5">
        <v>2</v>
      </c>
      <c r="J283" s="5">
        <v>1</v>
      </c>
      <c r="K283" s="5">
        <v>1</v>
      </c>
      <c r="L283" s="5">
        <v>1</v>
      </c>
      <c r="M283" s="5">
        <v>1</v>
      </c>
      <c r="N283" s="5">
        <v>1</v>
      </c>
      <c r="O283" s="5">
        <v>1</v>
      </c>
      <c r="P283" s="5">
        <v>1</v>
      </c>
      <c r="Q283" s="5">
        <v>1</v>
      </c>
      <c r="R283" s="5" t="s">
        <v>3</v>
      </c>
      <c r="S283" s="5" t="s">
        <v>3</v>
      </c>
      <c r="T283" s="5" t="s">
        <v>3</v>
      </c>
      <c r="U283" s="5" t="s">
        <v>3</v>
      </c>
      <c r="V283" s="5" t="s">
        <v>3</v>
      </c>
      <c r="W283" s="5" t="s">
        <v>3</v>
      </c>
      <c r="X283" s="5" t="s">
        <v>3</v>
      </c>
      <c r="Y283" s="5" t="s">
        <v>3</v>
      </c>
      <c r="Z283" s="5" t="s">
        <v>3</v>
      </c>
      <c r="AA283" s="5" t="s">
        <v>3</v>
      </c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>
        <v>35350323</v>
      </c>
    </row>
    <row r="284" spans="1:40">
      <c r="A284" s="5">
        <v>2</v>
      </c>
      <c r="B284" s="5" t="s">
        <v>425</v>
      </c>
      <c r="C284" s="5" t="s">
        <v>426</v>
      </c>
      <c r="D284" s="5">
        <v>0</v>
      </c>
      <c r="E284" s="5">
        <v>0</v>
      </c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>
        <v>35350324</v>
      </c>
    </row>
    <row r="288" spans="1:40">
      <c r="A288">
        <v>65</v>
      </c>
      <c r="C288">
        <v>1</v>
      </c>
      <c r="D288">
        <v>0</v>
      </c>
      <c r="E288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EC55"/>
  <sheetViews>
    <sheetView workbookViewId="0"/>
  </sheetViews>
  <sheetFormatPr defaultColWidth="9.140625" defaultRowHeight="12.75"/>
  <cols>
    <col min="1" max="256" width="9.140625" customWidth="1"/>
  </cols>
  <sheetData>
    <row r="1" spans="1:133">
      <c r="A1">
        <v>0</v>
      </c>
      <c r="B1" t="s">
        <v>0</v>
      </c>
      <c r="D1" t="s">
        <v>427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58436</v>
      </c>
      <c r="M1">
        <v>10</v>
      </c>
      <c r="N1">
        <v>11</v>
      </c>
      <c r="O1">
        <v>3</v>
      </c>
      <c r="P1">
        <v>2</v>
      </c>
      <c r="Q1">
        <v>4</v>
      </c>
    </row>
    <row r="12" spans="1:133">
      <c r="A12" s="1">
        <v>1</v>
      </c>
      <c r="B12" s="1">
        <v>53</v>
      </c>
      <c r="C12" s="1">
        <v>0</v>
      </c>
      <c r="D12" s="1"/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8200</v>
      </c>
      <c r="CI12" s="1" t="s">
        <v>3</v>
      </c>
      <c r="CJ12" s="1" t="s">
        <v>3</v>
      </c>
      <c r="CK12" s="1">
        <v>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>
      <c r="A14" s="1">
        <v>22</v>
      </c>
      <c r="B14" s="1">
        <v>0</v>
      </c>
      <c r="C14" s="1">
        <v>0</v>
      </c>
      <c r="D14" s="1">
        <v>35350322</v>
      </c>
      <c r="E14" s="1">
        <v>0</v>
      </c>
      <c r="F14" s="1">
        <v>3</v>
      </c>
      <c r="G14" s="1"/>
      <c r="H14" s="1"/>
      <c r="I14" s="1"/>
      <c r="J14" s="1"/>
      <c r="K14" s="1"/>
      <c r="L14" s="1"/>
      <c r="M14" s="1"/>
      <c r="N14" s="1"/>
      <c r="O14" s="1"/>
    </row>
    <row r="16" spans="1:133">
      <c r="A16" s="6">
        <v>3</v>
      </c>
      <c r="B16" s="6">
        <v>1</v>
      </c>
      <c r="C16" s="6" t="s">
        <v>12</v>
      </c>
      <c r="D16" s="6" t="s">
        <v>12</v>
      </c>
      <c r="E16" s="7">
        <f>(Source!F208)/1000</f>
        <v>271.75021000000004</v>
      </c>
      <c r="F16" s="7">
        <f>(Source!F209)/1000</f>
        <v>31.26192</v>
      </c>
      <c r="G16" s="7">
        <f>(Source!F200)/1000</f>
        <v>0</v>
      </c>
      <c r="H16" s="7">
        <f>(Source!F210)/1000+(Source!F211)/1000</f>
        <v>0</v>
      </c>
      <c r="I16" s="7">
        <f>E16+F16+G16+H16</f>
        <v>303.01213000000001</v>
      </c>
      <c r="J16" s="7">
        <f>(Source!F206)/1000</f>
        <v>55.001300000000001</v>
      </c>
      <c r="AI16" s="6">
        <v>0</v>
      </c>
      <c r="AJ16" s="6">
        <v>0</v>
      </c>
      <c r="AK16" s="6" t="s">
        <v>3</v>
      </c>
      <c r="AL16" s="6" t="s">
        <v>3</v>
      </c>
      <c r="AM16" s="6" t="s">
        <v>3</v>
      </c>
      <c r="AN16" s="6">
        <v>0</v>
      </c>
      <c r="AO16" s="6" t="s">
        <v>3</v>
      </c>
      <c r="AP16" s="6" t="s">
        <v>3</v>
      </c>
      <c r="AT16" s="7">
        <v>215178.02</v>
      </c>
      <c r="AU16" s="7">
        <v>156737.76999999999</v>
      </c>
      <c r="AV16" s="7">
        <v>0</v>
      </c>
      <c r="AW16" s="7">
        <v>0</v>
      </c>
      <c r="AX16" s="7">
        <v>0</v>
      </c>
      <c r="AY16" s="7">
        <v>3438.95</v>
      </c>
      <c r="AZ16" s="7">
        <v>870.96</v>
      </c>
      <c r="BA16" s="7">
        <v>55001.3</v>
      </c>
      <c r="BB16" s="7">
        <v>271750.21000000002</v>
      </c>
      <c r="BC16" s="7">
        <v>31261.919999999998</v>
      </c>
      <c r="BD16" s="7">
        <v>0</v>
      </c>
      <c r="BE16" s="7">
        <v>0</v>
      </c>
      <c r="BF16" s="7">
        <v>184.55392080000001</v>
      </c>
      <c r="BG16" s="7">
        <v>2.2656449999999997</v>
      </c>
      <c r="BH16" s="7">
        <v>167.5</v>
      </c>
      <c r="BI16" s="7">
        <v>56668.53</v>
      </c>
      <c r="BJ16" s="7">
        <v>31165.58</v>
      </c>
      <c r="BK16" s="7">
        <v>303012.13</v>
      </c>
    </row>
    <row r="18" spans="1:19">
      <c r="A18">
        <v>51</v>
      </c>
      <c r="E18" s="8">
        <f>SUMIF(A16:A17,3,E16:E17)</f>
        <v>271.75021000000004</v>
      </c>
      <c r="F18" s="8">
        <f>SUMIF(A16:A17,3,F16:F17)</f>
        <v>31.26192</v>
      </c>
      <c r="G18" s="8">
        <f>SUMIF(A16:A17,3,G16:G17)</f>
        <v>0</v>
      </c>
      <c r="H18" s="8">
        <f>SUMIF(A16:A17,3,H16:H17)</f>
        <v>0</v>
      </c>
      <c r="I18" s="8">
        <f>SUMIF(A16:A17,3,I16:I17)</f>
        <v>303.01213000000001</v>
      </c>
      <c r="J18" s="8">
        <f>SUMIF(A16:A17,3,J16:J17)</f>
        <v>55.001300000000001</v>
      </c>
      <c r="K18" s="8"/>
      <c r="L18" s="8"/>
      <c r="M18" s="8"/>
      <c r="N18" s="8"/>
      <c r="O18" s="8"/>
      <c r="P18" s="8"/>
      <c r="Q18" s="8"/>
      <c r="R18" s="8"/>
      <c r="S18" s="8"/>
    </row>
    <row r="20" spans="1:19">
      <c r="A20" s="4">
        <v>50</v>
      </c>
      <c r="B20" s="4">
        <v>0</v>
      </c>
      <c r="C20" s="4">
        <v>0</v>
      </c>
      <c r="D20" s="4">
        <v>1</v>
      </c>
      <c r="E20" s="4">
        <v>201</v>
      </c>
      <c r="F20" s="4">
        <v>215178.02</v>
      </c>
      <c r="G20" s="4" t="s">
        <v>252</v>
      </c>
      <c r="H20" s="4" t="s">
        <v>253</v>
      </c>
      <c r="I20" s="4"/>
      <c r="J20" s="4"/>
      <c r="K20" s="4">
        <v>201</v>
      </c>
      <c r="L20" s="4">
        <v>1</v>
      </c>
      <c r="M20" s="4">
        <v>3</v>
      </c>
      <c r="N20" s="4" t="s">
        <v>3</v>
      </c>
      <c r="O20" s="4">
        <v>2</v>
      </c>
      <c r="P20" s="4"/>
    </row>
    <row r="21" spans="1:19">
      <c r="A21" s="4">
        <v>50</v>
      </c>
      <c r="B21" s="4">
        <v>0</v>
      </c>
      <c r="C21" s="4">
        <v>0</v>
      </c>
      <c r="D21" s="4">
        <v>1</v>
      </c>
      <c r="E21" s="4">
        <v>202</v>
      </c>
      <c r="F21" s="4">
        <v>156737.76999999999</v>
      </c>
      <c r="G21" s="4" t="s">
        <v>254</v>
      </c>
      <c r="H21" s="4" t="s">
        <v>255</v>
      </c>
      <c r="I21" s="4"/>
      <c r="J21" s="4"/>
      <c r="K21" s="4">
        <v>202</v>
      </c>
      <c r="L21" s="4">
        <v>2</v>
      </c>
      <c r="M21" s="4">
        <v>3</v>
      </c>
      <c r="N21" s="4" t="s">
        <v>3</v>
      </c>
      <c r="O21" s="4">
        <v>2</v>
      </c>
      <c r="P21" s="4"/>
    </row>
    <row r="22" spans="1:19">
      <c r="A22" s="4">
        <v>50</v>
      </c>
      <c r="B22" s="4">
        <v>0</v>
      </c>
      <c r="C22" s="4">
        <v>0</v>
      </c>
      <c r="D22" s="4">
        <v>1</v>
      </c>
      <c r="E22" s="4">
        <v>222</v>
      </c>
      <c r="F22" s="4">
        <v>0</v>
      </c>
      <c r="G22" s="4" t="s">
        <v>256</v>
      </c>
      <c r="H22" s="4" t="s">
        <v>257</v>
      </c>
      <c r="I22" s="4"/>
      <c r="J22" s="4"/>
      <c r="K22" s="4">
        <v>222</v>
      </c>
      <c r="L22" s="4">
        <v>3</v>
      </c>
      <c r="M22" s="4">
        <v>3</v>
      </c>
      <c r="N22" s="4" t="s">
        <v>3</v>
      </c>
      <c r="O22" s="4">
        <v>2</v>
      </c>
      <c r="P22" s="4"/>
    </row>
    <row r="23" spans="1:19">
      <c r="A23" s="4">
        <v>50</v>
      </c>
      <c r="B23" s="4">
        <v>0</v>
      </c>
      <c r="C23" s="4">
        <v>0</v>
      </c>
      <c r="D23" s="4">
        <v>1</v>
      </c>
      <c r="E23" s="4">
        <v>225</v>
      </c>
      <c r="F23" s="4">
        <v>156737.76999999999</v>
      </c>
      <c r="G23" s="4" t="s">
        <v>258</v>
      </c>
      <c r="H23" s="4" t="s">
        <v>259</v>
      </c>
      <c r="I23" s="4"/>
      <c r="J23" s="4"/>
      <c r="K23" s="4">
        <v>225</v>
      </c>
      <c r="L23" s="4">
        <v>4</v>
      </c>
      <c r="M23" s="4">
        <v>3</v>
      </c>
      <c r="N23" s="4" t="s">
        <v>3</v>
      </c>
      <c r="O23" s="4">
        <v>2</v>
      </c>
      <c r="P23" s="4"/>
    </row>
    <row r="24" spans="1:19">
      <c r="A24" s="4">
        <v>50</v>
      </c>
      <c r="B24" s="4">
        <v>0</v>
      </c>
      <c r="C24" s="4">
        <v>0</v>
      </c>
      <c r="D24" s="4">
        <v>1</v>
      </c>
      <c r="E24" s="4">
        <v>226</v>
      </c>
      <c r="F24" s="4">
        <v>156737.76999999999</v>
      </c>
      <c r="G24" s="4" t="s">
        <v>260</v>
      </c>
      <c r="H24" s="4" t="s">
        <v>261</v>
      </c>
      <c r="I24" s="4"/>
      <c r="J24" s="4"/>
      <c r="K24" s="4">
        <v>226</v>
      </c>
      <c r="L24" s="4">
        <v>5</v>
      </c>
      <c r="M24" s="4">
        <v>3</v>
      </c>
      <c r="N24" s="4" t="s">
        <v>3</v>
      </c>
      <c r="O24" s="4">
        <v>2</v>
      </c>
      <c r="P24" s="4"/>
    </row>
    <row r="25" spans="1:19">
      <c r="A25" s="4">
        <v>50</v>
      </c>
      <c r="B25" s="4">
        <v>0</v>
      </c>
      <c r="C25" s="4">
        <v>0</v>
      </c>
      <c r="D25" s="4">
        <v>1</v>
      </c>
      <c r="E25" s="4">
        <v>227</v>
      </c>
      <c r="F25" s="4">
        <v>0</v>
      </c>
      <c r="G25" s="4" t="s">
        <v>262</v>
      </c>
      <c r="H25" s="4" t="s">
        <v>263</v>
      </c>
      <c r="I25" s="4"/>
      <c r="J25" s="4"/>
      <c r="K25" s="4">
        <v>227</v>
      </c>
      <c r="L25" s="4">
        <v>6</v>
      </c>
      <c r="M25" s="4">
        <v>3</v>
      </c>
      <c r="N25" s="4" t="s">
        <v>3</v>
      </c>
      <c r="O25" s="4">
        <v>2</v>
      </c>
      <c r="P25" s="4"/>
    </row>
    <row r="26" spans="1:19">
      <c r="A26" s="4">
        <v>50</v>
      </c>
      <c r="B26" s="4">
        <v>0</v>
      </c>
      <c r="C26" s="4">
        <v>0</v>
      </c>
      <c r="D26" s="4">
        <v>1</v>
      </c>
      <c r="E26" s="4">
        <v>228</v>
      </c>
      <c r="F26" s="4">
        <v>156737.76999999999</v>
      </c>
      <c r="G26" s="4" t="s">
        <v>264</v>
      </c>
      <c r="H26" s="4" t="s">
        <v>265</v>
      </c>
      <c r="I26" s="4"/>
      <c r="J26" s="4"/>
      <c r="K26" s="4">
        <v>228</v>
      </c>
      <c r="L26" s="4">
        <v>7</v>
      </c>
      <c r="M26" s="4">
        <v>3</v>
      </c>
      <c r="N26" s="4" t="s">
        <v>3</v>
      </c>
      <c r="O26" s="4">
        <v>2</v>
      </c>
      <c r="P26" s="4"/>
    </row>
    <row r="27" spans="1:19">
      <c r="A27" s="4">
        <v>50</v>
      </c>
      <c r="B27" s="4">
        <v>0</v>
      </c>
      <c r="C27" s="4">
        <v>0</v>
      </c>
      <c r="D27" s="4">
        <v>1</v>
      </c>
      <c r="E27" s="4">
        <v>216</v>
      </c>
      <c r="F27" s="4">
        <v>0</v>
      </c>
      <c r="G27" s="4" t="s">
        <v>266</v>
      </c>
      <c r="H27" s="4" t="s">
        <v>267</v>
      </c>
      <c r="I27" s="4"/>
      <c r="J27" s="4"/>
      <c r="K27" s="4">
        <v>216</v>
      </c>
      <c r="L27" s="4">
        <v>8</v>
      </c>
      <c r="M27" s="4">
        <v>3</v>
      </c>
      <c r="N27" s="4" t="s">
        <v>3</v>
      </c>
      <c r="O27" s="4">
        <v>2</v>
      </c>
      <c r="P27" s="4"/>
    </row>
    <row r="28" spans="1:19">
      <c r="A28" s="4">
        <v>50</v>
      </c>
      <c r="B28" s="4">
        <v>0</v>
      </c>
      <c r="C28" s="4">
        <v>0</v>
      </c>
      <c r="D28" s="4">
        <v>1</v>
      </c>
      <c r="E28" s="4">
        <v>223</v>
      </c>
      <c r="F28" s="4">
        <v>0</v>
      </c>
      <c r="G28" s="4" t="s">
        <v>268</v>
      </c>
      <c r="H28" s="4" t="s">
        <v>269</v>
      </c>
      <c r="I28" s="4"/>
      <c r="J28" s="4"/>
      <c r="K28" s="4">
        <v>223</v>
      </c>
      <c r="L28" s="4">
        <v>9</v>
      </c>
      <c r="M28" s="4">
        <v>3</v>
      </c>
      <c r="N28" s="4" t="s">
        <v>3</v>
      </c>
      <c r="O28" s="4">
        <v>2</v>
      </c>
      <c r="P28" s="4"/>
    </row>
    <row r="29" spans="1:19">
      <c r="A29" s="4">
        <v>50</v>
      </c>
      <c r="B29" s="4">
        <v>0</v>
      </c>
      <c r="C29" s="4">
        <v>0</v>
      </c>
      <c r="D29" s="4">
        <v>1</v>
      </c>
      <c r="E29" s="4">
        <v>229</v>
      </c>
      <c r="F29" s="4">
        <v>0</v>
      </c>
      <c r="G29" s="4" t="s">
        <v>270</v>
      </c>
      <c r="H29" s="4" t="s">
        <v>271</v>
      </c>
      <c r="I29" s="4"/>
      <c r="J29" s="4"/>
      <c r="K29" s="4">
        <v>229</v>
      </c>
      <c r="L29" s="4">
        <v>10</v>
      </c>
      <c r="M29" s="4">
        <v>3</v>
      </c>
      <c r="N29" s="4" t="s">
        <v>3</v>
      </c>
      <c r="O29" s="4">
        <v>2</v>
      </c>
      <c r="P29" s="4"/>
    </row>
    <row r="30" spans="1:19">
      <c r="A30" s="4">
        <v>50</v>
      </c>
      <c r="B30" s="4">
        <v>0</v>
      </c>
      <c r="C30" s="4">
        <v>0</v>
      </c>
      <c r="D30" s="4">
        <v>1</v>
      </c>
      <c r="E30" s="4">
        <v>203</v>
      </c>
      <c r="F30" s="4">
        <v>3438.95</v>
      </c>
      <c r="G30" s="4" t="s">
        <v>272</v>
      </c>
      <c r="H30" s="4" t="s">
        <v>273</v>
      </c>
      <c r="I30" s="4"/>
      <c r="J30" s="4"/>
      <c r="K30" s="4">
        <v>203</v>
      </c>
      <c r="L30" s="4">
        <v>11</v>
      </c>
      <c r="M30" s="4">
        <v>3</v>
      </c>
      <c r="N30" s="4" t="s">
        <v>3</v>
      </c>
      <c r="O30" s="4">
        <v>2</v>
      </c>
      <c r="P30" s="4"/>
    </row>
    <row r="31" spans="1:19">
      <c r="A31" s="4">
        <v>50</v>
      </c>
      <c r="B31" s="4">
        <v>0</v>
      </c>
      <c r="C31" s="4">
        <v>0</v>
      </c>
      <c r="D31" s="4">
        <v>1</v>
      </c>
      <c r="E31" s="4">
        <v>231</v>
      </c>
      <c r="F31" s="4">
        <v>0</v>
      </c>
      <c r="G31" s="4" t="s">
        <v>274</v>
      </c>
      <c r="H31" s="4" t="s">
        <v>275</v>
      </c>
      <c r="I31" s="4"/>
      <c r="J31" s="4"/>
      <c r="K31" s="4">
        <v>231</v>
      </c>
      <c r="L31" s="4">
        <v>12</v>
      </c>
      <c r="M31" s="4">
        <v>3</v>
      </c>
      <c r="N31" s="4" t="s">
        <v>3</v>
      </c>
      <c r="O31" s="4">
        <v>2</v>
      </c>
      <c r="P31" s="4"/>
    </row>
    <row r="32" spans="1:19">
      <c r="A32" s="4">
        <v>50</v>
      </c>
      <c r="B32" s="4">
        <v>0</v>
      </c>
      <c r="C32" s="4">
        <v>0</v>
      </c>
      <c r="D32" s="4">
        <v>1</v>
      </c>
      <c r="E32" s="4">
        <v>204</v>
      </c>
      <c r="F32" s="4">
        <v>870.96</v>
      </c>
      <c r="G32" s="4" t="s">
        <v>276</v>
      </c>
      <c r="H32" s="4" t="s">
        <v>277</v>
      </c>
      <c r="I32" s="4"/>
      <c r="J32" s="4"/>
      <c r="K32" s="4">
        <v>204</v>
      </c>
      <c r="L32" s="4">
        <v>13</v>
      </c>
      <c r="M32" s="4">
        <v>3</v>
      </c>
      <c r="N32" s="4" t="s">
        <v>3</v>
      </c>
      <c r="O32" s="4">
        <v>2</v>
      </c>
      <c r="P32" s="4"/>
    </row>
    <row r="33" spans="1:16">
      <c r="A33" s="4">
        <v>50</v>
      </c>
      <c r="B33" s="4">
        <v>0</v>
      </c>
      <c r="C33" s="4">
        <v>0</v>
      </c>
      <c r="D33" s="4">
        <v>1</v>
      </c>
      <c r="E33" s="4">
        <v>205</v>
      </c>
      <c r="F33" s="4">
        <v>55001.3</v>
      </c>
      <c r="G33" s="4" t="s">
        <v>278</v>
      </c>
      <c r="H33" s="4" t="s">
        <v>279</v>
      </c>
      <c r="I33" s="4"/>
      <c r="J33" s="4"/>
      <c r="K33" s="4">
        <v>205</v>
      </c>
      <c r="L33" s="4">
        <v>14</v>
      </c>
      <c r="M33" s="4">
        <v>3</v>
      </c>
      <c r="N33" s="4" t="s">
        <v>3</v>
      </c>
      <c r="O33" s="4">
        <v>2</v>
      </c>
      <c r="P33" s="4"/>
    </row>
    <row r="34" spans="1:16">
      <c r="A34" s="4">
        <v>50</v>
      </c>
      <c r="B34" s="4">
        <v>0</v>
      </c>
      <c r="C34" s="4">
        <v>0</v>
      </c>
      <c r="D34" s="4">
        <v>1</v>
      </c>
      <c r="E34" s="4">
        <v>232</v>
      </c>
      <c r="F34" s="4">
        <v>0</v>
      </c>
      <c r="G34" s="4" t="s">
        <v>280</v>
      </c>
      <c r="H34" s="4" t="s">
        <v>281</v>
      </c>
      <c r="I34" s="4"/>
      <c r="J34" s="4"/>
      <c r="K34" s="4">
        <v>232</v>
      </c>
      <c r="L34" s="4">
        <v>15</v>
      </c>
      <c r="M34" s="4">
        <v>3</v>
      </c>
      <c r="N34" s="4" t="s">
        <v>3</v>
      </c>
      <c r="O34" s="4">
        <v>2</v>
      </c>
      <c r="P34" s="4"/>
    </row>
    <row r="35" spans="1:16">
      <c r="A35" s="4">
        <v>50</v>
      </c>
      <c r="B35" s="4">
        <v>0</v>
      </c>
      <c r="C35" s="4">
        <v>0</v>
      </c>
      <c r="D35" s="4">
        <v>1</v>
      </c>
      <c r="E35" s="4">
        <v>214</v>
      </c>
      <c r="F35" s="4">
        <v>271750.21000000002</v>
      </c>
      <c r="G35" s="4" t="s">
        <v>282</v>
      </c>
      <c r="H35" s="4" t="s">
        <v>283</v>
      </c>
      <c r="I35" s="4"/>
      <c r="J35" s="4"/>
      <c r="K35" s="4">
        <v>214</v>
      </c>
      <c r="L35" s="4">
        <v>16</v>
      </c>
      <c r="M35" s="4">
        <v>3</v>
      </c>
      <c r="N35" s="4" t="s">
        <v>3</v>
      </c>
      <c r="O35" s="4">
        <v>2</v>
      </c>
      <c r="P35" s="4"/>
    </row>
    <row r="36" spans="1:16">
      <c r="A36" s="4">
        <v>50</v>
      </c>
      <c r="B36" s="4">
        <v>0</v>
      </c>
      <c r="C36" s="4">
        <v>0</v>
      </c>
      <c r="D36" s="4">
        <v>1</v>
      </c>
      <c r="E36" s="4">
        <v>215</v>
      </c>
      <c r="F36" s="4">
        <v>31261.919999999998</v>
      </c>
      <c r="G36" s="4" t="s">
        <v>284</v>
      </c>
      <c r="H36" s="4" t="s">
        <v>285</v>
      </c>
      <c r="I36" s="4"/>
      <c r="J36" s="4"/>
      <c r="K36" s="4">
        <v>215</v>
      </c>
      <c r="L36" s="4">
        <v>17</v>
      </c>
      <c r="M36" s="4">
        <v>3</v>
      </c>
      <c r="N36" s="4" t="s">
        <v>3</v>
      </c>
      <c r="O36" s="4">
        <v>2</v>
      </c>
      <c r="P36" s="4"/>
    </row>
    <row r="37" spans="1:16">
      <c r="A37" s="4">
        <v>50</v>
      </c>
      <c r="B37" s="4">
        <v>0</v>
      </c>
      <c r="C37" s="4">
        <v>0</v>
      </c>
      <c r="D37" s="4">
        <v>1</v>
      </c>
      <c r="E37" s="4">
        <v>217</v>
      </c>
      <c r="F37" s="4">
        <v>0</v>
      </c>
      <c r="G37" s="4" t="s">
        <v>286</v>
      </c>
      <c r="H37" s="4" t="s">
        <v>287</v>
      </c>
      <c r="I37" s="4"/>
      <c r="J37" s="4"/>
      <c r="K37" s="4">
        <v>217</v>
      </c>
      <c r="L37" s="4">
        <v>18</v>
      </c>
      <c r="M37" s="4">
        <v>3</v>
      </c>
      <c r="N37" s="4" t="s">
        <v>3</v>
      </c>
      <c r="O37" s="4">
        <v>2</v>
      </c>
      <c r="P37" s="4"/>
    </row>
    <row r="38" spans="1:16">
      <c r="A38" s="4">
        <v>50</v>
      </c>
      <c r="B38" s="4">
        <v>0</v>
      </c>
      <c r="C38" s="4">
        <v>0</v>
      </c>
      <c r="D38" s="4">
        <v>1</v>
      </c>
      <c r="E38" s="4">
        <v>230</v>
      </c>
      <c r="F38" s="4">
        <v>0</v>
      </c>
      <c r="G38" s="4" t="s">
        <v>288</v>
      </c>
      <c r="H38" s="4" t="s">
        <v>289</v>
      </c>
      <c r="I38" s="4"/>
      <c r="J38" s="4"/>
      <c r="K38" s="4">
        <v>230</v>
      </c>
      <c r="L38" s="4">
        <v>19</v>
      </c>
      <c r="M38" s="4">
        <v>3</v>
      </c>
      <c r="N38" s="4" t="s">
        <v>3</v>
      </c>
      <c r="O38" s="4">
        <v>2</v>
      </c>
      <c r="P38" s="4"/>
    </row>
    <row r="39" spans="1:16">
      <c r="A39" s="4">
        <v>50</v>
      </c>
      <c r="B39" s="4">
        <v>0</v>
      </c>
      <c r="C39" s="4">
        <v>0</v>
      </c>
      <c r="D39" s="4">
        <v>1</v>
      </c>
      <c r="E39" s="4">
        <v>206</v>
      </c>
      <c r="F39" s="4">
        <v>0</v>
      </c>
      <c r="G39" s="4" t="s">
        <v>290</v>
      </c>
      <c r="H39" s="4" t="s">
        <v>291</v>
      </c>
      <c r="I39" s="4"/>
      <c r="J39" s="4"/>
      <c r="K39" s="4">
        <v>206</v>
      </c>
      <c r="L39" s="4">
        <v>20</v>
      </c>
      <c r="M39" s="4">
        <v>3</v>
      </c>
      <c r="N39" s="4" t="s">
        <v>3</v>
      </c>
      <c r="O39" s="4">
        <v>2</v>
      </c>
      <c r="P39" s="4"/>
    </row>
    <row r="40" spans="1:16">
      <c r="A40" s="4">
        <v>50</v>
      </c>
      <c r="B40" s="4">
        <v>0</v>
      </c>
      <c r="C40" s="4">
        <v>0</v>
      </c>
      <c r="D40" s="4">
        <v>1</v>
      </c>
      <c r="E40" s="4">
        <v>207</v>
      </c>
      <c r="F40" s="4">
        <v>184.55392080000001</v>
      </c>
      <c r="G40" s="4" t="s">
        <v>292</v>
      </c>
      <c r="H40" s="4" t="s">
        <v>293</v>
      </c>
      <c r="I40" s="4"/>
      <c r="J40" s="4"/>
      <c r="K40" s="4">
        <v>207</v>
      </c>
      <c r="L40" s="4">
        <v>21</v>
      </c>
      <c r="M40" s="4">
        <v>3</v>
      </c>
      <c r="N40" s="4" t="s">
        <v>3</v>
      </c>
      <c r="O40" s="4">
        <v>-1</v>
      </c>
      <c r="P40" s="4"/>
    </row>
    <row r="41" spans="1:16">
      <c r="A41" s="4">
        <v>50</v>
      </c>
      <c r="B41" s="4">
        <v>0</v>
      </c>
      <c r="C41" s="4">
        <v>0</v>
      </c>
      <c r="D41" s="4">
        <v>1</v>
      </c>
      <c r="E41" s="4">
        <v>208</v>
      </c>
      <c r="F41" s="4">
        <v>2.2656449999999997</v>
      </c>
      <c r="G41" s="4" t="s">
        <v>294</v>
      </c>
      <c r="H41" s="4" t="s">
        <v>295</v>
      </c>
      <c r="I41" s="4"/>
      <c r="J41" s="4"/>
      <c r="K41" s="4">
        <v>208</v>
      </c>
      <c r="L41" s="4">
        <v>22</v>
      </c>
      <c r="M41" s="4">
        <v>3</v>
      </c>
      <c r="N41" s="4" t="s">
        <v>3</v>
      </c>
      <c r="O41" s="4">
        <v>-1</v>
      </c>
      <c r="P41" s="4"/>
    </row>
    <row r="42" spans="1:16">
      <c r="A42" s="4">
        <v>50</v>
      </c>
      <c r="B42" s="4">
        <v>0</v>
      </c>
      <c r="C42" s="4">
        <v>0</v>
      </c>
      <c r="D42" s="4">
        <v>1</v>
      </c>
      <c r="E42" s="4">
        <v>209</v>
      </c>
      <c r="F42" s="4">
        <v>167.5</v>
      </c>
      <c r="G42" s="4" t="s">
        <v>296</v>
      </c>
      <c r="H42" s="4" t="s">
        <v>297</v>
      </c>
      <c r="I42" s="4"/>
      <c r="J42" s="4"/>
      <c r="K42" s="4">
        <v>209</v>
      </c>
      <c r="L42" s="4">
        <v>23</v>
      </c>
      <c r="M42" s="4">
        <v>3</v>
      </c>
      <c r="N42" s="4" t="s">
        <v>3</v>
      </c>
      <c r="O42" s="4">
        <v>2</v>
      </c>
      <c r="P42" s="4"/>
    </row>
    <row r="43" spans="1:16">
      <c r="A43" s="4">
        <v>50</v>
      </c>
      <c r="B43" s="4">
        <v>0</v>
      </c>
      <c r="C43" s="4">
        <v>0</v>
      </c>
      <c r="D43" s="4">
        <v>1</v>
      </c>
      <c r="E43" s="4">
        <v>233</v>
      </c>
      <c r="F43" s="4">
        <v>0</v>
      </c>
      <c r="G43" s="4" t="s">
        <v>298</v>
      </c>
      <c r="H43" s="4" t="s">
        <v>299</v>
      </c>
      <c r="I43" s="4"/>
      <c r="J43" s="4"/>
      <c r="K43" s="4">
        <v>233</v>
      </c>
      <c r="L43" s="4">
        <v>24</v>
      </c>
      <c r="M43" s="4">
        <v>3</v>
      </c>
      <c r="N43" s="4" t="s">
        <v>3</v>
      </c>
      <c r="O43" s="4">
        <v>2</v>
      </c>
      <c r="P43" s="4"/>
    </row>
    <row r="44" spans="1:16">
      <c r="A44" s="4">
        <v>50</v>
      </c>
      <c r="B44" s="4">
        <v>0</v>
      </c>
      <c r="C44" s="4">
        <v>0</v>
      </c>
      <c r="D44" s="4">
        <v>1</v>
      </c>
      <c r="E44" s="4">
        <v>210</v>
      </c>
      <c r="F44" s="4">
        <v>56668.53</v>
      </c>
      <c r="G44" s="4" t="s">
        <v>300</v>
      </c>
      <c r="H44" s="4" t="s">
        <v>301</v>
      </c>
      <c r="I44" s="4"/>
      <c r="J44" s="4"/>
      <c r="K44" s="4">
        <v>210</v>
      </c>
      <c r="L44" s="4">
        <v>25</v>
      </c>
      <c r="M44" s="4">
        <v>3</v>
      </c>
      <c r="N44" s="4" t="s">
        <v>3</v>
      </c>
      <c r="O44" s="4">
        <v>2</v>
      </c>
      <c r="P44" s="4"/>
    </row>
    <row r="45" spans="1:16">
      <c r="A45" s="4">
        <v>50</v>
      </c>
      <c r="B45" s="4">
        <v>0</v>
      </c>
      <c r="C45" s="4">
        <v>0</v>
      </c>
      <c r="D45" s="4">
        <v>1</v>
      </c>
      <c r="E45" s="4">
        <v>211</v>
      </c>
      <c r="F45" s="4">
        <v>31165.58</v>
      </c>
      <c r="G45" s="4" t="s">
        <v>302</v>
      </c>
      <c r="H45" s="4" t="s">
        <v>303</v>
      </c>
      <c r="I45" s="4"/>
      <c r="J45" s="4"/>
      <c r="K45" s="4">
        <v>211</v>
      </c>
      <c r="L45" s="4">
        <v>26</v>
      </c>
      <c r="M45" s="4">
        <v>3</v>
      </c>
      <c r="N45" s="4" t="s">
        <v>3</v>
      </c>
      <c r="O45" s="4">
        <v>2</v>
      </c>
      <c r="P45" s="4"/>
    </row>
    <row r="46" spans="1:16">
      <c r="A46" s="4">
        <v>50</v>
      </c>
      <c r="B46" s="4">
        <v>0</v>
      </c>
      <c r="C46" s="4">
        <v>0</v>
      </c>
      <c r="D46" s="4">
        <v>1</v>
      </c>
      <c r="E46" s="4">
        <v>224</v>
      </c>
      <c r="F46" s="4">
        <v>303012.13</v>
      </c>
      <c r="G46" s="4" t="s">
        <v>304</v>
      </c>
      <c r="H46" s="4" t="s">
        <v>305</v>
      </c>
      <c r="I46" s="4"/>
      <c r="J46" s="4"/>
      <c r="K46" s="4">
        <v>224</v>
      </c>
      <c r="L46" s="4">
        <v>27</v>
      </c>
      <c r="M46" s="4">
        <v>3</v>
      </c>
      <c r="N46" s="4" t="s">
        <v>3</v>
      </c>
      <c r="O46" s="4">
        <v>2</v>
      </c>
      <c r="P46" s="4"/>
    </row>
    <row r="47" spans="1:16">
      <c r="A47" s="4">
        <v>50</v>
      </c>
      <c r="B47" s="4">
        <v>1</v>
      </c>
      <c r="C47" s="4">
        <v>0</v>
      </c>
      <c r="D47" s="4">
        <v>2</v>
      </c>
      <c r="E47" s="4">
        <v>0</v>
      </c>
      <c r="F47" s="4">
        <v>60602.400000000001</v>
      </c>
      <c r="G47" s="4" t="s">
        <v>346</v>
      </c>
      <c r="H47" s="4" t="s">
        <v>347</v>
      </c>
      <c r="I47" s="4"/>
      <c r="J47" s="4"/>
      <c r="K47" s="4">
        <v>212</v>
      </c>
      <c r="L47" s="4">
        <v>28</v>
      </c>
      <c r="M47" s="4">
        <v>0</v>
      </c>
      <c r="N47" s="4" t="s">
        <v>3</v>
      </c>
      <c r="O47" s="4">
        <v>1</v>
      </c>
      <c r="P47" s="4"/>
    </row>
    <row r="48" spans="1:16">
      <c r="A48" s="4">
        <v>50</v>
      </c>
      <c r="B48" s="4">
        <v>1</v>
      </c>
      <c r="C48" s="4">
        <v>0</v>
      </c>
      <c r="D48" s="4">
        <v>2</v>
      </c>
      <c r="E48" s="4">
        <v>213</v>
      </c>
      <c r="F48" s="4">
        <v>363614.6</v>
      </c>
      <c r="G48" s="4" t="s">
        <v>348</v>
      </c>
      <c r="H48" s="4" t="s">
        <v>349</v>
      </c>
      <c r="I48" s="4"/>
      <c r="J48" s="4"/>
      <c r="K48" s="4">
        <v>212</v>
      </c>
      <c r="L48" s="4">
        <v>29</v>
      </c>
      <c r="M48" s="4">
        <v>0</v>
      </c>
      <c r="N48" s="4" t="s">
        <v>3</v>
      </c>
      <c r="O48" s="4">
        <v>1</v>
      </c>
      <c r="P48" s="4"/>
    </row>
    <row r="50" spans="1:40">
      <c r="A50">
        <v>-1</v>
      </c>
    </row>
    <row r="53" spans="1:40">
      <c r="A53" s="3">
        <v>75</v>
      </c>
      <c r="B53" s="3" t="s">
        <v>422</v>
      </c>
      <c r="C53" s="3">
        <v>2020</v>
      </c>
      <c r="D53" s="3">
        <v>0</v>
      </c>
      <c r="E53" s="3">
        <v>11</v>
      </c>
      <c r="F53" s="3"/>
      <c r="G53" s="3">
        <v>0</v>
      </c>
      <c r="H53" s="3">
        <v>1</v>
      </c>
      <c r="I53" s="3">
        <v>0</v>
      </c>
      <c r="J53" s="3">
        <v>3</v>
      </c>
      <c r="K53" s="3">
        <v>0</v>
      </c>
      <c r="L53" s="3">
        <v>0</v>
      </c>
      <c r="M53" s="3">
        <v>0</v>
      </c>
      <c r="N53" s="3">
        <v>35350322</v>
      </c>
      <c r="O53" s="3">
        <v>1</v>
      </c>
    </row>
    <row r="54" spans="1:40">
      <c r="A54" s="5">
        <v>1</v>
      </c>
      <c r="B54" s="5" t="s">
        <v>423</v>
      </c>
      <c r="C54" s="5" t="s">
        <v>424</v>
      </c>
      <c r="D54" s="5">
        <v>2021</v>
      </c>
      <c r="E54" s="5">
        <v>3</v>
      </c>
      <c r="F54" s="5">
        <v>1</v>
      </c>
      <c r="G54" s="5">
        <v>1</v>
      </c>
      <c r="H54" s="5">
        <v>0</v>
      </c>
      <c r="I54" s="5">
        <v>2</v>
      </c>
      <c r="J54" s="5">
        <v>1</v>
      </c>
      <c r="K54" s="5">
        <v>1</v>
      </c>
      <c r="L54" s="5">
        <v>1</v>
      </c>
      <c r="M54" s="5">
        <v>1</v>
      </c>
      <c r="N54" s="5">
        <v>1</v>
      </c>
      <c r="O54" s="5">
        <v>1</v>
      </c>
      <c r="P54" s="5">
        <v>1</v>
      </c>
      <c r="Q54" s="5">
        <v>1</v>
      </c>
      <c r="R54" s="5" t="s">
        <v>3</v>
      </c>
      <c r="S54" s="5" t="s">
        <v>3</v>
      </c>
      <c r="T54" s="5" t="s">
        <v>3</v>
      </c>
      <c r="U54" s="5" t="s">
        <v>3</v>
      </c>
      <c r="V54" s="5" t="s">
        <v>3</v>
      </c>
      <c r="W54" s="5" t="s">
        <v>3</v>
      </c>
      <c r="X54" s="5" t="s">
        <v>3</v>
      </c>
      <c r="Y54" s="5" t="s">
        <v>3</v>
      </c>
      <c r="Z54" s="5" t="s">
        <v>3</v>
      </c>
      <c r="AA54" s="5" t="s">
        <v>3</v>
      </c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>
        <v>35350323</v>
      </c>
    </row>
    <row r="55" spans="1:40">
      <c r="A55" s="5">
        <v>2</v>
      </c>
      <c r="B55" s="5" t="s">
        <v>425</v>
      </c>
      <c r="C55" s="5" t="s">
        <v>426</v>
      </c>
      <c r="D55" s="5">
        <v>0</v>
      </c>
      <c r="E55" s="5">
        <v>0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>
        <v>35350324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DC261"/>
  <sheetViews>
    <sheetView workbookViewId="0"/>
  </sheetViews>
  <sheetFormatPr defaultColWidth="9.140625" defaultRowHeight="12.75"/>
  <cols>
    <col min="1" max="256" width="9.140625" customWidth="1"/>
  </cols>
  <sheetData>
    <row r="1" spans="1:107">
      <c r="A1">
        <f>ROW(Source!A28)</f>
        <v>28</v>
      </c>
      <c r="B1">
        <v>35350322</v>
      </c>
      <c r="C1">
        <v>36514670</v>
      </c>
      <c r="D1">
        <v>18407525</v>
      </c>
      <c r="E1">
        <v>1</v>
      </c>
      <c r="F1">
        <v>1</v>
      </c>
      <c r="G1">
        <v>1</v>
      </c>
      <c r="H1">
        <v>1</v>
      </c>
      <c r="I1" t="s">
        <v>428</v>
      </c>
      <c r="J1" t="s">
        <v>3</v>
      </c>
      <c r="K1" t="s">
        <v>429</v>
      </c>
      <c r="L1">
        <v>1369</v>
      </c>
      <c r="N1">
        <v>1013</v>
      </c>
      <c r="O1" t="s">
        <v>430</v>
      </c>
      <c r="P1" t="s">
        <v>430</v>
      </c>
      <c r="Q1">
        <v>1</v>
      </c>
      <c r="W1">
        <v>0</v>
      </c>
      <c r="X1">
        <v>-364664199</v>
      </c>
      <c r="Y1">
        <v>110</v>
      </c>
      <c r="AA1">
        <v>0</v>
      </c>
      <c r="AB1">
        <v>0</v>
      </c>
      <c r="AC1">
        <v>0</v>
      </c>
      <c r="AD1">
        <v>256.95</v>
      </c>
      <c r="AE1">
        <v>0</v>
      </c>
      <c r="AF1">
        <v>0</v>
      </c>
      <c r="AG1">
        <v>0</v>
      </c>
      <c r="AH1">
        <v>256.95</v>
      </c>
      <c r="AI1">
        <v>1</v>
      </c>
      <c r="AJ1">
        <v>1</v>
      </c>
      <c r="AK1">
        <v>1</v>
      </c>
      <c r="AL1">
        <v>1</v>
      </c>
      <c r="AN1">
        <v>0</v>
      </c>
      <c r="AO1">
        <v>1</v>
      </c>
      <c r="AP1">
        <v>0</v>
      </c>
      <c r="AQ1">
        <v>0</v>
      </c>
      <c r="AR1">
        <v>0</v>
      </c>
      <c r="AS1" t="s">
        <v>3</v>
      </c>
      <c r="AT1">
        <v>110</v>
      </c>
      <c r="AU1" t="s">
        <v>3</v>
      </c>
      <c r="AV1">
        <v>1</v>
      </c>
      <c r="AW1">
        <v>2</v>
      </c>
      <c r="AX1">
        <v>36514671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X1">
        <f>Y1*Source!I28</f>
        <v>1.1000000000000001</v>
      </c>
      <c r="CY1">
        <f>AD1</f>
        <v>256.95</v>
      </c>
      <c r="CZ1">
        <f>AH1</f>
        <v>256.95</v>
      </c>
      <c r="DA1">
        <f>AL1</f>
        <v>1</v>
      </c>
      <c r="DB1">
        <f t="shared" ref="DB1:DB18" si="0">ROUND(ROUND(AT1*CZ1,2),6)</f>
        <v>28264.5</v>
      </c>
      <c r="DC1">
        <f t="shared" ref="DC1:DC18" si="1">ROUND(ROUND(AT1*AG1,2),6)</f>
        <v>0</v>
      </c>
    </row>
    <row r="2" spans="1:107">
      <c r="A2">
        <f>ROW(Source!A28)</f>
        <v>28</v>
      </c>
      <c r="B2">
        <v>35350322</v>
      </c>
      <c r="C2">
        <v>36514670</v>
      </c>
      <c r="D2">
        <v>121548</v>
      </c>
      <c r="E2">
        <v>1</v>
      </c>
      <c r="F2">
        <v>1</v>
      </c>
      <c r="G2">
        <v>1</v>
      </c>
      <c r="H2">
        <v>1</v>
      </c>
      <c r="I2" t="s">
        <v>23</v>
      </c>
      <c r="J2" t="s">
        <v>3</v>
      </c>
      <c r="K2" t="s">
        <v>431</v>
      </c>
      <c r="L2">
        <v>608254</v>
      </c>
      <c r="N2">
        <v>1013</v>
      </c>
      <c r="O2" t="s">
        <v>432</v>
      </c>
      <c r="P2" t="s">
        <v>432</v>
      </c>
      <c r="Q2">
        <v>1</v>
      </c>
      <c r="W2">
        <v>0</v>
      </c>
      <c r="X2">
        <v>-185737400</v>
      </c>
      <c r="Y2">
        <v>2.2400000000000002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1</v>
      </c>
      <c r="AJ2">
        <v>1</v>
      </c>
      <c r="AK2">
        <v>1</v>
      </c>
      <c r="AL2">
        <v>1</v>
      </c>
      <c r="AN2">
        <v>0</v>
      </c>
      <c r="AO2">
        <v>1</v>
      </c>
      <c r="AP2">
        <v>0</v>
      </c>
      <c r="AQ2">
        <v>0</v>
      </c>
      <c r="AR2">
        <v>0</v>
      </c>
      <c r="AS2" t="s">
        <v>3</v>
      </c>
      <c r="AT2">
        <v>2.2400000000000002</v>
      </c>
      <c r="AU2" t="s">
        <v>3</v>
      </c>
      <c r="AV2">
        <v>2</v>
      </c>
      <c r="AW2">
        <v>2</v>
      </c>
      <c r="AX2">
        <v>36514672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X2">
        <f>Y2*Source!I28</f>
        <v>2.2400000000000003E-2</v>
      </c>
      <c r="CY2">
        <f>AD2</f>
        <v>0</v>
      </c>
      <c r="CZ2">
        <f>AH2</f>
        <v>0</v>
      </c>
      <c r="DA2">
        <f>AL2</f>
        <v>1</v>
      </c>
      <c r="DB2">
        <f t="shared" si="0"/>
        <v>0</v>
      </c>
      <c r="DC2">
        <f t="shared" si="1"/>
        <v>0</v>
      </c>
    </row>
    <row r="3" spans="1:107">
      <c r="A3">
        <f>ROW(Source!A28)</f>
        <v>28</v>
      </c>
      <c r="B3">
        <v>35350322</v>
      </c>
      <c r="C3">
        <v>36514670</v>
      </c>
      <c r="D3">
        <v>29172556</v>
      </c>
      <c r="E3">
        <v>1</v>
      </c>
      <c r="F3">
        <v>1</v>
      </c>
      <c r="G3">
        <v>1</v>
      </c>
      <c r="H3">
        <v>2</v>
      </c>
      <c r="I3" t="s">
        <v>433</v>
      </c>
      <c r="J3" t="s">
        <v>434</v>
      </c>
      <c r="K3" t="s">
        <v>435</v>
      </c>
      <c r="L3">
        <v>1368</v>
      </c>
      <c r="N3">
        <v>1011</v>
      </c>
      <c r="O3" t="s">
        <v>436</v>
      </c>
      <c r="P3" t="s">
        <v>436</v>
      </c>
      <c r="Q3">
        <v>1</v>
      </c>
      <c r="W3">
        <v>0</v>
      </c>
      <c r="X3">
        <v>344519037</v>
      </c>
      <c r="Y3">
        <v>2.2400000000000002</v>
      </c>
      <c r="AA3">
        <v>0</v>
      </c>
      <c r="AB3">
        <v>466.71</v>
      </c>
      <c r="AC3">
        <v>447.93</v>
      </c>
      <c r="AD3">
        <v>0</v>
      </c>
      <c r="AE3">
        <v>0</v>
      </c>
      <c r="AF3">
        <v>31.26</v>
      </c>
      <c r="AG3">
        <v>13.5</v>
      </c>
      <c r="AH3">
        <v>0</v>
      </c>
      <c r="AI3">
        <v>1</v>
      </c>
      <c r="AJ3">
        <v>14.93</v>
      </c>
      <c r="AK3">
        <v>33.18</v>
      </c>
      <c r="AL3">
        <v>1</v>
      </c>
      <c r="AN3">
        <v>0</v>
      </c>
      <c r="AO3">
        <v>1</v>
      </c>
      <c r="AP3">
        <v>0</v>
      </c>
      <c r="AQ3">
        <v>0</v>
      </c>
      <c r="AR3">
        <v>0</v>
      </c>
      <c r="AS3" t="s">
        <v>3</v>
      </c>
      <c r="AT3">
        <v>2.2400000000000002</v>
      </c>
      <c r="AU3" t="s">
        <v>3</v>
      </c>
      <c r="AV3">
        <v>0</v>
      </c>
      <c r="AW3">
        <v>2</v>
      </c>
      <c r="AX3">
        <v>36514673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X3">
        <f>Y3*Source!I28</f>
        <v>2.2400000000000003E-2</v>
      </c>
      <c r="CY3">
        <f>AB3</f>
        <v>466.71</v>
      </c>
      <c r="CZ3">
        <f>AF3</f>
        <v>31.26</v>
      </c>
      <c r="DA3">
        <f>AJ3</f>
        <v>14.93</v>
      </c>
      <c r="DB3">
        <f t="shared" si="0"/>
        <v>70.02</v>
      </c>
      <c r="DC3">
        <f t="shared" si="1"/>
        <v>30.24</v>
      </c>
    </row>
    <row r="4" spans="1:107">
      <c r="A4">
        <f>ROW(Source!A29)</f>
        <v>29</v>
      </c>
      <c r="B4">
        <v>35350322</v>
      </c>
      <c r="C4">
        <v>35350650</v>
      </c>
      <c r="D4">
        <v>18406804</v>
      </c>
      <c r="E4">
        <v>1</v>
      </c>
      <c r="F4">
        <v>1</v>
      </c>
      <c r="G4">
        <v>1</v>
      </c>
      <c r="H4">
        <v>1</v>
      </c>
      <c r="I4" t="s">
        <v>437</v>
      </c>
      <c r="J4" t="s">
        <v>3</v>
      </c>
      <c r="K4" t="s">
        <v>438</v>
      </c>
      <c r="L4">
        <v>1369</v>
      </c>
      <c r="N4">
        <v>1013</v>
      </c>
      <c r="O4" t="s">
        <v>430</v>
      </c>
      <c r="P4" t="s">
        <v>430</v>
      </c>
      <c r="Q4">
        <v>1</v>
      </c>
      <c r="W4">
        <v>0</v>
      </c>
      <c r="X4">
        <v>254330056</v>
      </c>
      <c r="Y4">
        <v>9.64</v>
      </c>
      <c r="AA4">
        <v>0</v>
      </c>
      <c r="AB4">
        <v>0</v>
      </c>
      <c r="AC4">
        <v>0</v>
      </c>
      <c r="AD4">
        <v>254.67</v>
      </c>
      <c r="AE4">
        <v>0</v>
      </c>
      <c r="AF4">
        <v>0</v>
      </c>
      <c r="AG4">
        <v>0</v>
      </c>
      <c r="AH4">
        <v>254.67</v>
      </c>
      <c r="AI4">
        <v>1</v>
      </c>
      <c r="AJ4">
        <v>1</v>
      </c>
      <c r="AK4">
        <v>1</v>
      </c>
      <c r="AL4">
        <v>1</v>
      </c>
      <c r="AN4">
        <v>0</v>
      </c>
      <c r="AO4">
        <v>1</v>
      </c>
      <c r="AP4">
        <v>0</v>
      </c>
      <c r="AQ4">
        <v>0</v>
      </c>
      <c r="AR4">
        <v>0</v>
      </c>
      <c r="AS4" t="s">
        <v>3</v>
      </c>
      <c r="AT4">
        <v>9.64</v>
      </c>
      <c r="AU4" t="s">
        <v>3</v>
      </c>
      <c r="AV4">
        <v>1</v>
      </c>
      <c r="AW4">
        <v>2</v>
      </c>
      <c r="AX4">
        <v>35350651</v>
      </c>
      <c r="AY4">
        <v>2</v>
      </c>
      <c r="AZ4">
        <v>131072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X4">
        <f>Y4*Source!I29</f>
        <v>0.96400000000000008</v>
      </c>
      <c r="CY4">
        <f>AD4</f>
        <v>254.67</v>
      </c>
      <c r="CZ4">
        <f>AH4</f>
        <v>254.67</v>
      </c>
      <c r="DA4">
        <f>AL4</f>
        <v>1</v>
      </c>
      <c r="DB4">
        <f t="shared" si="0"/>
        <v>2455.02</v>
      </c>
      <c r="DC4">
        <f t="shared" si="1"/>
        <v>0</v>
      </c>
    </row>
    <row r="5" spans="1:107">
      <c r="A5">
        <f>ROW(Source!A29)</f>
        <v>29</v>
      </c>
      <c r="B5">
        <v>35350322</v>
      </c>
      <c r="C5">
        <v>35350650</v>
      </c>
      <c r="D5">
        <v>121548</v>
      </c>
      <c r="E5">
        <v>1</v>
      </c>
      <c r="F5">
        <v>1</v>
      </c>
      <c r="G5">
        <v>1</v>
      </c>
      <c r="H5">
        <v>1</v>
      </c>
      <c r="I5" t="s">
        <v>23</v>
      </c>
      <c r="J5" t="s">
        <v>3</v>
      </c>
      <c r="K5" t="s">
        <v>431</v>
      </c>
      <c r="L5">
        <v>608254</v>
      </c>
      <c r="N5">
        <v>1013</v>
      </c>
      <c r="O5" t="s">
        <v>432</v>
      </c>
      <c r="P5" t="s">
        <v>432</v>
      </c>
      <c r="Q5">
        <v>1</v>
      </c>
      <c r="W5">
        <v>0</v>
      </c>
      <c r="X5">
        <v>-185737400</v>
      </c>
      <c r="Y5">
        <v>0.01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1</v>
      </c>
      <c r="AJ5">
        <v>1</v>
      </c>
      <c r="AK5">
        <v>1</v>
      </c>
      <c r="AL5">
        <v>1</v>
      </c>
      <c r="AN5">
        <v>0</v>
      </c>
      <c r="AO5">
        <v>1</v>
      </c>
      <c r="AP5">
        <v>0</v>
      </c>
      <c r="AQ5">
        <v>0</v>
      </c>
      <c r="AR5">
        <v>0</v>
      </c>
      <c r="AS5" t="s">
        <v>3</v>
      </c>
      <c r="AT5">
        <v>0.01</v>
      </c>
      <c r="AU5" t="s">
        <v>3</v>
      </c>
      <c r="AV5">
        <v>2</v>
      </c>
      <c r="AW5">
        <v>2</v>
      </c>
      <c r="AX5">
        <v>35350652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X5">
        <f>Y5*Source!I29</f>
        <v>1E-3</v>
      </c>
      <c r="CY5">
        <f>AD5</f>
        <v>0</v>
      </c>
      <c r="CZ5">
        <f>AH5</f>
        <v>0</v>
      </c>
      <c r="DA5">
        <f>AL5</f>
        <v>1</v>
      </c>
      <c r="DB5">
        <f t="shared" si="0"/>
        <v>0</v>
      </c>
      <c r="DC5">
        <f t="shared" si="1"/>
        <v>0</v>
      </c>
    </row>
    <row r="6" spans="1:107">
      <c r="A6">
        <f>ROW(Source!A29)</f>
        <v>29</v>
      </c>
      <c r="B6">
        <v>35350322</v>
      </c>
      <c r="C6">
        <v>35350650</v>
      </c>
      <c r="D6">
        <v>29172556</v>
      </c>
      <c r="E6">
        <v>1</v>
      </c>
      <c r="F6">
        <v>1</v>
      </c>
      <c r="G6">
        <v>1</v>
      </c>
      <c r="H6">
        <v>2</v>
      </c>
      <c r="I6" t="s">
        <v>433</v>
      </c>
      <c r="J6" t="s">
        <v>439</v>
      </c>
      <c r="K6" t="s">
        <v>435</v>
      </c>
      <c r="L6">
        <v>1368</v>
      </c>
      <c r="N6">
        <v>1011</v>
      </c>
      <c r="O6" t="s">
        <v>436</v>
      </c>
      <c r="P6" t="s">
        <v>436</v>
      </c>
      <c r="Q6">
        <v>1</v>
      </c>
      <c r="W6">
        <v>0</v>
      </c>
      <c r="X6">
        <v>-1302720870</v>
      </c>
      <c r="Y6">
        <v>0.01</v>
      </c>
      <c r="AA6">
        <v>0</v>
      </c>
      <c r="AB6">
        <v>466.71</v>
      </c>
      <c r="AC6">
        <v>447.93</v>
      </c>
      <c r="AD6">
        <v>0</v>
      </c>
      <c r="AE6">
        <v>0</v>
      </c>
      <c r="AF6">
        <v>31.26</v>
      </c>
      <c r="AG6">
        <v>13.5</v>
      </c>
      <c r="AH6">
        <v>0</v>
      </c>
      <c r="AI6">
        <v>1</v>
      </c>
      <c r="AJ6">
        <v>14.93</v>
      </c>
      <c r="AK6">
        <v>33.18</v>
      </c>
      <c r="AL6">
        <v>1</v>
      </c>
      <c r="AN6">
        <v>0</v>
      </c>
      <c r="AO6">
        <v>1</v>
      </c>
      <c r="AP6">
        <v>0</v>
      </c>
      <c r="AQ6">
        <v>0</v>
      </c>
      <c r="AR6">
        <v>0</v>
      </c>
      <c r="AS6" t="s">
        <v>3</v>
      </c>
      <c r="AT6">
        <v>0.01</v>
      </c>
      <c r="AU6" t="s">
        <v>3</v>
      </c>
      <c r="AV6">
        <v>0</v>
      </c>
      <c r="AW6">
        <v>2</v>
      </c>
      <c r="AX6">
        <v>35350653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X6">
        <f>Y6*Source!I29</f>
        <v>1E-3</v>
      </c>
      <c r="CY6">
        <f>AB6</f>
        <v>466.71</v>
      </c>
      <c r="CZ6">
        <f>AF6</f>
        <v>31.26</v>
      </c>
      <c r="DA6">
        <f>AJ6</f>
        <v>14.93</v>
      </c>
      <c r="DB6">
        <f t="shared" si="0"/>
        <v>0.31</v>
      </c>
      <c r="DC6">
        <f t="shared" si="1"/>
        <v>0.14000000000000001</v>
      </c>
    </row>
    <row r="7" spans="1:107">
      <c r="A7">
        <f>ROW(Source!A30)</f>
        <v>30</v>
      </c>
      <c r="B7">
        <v>35350322</v>
      </c>
      <c r="C7">
        <v>35350654</v>
      </c>
      <c r="D7">
        <v>18406804</v>
      </c>
      <c r="E7">
        <v>1</v>
      </c>
      <c r="F7">
        <v>1</v>
      </c>
      <c r="G7">
        <v>1</v>
      </c>
      <c r="H7">
        <v>1</v>
      </c>
      <c r="I7" t="s">
        <v>437</v>
      </c>
      <c r="J7" t="s">
        <v>3</v>
      </c>
      <c r="K7" t="s">
        <v>438</v>
      </c>
      <c r="L7">
        <v>1369</v>
      </c>
      <c r="N7">
        <v>1013</v>
      </c>
      <c r="O7" t="s">
        <v>430</v>
      </c>
      <c r="P7" t="s">
        <v>430</v>
      </c>
      <c r="Q7">
        <v>1</v>
      </c>
      <c r="W7">
        <v>0</v>
      </c>
      <c r="X7">
        <v>254330056</v>
      </c>
      <c r="Y7">
        <v>5.84</v>
      </c>
      <c r="AA7">
        <v>0</v>
      </c>
      <c r="AB7">
        <v>0</v>
      </c>
      <c r="AC7">
        <v>0</v>
      </c>
      <c r="AD7">
        <v>254.67</v>
      </c>
      <c r="AE7">
        <v>0</v>
      </c>
      <c r="AF7">
        <v>0</v>
      </c>
      <c r="AG7">
        <v>0</v>
      </c>
      <c r="AH7">
        <v>254.67</v>
      </c>
      <c r="AI7">
        <v>1</v>
      </c>
      <c r="AJ7">
        <v>1</v>
      </c>
      <c r="AK7">
        <v>1</v>
      </c>
      <c r="AL7">
        <v>1</v>
      </c>
      <c r="AN7">
        <v>0</v>
      </c>
      <c r="AO7">
        <v>1</v>
      </c>
      <c r="AP7">
        <v>0</v>
      </c>
      <c r="AQ7">
        <v>0</v>
      </c>
      <c r="AR7">
        <v>0</v>
      </c>
      <c r="AS7" t="s">
        <v>3</v>
      </c>
      <c r="AT7">
        <v>5.84</v>
      </c>
      <c r="AU7" t="s">
        <v>3</v>
      </c>
      <c r="AV7">
        <v>1</v>
      </c>
      <c r="AW7">
        <v>2</v>
      </c>
      <c r="AX7">
        <v>35350655</v>
      </c>
      <c r="AY7">
        <v>2</v>
      </c>
      <c r="AZ7">
        <v>131072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X7">
        <f>Y7*Source!I30</f>
        <v>0.17519999999999999</v>
      </c>
      <c r="CY7">
        <f>AD7</f>
        <v>254.67</v>
      </c>
      <c r="CZ7">
        <f>AH7</f>
        <v>254.67</v>
      </c>
      <c r="DA7">
        <f>AL7</f>
        <v>1</v>
      </c>
      <c r="DB7">
        <f t="shared" si="0"/>
        <v>1487.27</v>
      </c>
      <c r="DC7">
        <f t="shared" si="1"/>
        <v>0</v>
      </c>
    </row>
    <row r="8" spans="1:107">
      <c r="A8">
        <f>ROW(Source!A31)</f>
        <v>31</v>
      </c>
      <c r="B8">
        <v>35350322</v>
      </c>
      <c r="C8">
        <v>35350656</v>
      </c>
      <c r="D8">
        <v>18408066</v>
      </c>
      <c r="E8">
        <v>1</v>
      </c>
      <c r="F8">
        <v>1</v>
      </c>
      <c r="G8">
        <v>1</v>
      </c>
      <c r="H8">
        <v>1</v>
      </c>
      <c r="I8" t="s">
        <v>440</v>
      </c>
      <c r="J8" t="s">
        <v>3</v>
      </c>
      <c r="K8" t="s">
        <v>441</v>
      </c>
      <c r="L8">
        <v>1369</v>
      </c>
      <c r="N8">
        <v>1013</v>
      </c>
      <c r="O8" t="s">
        <v>430</v>
      </c>
      <c r="P8" t="s">
        <v>430</v>
      </c>
      <c r="Q8">
        <v>1</v>
      </c>
      <c r="W8">
        <v>0</v>
      </c>
      <c r="X8">
        <v>-886480961</v>
      </c>
      <c r="Y8">
        <v>179.3</v>
      </c>
      <c r="AA8">
        <v>0</v>
      </c>
      <c r="AB8">
        <v>0</v>
      </c>
      <c r="AC8">
        <v>0</v>
      </c>
      <c r="AD8">
        <v>261.85000000000002</v>
      </c>
      <c r="AE8">
        <v>0</v>
      </c>
      <c r="AF8">
        <v>0</v>
      </c>
      <c r="AG8">
        <v>0</v>
      </c>
      <c r="AH8">
        <v>261.85000000000002</v>
      </c>
      <c r="AI8">
        <v>1</v>
      </c>
      <c r="AJ8">
        <v>1</v>
      </c>
      <c r="AK8">
        <v>1</v>
      </c>
      <c r="AL8">
        <v>1</v>
      </c>
      <c r="AN8">
        <v>0</v>
      </c>
      <c r="AO8">
        <v>1</v>
      </c>
      <c r="AP8">
        <v>0</v>
      </c>
      <c r="AQ8">
        <v>0</v>
      </c>
      <c r="AR8">
        <v>0</v>
      </c>
      <c r="AS8" t="s">
        <v>3</v>
      </c>
      <c r="AT8">
        <v>179.3</v>
      </c>
      <c r="AU8" t="s">
        <v>3</v>
      </c>
      <c r="AV8">
        <v>1</v>
      </c>
      <c r="AW8">
        <v>2</v>
      </c>
      <c r="AX8">
        <v>35350657</v>
      </c>
      <c r="AY8">
        <v>2</v>
      </c>
      <c r="AZ8">
        <v>131072</v>
      </c>
      <c r="BA8">
        <v>8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X8">
        <f>Y8*Source!I31</f>
        <v>1.7930000000000001</v>
      </c>
      <c r="CY8">
        <f>AD8</f>
        <v>261.85000000000002</v>
      </c>
      <c r="CZ8">
        <f>AH8</f>
        <v>261.85000000000002</v>
      </c>
      <c r="DA8">
        <f>AL8</f>
        <v>1</v>
      </c>
      <c r="DB8">
        <f t="shared" si="0"/>
        <v>46949.71</v>
      </c>
      <c r="DC8">
        <f t="shared" si="1"/>
        <v>0</v>
      </c>
    </row>
    <row r="9" spans="1:107">
      <c r="A9">
        <f>ROW(Source!A31)</f>
        <v>31</v>
      </c>
      <c r="B9">
        <v>35350322</v>
      </c>
      <c r="C9">
        <v>35350656</v>
      </c>
      <c r="D9">
        <v>121548</v>
      </c>
      <c r="E9">
        <v>1</v>
      </c>
      <c r="F9">
        <v>1</v>
      </c>
      <c r="G9">
        <v>1</v>
      </c>
      <c r="H9">
        <v>1</v>
      </c>
      <c r="I9" t="s">
        <v>23</v>
      </c>
      <c r="J9" t="s">
        <v>3</v>
      </c>
      <c r="K9" t="s">
        <v>431</v>
      </c>
      <c r="L9">
        <v>608254</v>
      </c>
      <c r="N9">
        <v>1013</v>
      </c>
      <c r="O9" t="s">
        <v>432</v>
      </c>
      <c r="P9" t="s">
        <v>432</v>
      </c>
      <c r="Q9">
        <v>1</v>
      </c>
      <c r="W9">
        <v>0</v>
      </c>
      <c r="X9">
        <v>-185737400</v>
      </c>
      <c r="Y9">
        <v>3.97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1</v>
      </c>
      <c r="AJ9">
        <v>1</v>
      </c>
      <c r="AK9">
        <v>1</v>
      </c>
      <c r="AL9">
        <v>1</v>
      </c>
      <c r="AN9">
        <v>0</v>
      </c>
      <c r="AO9">
        <v>1</v>
      </c>
      <c r="AP9">
        <v>0</v>
      </c>
      <c r="AQ9">
        <v>0</v>
      </c>
      <c r="AR9">
        <v>0</v>
      </c>
      <c r="AS9" t="s">
        <v>3</v>
      </c>
      <c r="AT9">
        <v>3.97</v>
      </c>
      <c r="AU9" t="s">
        <v>3</v>
      </c>
      <c r="AV9">
        <v>2</v>
      </c>
      <c r="AW9">
        <v>2</v>
      </c>
      <c r="AX9">
        <v>35350658</v>
      </c>
      <c r="AY9">
        <v>1</v>
      </c>
      <c r="AZ9">
        <v>0</v>
      </c>
      <c r="BA9">
        <v>9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X9">
        <f>Y9*Source!I31</f>
        <v>3.9700000000000006E-2</v>
      </c>
      <c r="CY9">
        <f>AD9</f>
        <v>0</v>
      </c>
      <c r="CZ9">
        <f>AH9</f>
        <v>0</v>
      </c>
      <c r="DA9">
        <f>AL9</f>
        <v>1</v>
      </c>
      <c r="DB9">
        <f t="shared" si="0"/>
        <v>0</v>
      </c>
      <c r="DC9">
        <f t="shared" si="1"/>
        <v>0</v>
      </c>
    </row>
    <row r="10" spans="1:107">
      <c r="A10">
        <f>ROW(Source!A31)</f>
        <v>31</v>
      </c>
      <c r="B10">
        <v>35350322</v>
      </c>
      <c r="C10">
        <v>35350656</v>
      </c>
      <c r="D10">
        <v>29172710</v>
      </c>
      <c r="E10">
        <v>1</v>
      </c>
      <c r="F10">
        <v>1</v>
      </c>
      <c r="G10">
        <v>1</v>
      </c>
      <c r="H10">
        <v>2</v>
      </c>
      <c r="I10" t="s">
        <v>442</v>
      </c>
      <c r="J10" t="s">
        <v>443</v>
      </c>
      <c r="K10" t="s">
        <v>444</v>
      </c>
      <c r="L10">
        <v>1368</v>
      </c>
      <c r="N10">
        <v>1011</v>
      </c>
      <c r="O10" t="s">
        <v>436</v>
      </c>
      <c r="P10" t="s">
        <v>436</v>
      </c>
      <c r="Q10">
        <v>1</v>
      </c>
      <c r="W10">
        <v>0</v>
      </c>
      <c r="X10">
        <v>-1676841219</v>
      </c>
      <c r="Y10">
        <v>3.97</v>
      </c>
      <c r="AA10">
        <v>0</v>
      </c>
      <c r="AB10">
        <v>539.16</v>
      </c>
      <c r="AC10">
        <v>333.79</v>
      </c>
      <c r="AD10">
        <v>0</v>
      </c>
      <c r="AE10">
        <v>0</v>
      </c>
      <c r="AF10">
        <v>46.56</v>
      </c>
      <c r="AG10">
        <v>10.06</v>
      </c>
      <c r="AH10">
        <v>0</v>
      </c>
      <c r="AI10">
        <v>1</v>
      </c>
      <c r="AJ10">
        <v>11.58</v>
      </c>
      <c r="AK10">
        <v>33.18</v>
      </c>
      <c r="AL10">
        <v>1</v>
      </c>
      <c r="AN10">
        <v>0</v>
      </c>
      <c r="AO10">
        <v>1</v>
      </c>
      <c r="AP10">
        <v>0</v>
      </c>
      <c r="AQ10">
        <v>0</v>
      </c>
      <c r="AR10">
        <v>0</v>
      </c>
      <c r="AS10" t="s">
        <v>3</v>
      </c>
      <c r="AT10">
        <v>3.97</v>
      </c>
      <c r="AU10" t="s">
        <v>3</v>
      </c>
      <c r="AV10">
        <v>0</v>
      </c>
      <c r="AW10">
        <v>2</v>
      </c>
      <c r="AX10">
        <v>35350659</v>
      </c>
      <c r="AY10">
        <v>1</v>
      </c>
      <c r="AZ10">
        <v>0</v>
      </c>
      <c r="BA10">
        <v>10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X10">
        <f>Y10*Source!I31</f>
        <v>3.9700000000000006E-2</v>
      </c>
      <c r="CY10">
        <f>AB10</f>
        <v>539.16</v>
      </c>
      <c r="CZ10">
        <f>AF10</f>
        <v>46.56</v>
      </c>
      <c r="DA10">
        <f>AJ10</f>
        <v>11.58</v>
      </c>
      <c r="DB10">
        <f t="shared" si="0"/>
        <v>184.84</v>
      </c>
      <c r="DC10">
        <f t="shared" si="1"/>
        <v>39.94</v>
      </c>
    </row>
    <row r="11" spans="1:107">
      <c r="A11">
        <f>ROW(Source!A31)</f>
        <v>31</v>
      </c>
      <c r="B11">
        <v>35350322</v>
      </c>
      <c r="C11">
        <v>35350656</v>
      </c>
      <c r="D11">
        <v>29174533</v>
      </c>
      <c r="E11">
        <v>1</v>
      </c>
      <c r="F11">
        <v>1</v>
      </c>
      <c r="G11">
        <v>1</v>
      </c>
      <c r="H11">
        <v>2</v>
      </c>
      <c r="I11" t="s">
        <v>445</v>
      </c>
      <c r="J11" t="s">
        <v>446</v>
      </c>
      <c r="K11" t="s">
        <v>447</v>
      </c>
      <c r="L11">
        <v>1368</v>
      </c>
      <c r="N11">
        <v>1011</v>
      </c>
      <c r="O11" t="s">
        <v>436</v>
      </c>
      <c r="P11" t="s">
        <v>436</v>
      </c>
      <c r="Q11">
        <v>1</v>
      </c>
      <c r="W11">
        <v>0</v>
      </c>
      <c r="X11">
        <v>1235896746</v>
      </c>
      <c r="Y11">
        <v>7.93</v>
      </c>
      <c r="AA11">
        <v>0</v>
      </c>
      <c r="AB11">
        <v>5.0599999999999996</v>
      </c>
      <c r="AC11">
        <v>0</v>
      </c>
      <c r="AD11">
        <v>0</v>
      </c>
      <c r="AE11">
        <v>0</v>
      </c>
      <c r="AF11">
        <v>1.53</v>
      </c>
      <c r="AG11">
        <v>0</v>
      </c>
      <c r="AH11">
        <v>0</v>
      </c>
      <c r="AI11">
        <v>1</v>
      </c>
      <c r="AJ11">
        <v>3.31</v>
      </c>
      <c r="AK11">
        <v>33.18</v>
      </c>
      <c r="AL11">
        <v>1</v>
      </c>
      <c r="AN11">
        <v>0</v>
      </c>
      <c r="AO11">
        <v>1</v>
      </c>
      <c r="AP11">
        <v>0</v>
      </c>
      <c r="AQ11">
        <v>0</v>
      </c>
      <c r="AR11">
        <v>0</v>
      </c>
      <c r="AS11" t="s">
        <v>3</v>
      </c>
      <c r="AT11">
        <v>7.93</v>
      </c>
      <c r="AU11" t="s">
        <v>3</v>
      </c>
      <c r="AV11">
        <v>0</v>
      </c>
      <c r="AW11">
        <v>2</v>
      </c>
      <c r="AX11">
        <v>35350660</v>
      </c>
      <c r="AY11">
        <v>1</v>
      </c>
      <c r="AZ11">
        <v>0</v>
      </c>
      <c r="BA11">
        <v>11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X11">
        <f>Y11*Source!I31</f>
        <v>7.9299999999999995E-2</v>
      </c>
      <c r="CY11">
        <f>AB11</f>
        <v>5.0599999999999996</v>
      </c>
      <c r="CZ11">
        <f>AF11</f>
        <v>1.53</v>
      </c>
      <c r="DA11">
        <f>AJ11</f>
        <v>3.31</v>
      </c>
      <c r="DB11">
        <f t="shared" si="0"/>
        <v>12.13</v>
      </c>
      <c r="DC11">
        <f t="shared" si="1"/>
        <v>0</v>
      </c>
    </row>
    <row r="12" spans="1:107">
      <c r="A12">
        <f>ROW(Source!A31)</f>
        <v>31</v>
      </c>
      <c r="B12">
        <v>35350322</v>
      </c>
      <c r="C12">
        <v>35350656</v>
      </c>
      <c r="D12">
        <v>29164349</v>
      </c>
      <c r="E12">
        <v>1</v>
      </c>
      <c r="F12">
        <v>1</v>
      </c>
      <c r="G12">
        <v>1</v>
      </c>
      <c r="H12">
        <v>3</v>
      </c>
      <c r="I12" t="s">
        <v>42</v>
      </c>
      <c r="J12" t="s">
        <v>45</v>
      </c>
      <c r="K12" t="s">
        <v>43</v>
      </c>
      <c r="L12">
        <v>1348</v>
      </c>
      <c r="N12">
        <v>1009</v>
      </c>
      <c r="O12" t="s">
        <v>44</v>
      </c>
      <c r="P12" t="s">
        <v>44</v>
      </c>
      <c r="Q12">
        <v>1000</v>
      </c>
      <c r="W12">
        <v>0</v>
      </c>
      <c r="X12">
        <v>-304821490</v>
      </c>
      <c r="Y12">
        <v>10.5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1</v>
      </c>
      <c r="AJ12">
        <v>1</v>
      </c>
      <c r="AK12">
        <v>1</v>
      </c>
      <c r="AL12">
        <v>1</v>
      </c>
      <c r="AN12">
        <v>0</v>
      </c>
      <c r="AO12">
        <v>0</v>
      </c>
      <c r="AP12">
        <v>0</v>
      </c>
      <c r="AQ12">
        <v>0</v>
      </c>
      <c r="AR12">
        <v>0</v>
      </c>
      <c r="AS12" t="s">
        <v>3</v>
      </c>
      <c r="AT12">
        <v>10.5</v>
      </c>
      <c r="AU12" t="s">
        <v>3</v>
      </c>
      <c r="AV12">
        <v>0</v>
      </c>
      <c r="AW12">
        <v>2</v>
      </c>
      <c r="AX12">
        <v>35350661</v>
      </c>
      <c r="AY12">
        <v>1</v>
      </c>
      <c r="AZ12">
        <v>0</v>
      </c>
      <c r="BA12">
        <v>12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X12">
        <f>Y12*Source!I31</f>
        <v>0.105</v>
      </c>
      <c r="CY12">
        <f>AA12</f>
        <v>0</v>
      </c>
      <c r="CZ12">
        <f>AE12</f>
        <v>0</v>
      </c>
      <c r="DA12">
        <f>AI12</f>
        <v>1</v>
      </c>
      <c r="DB12">
        <f t="shared" si="0"/>
        <v>0</v>
      </c>
      <c r="DC12">
        <f t="shared" si="1"/>
        <v>0</v>
      </c>
    </row>
    <row r="13" spans="1:107">
      <c r="A13">
        <f>ROW(Source!A33)</f>
        <v>33</v>
      </c>
      <c r="B13">
        <v>35350322</v>
      </c>
      <c r="C13">
        <v>35350667</v>
      </c>
      <c r="D13">
        <v>18408291</v>
      </c>
      <c r="E13">
        <v>1</v>
      </c>
      <c r="F13">
        <v>1</v>
      </c>
      <c r="G13">
        <v>1</v>
      </c>
      <c r="H13">
        <v>1</v>
      </c>
      <c r="I13" t="s">
        <v>448</v>
      </c>
      <c r="J13" t="s">
        <v>3</v>
      </c>
      <c r="K13" t="s">
        <v>449</v>
      </c>
      <c r="L13">
        <v>1369</v>
      </c>
      <c r="N13">
        <v>1013</v>
      </c>
      <c r="O13" t="s">
        <v>430</v>
      </c>
      <c r="P13" t="s">
        <v>430</v>
      </c>
      <c r="Q13">
        <v>1</v>
      </c>
      <c r="W13">
        <v>0</v>
      </c>
      <c r="X13">
        <v>1933892413</v>
      </c>
      <c r="Y13">
        <v>128.72999999999999</v>
      </c>
      <c r="AA13">
        <v>0</v>
      </c>
      <c r="AB13">
        <v>0</v>
      </c>
      <c r="AC13">
        <v>0</v>
      </c>
      <c r="AD13">
        <v>266.75</v>
      </c>
      <c r="AE13">
        <v>0</v>
      </c>
      <c r="AF13">
        <v>0</v>
      </c>
      <c r="AG13">
        <v>0</v>
      </c>
      <c r="AH13">
        <v>266.75</v>
      </c>
      <c r="AI13">
        <v>1</v>
      </c>
      <c r="AJ13">
        <v>1</v>
      </c>
      <c r="AK13">
        <v>1</v>
      </c>
      <c r="AL13">
        <v>1</v>
      </c>
      <c r="AN13">
        <v>0</v>
      </c>
      <c r="AO13">
        <v>1</v>
      </c>
      <c r="AP13">
        <v>0</v>
      </c>
      <c r="AQ13">
        <v>0</v>
      </c>
      <c r="AR13">
        <v>0</v>
      </c>
      <c r="AS13" t="s">
        <v>3</v>
      </c>
      <c r="AT13">
        <v>128.72999999999999</v>
      </c>
      <c r="AU13" t="s">
        <v>3</v>
      </c>
      <c r="AV13">
        <v>1</v>
      </c>
      <c r="AW13">
        <v>2</v>
      </c>
      <c r="AX13">
        <v>35350668</v>
      </c>
      <c r="AY13">
        <v>2</v>
      </c>
      <c r="AZ13">
        <v>131072</v>
      </c>
      <c r="BA13">
        <v>13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X13">
        <f>Y13*Source!I33</f>
        <v>1.2872999999999999</v>
      </c>
      <c r="CY13">
        <f>AD13</f>
        <v>266.75</v>
      </c>
      <c r="CZ13">
        <f>AH13</f>
        <v>266.75</v>
      </c>
      <c r="DA13">
        <f>AL13</f>
        <v>1</v>
      </c>
      <c r="DB13">
        <f t="shared" si="0"/>
        <v>34338.730000000003</v>
      </c>
      <c r="DC13">
        <f t="shared" si="1"/>
        <v>0</v>
      </c>
    </row>
    <row r="14" spans="1:107">
      <c r="A14">
        <f>ROW(Source!A33)</f>
        <v>33</v>
      </c>
      <c r="B14">
        <v>35350322</v>
      </c>
      <c r="C14">
        <v>35350667</v>
      </c>
      <c r="D14">
        <v>121548</v>
      </c>
      <c r="E14">
        <v>1</v>
      </c>
      <c r="F14">
        <v>1</v>
      </c>
      <c r="G14">
        <v>1</v>
      </c>
      <c r="H14">
        <v>1</v>
      </c>
      <c r="I14" t="s">
        <v>23</v>
      </c>
      <c r="J14" t="s">
        <v>3</v>
      </c>
      <c r="K14" t="s">
        <v>431</v>
      </c>
      <c r="L14">
        <v>608254</v>
      </c>
      <c r="N14">
        <v>1013</v>
      </c>
      <c r="O14" t="s">
        <v>432</v>
      </c>
      <c r="P14" t="s">
        <v>432</v>
      </c>
      <c r="Q14">
        <v>1</v>
      </c>
      <c r="W14">
        <v>0</v>
      </c>
      <c r="X14">
        <v>-185737400</v>
      </c>
      <c r="Y14">
        <v>2.15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1</v>
      </c>
      <c r="AJ14">
        <v>1</v>
      </c>
      <c r="AK14">
        <v>1</v>
      </c>
      <c r="AL14">
        <v>1</v>
      </c>
      <c r="AN14">
        <v>0</v>
      </c>
      <c r="AO14">
        <v>1</v>
      </c>
      <c r="AP14">
        <v>0</v>
      </c>
      <c r="AQ14">
        <v>0</v>
      </c>
      <c r="AR14">
        <v>0</v>
      </c>
      <c r="AS14" t="s">
        <v>3</v>
      </c>
      <c r="AT14">
        <v>2.15</v>
      </c>
      <c r="AU14" t="s">
        <v>3</v>
      </c>
      <c r="AV14">
        <v>2</v>
      </c>
      <c r="AW14">
        <v>2</v>
      </c>
      <c r="AX14">
        <v>35350669</v>
      </c>
      <c r="AY14">
        <v>1</v>
      </c>
      <c r="AZ14">
        <v>0</v>
      </c>
      <c r="BA14">
        <v>14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X14">
        <f>Y14*Source!I33</f>
        <v>2.1499999999999998E-2</v>
      </c>
      <c r="CY14">
        <f>AD14</f>
        <v>0</v>
      </c>
      <c r="CZ14">
        <f>AH14</f>
        <v>0</v>
      </c>
      <c r="DA14">
        <f>AL14</f>
        <v>1</v>
      </c>
      <c r="DB14">
        <f t="shared" si="0"/>
        <v>0</v>
      </c>
      <c r="DC14">
        <f t="shared" si="1"/>
        <v>0</v>
      </c>
    </row>
    <row r="15" spans="1:107">
      <c r="A15">
        <f>ROW(Source!A33)</f>
        <v>33</v>
      </c>
      <c r="B15">
        <v>35350322</v>
      </c>
      <c r="C15">
        <v>35350667</v>
      </c>
      <c r="D15">
        <v>29172556</v>
      </c>
      <c r="E15">
        <v>1</v>
      </c>
      <c r="F15">
        <v>1</v>
      </c>
      <c r="G15">
        <v>1</v>
      </c>
      <c r="H15">
        <v>2</v>
      </c>
      <c r="I15" t="s">
        <v>433</v>
      </c>
      <c r="J15" t="s">
        <v>439</v>
      </c>
      <c r="K15" t="s">
        <v>435</v>
      </c>
      <c r="L15">
        <v>1368</v>
      </c>
      <c r="N15">
        <v>1011</v>
      </c>
      <c r="O15" t="s">
        <v>436</v>
      </c>
      <c r="P15" t="s">
        <v>436</v>
      </c>
      <c r="Q15">
        <v>1</v>
      </c>
      <c r="W15">
        <v>0</v>
      </c>
      <c r="X15">
        <v>-1302720870</v>
      </c>
      <c r="Y15">
        <v>0.7</v>
      </c>
      <c r="AA15">
        <v>0</v>
      </c>
      <c r="AB15">
        <v>466.71</v>
      </c>
      <c r="AC15">
        <v>447.93</v>
      </c>
      <c r="AD15">
        <v>0</v>
      </c>
      <c r="AE15">
        <v>0</v>
      </c>
      <c r="AF15">
        <v>31.26</v>
      </c>
      <c r="AG15">
        <v>13.5</v>
      </c>
      <c r="AH15">
        <v>0</v>
      </c>
      <c r="AI15">
        <v>1</v>
      </c>
      <c r="AJ15">
        <v>14.93</v>
      </c>
      <c r="AK15">
        <v>33.18</v>
      </c>
      <c r="AL15">
        <v>1</v>
      </c>
      <c r="AN15">
        <v>0</v>
      </c>
      <c r="AO15">
        <v>1</v>
      </c>
      <c r="AP15">
        <v>0</v>
      </c>
      <c r="AQ15">
        <v>0</v>
      </c>
      <c r="AR15">
        <v>0</v>
      </c>
      <c r="AS15" t="s">
        <v>3</v>
      </c>
      <c r="AT15">
        <v>0.7</v>
      </c>
      <c r="AU15" t="s">
        <v>3</v>
      </c>
      <c r="AV15">
        <v>0</v>
      </c>
      <c r="AW15">
        <v>2</v>
      </c>
      <c r="AX15">
        <v>35350670</v>
      </c>
      <c r="AY15">
        <v>1</v>
      </c>
      <c r="AZ15">
        <v>0</v>
      </c>
      <c r="BA15">
        <v>15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X15">
        <f>Y15*Source!I33</f>
        <v>6.9999999999999993E-3</v>
      </c>
      <c r="CY15">
        <f>AB15</f>
        <v>466.71</v>
      </c>
      <c r="CZ15">
        <f>AF15</f>
        <v>31.26</v>
      </c>
      <c r="DA15">
        <f>AJ15</f>
        <v>14.93</v>
      </c>
      <c r="DB15">
        <f t="shared" si="0"/>
        <v>21.88</v>
      </c>
      <c r="DC15">
        <f t="shared" si="1"/>
        <v>9.4499999999999993</v>
      </c>
    </row>
    <row r="16" spans="1:107">
      <c r="A16">
        <f>ROW(Source!A33)</f>
        <v>33</v>
      </c>
      <c r="B16">
        <v>35350322</v>
      </c>
      <c r="C16">
        <v>35350667</v>
      </c>
      <c r="D16">
        <v>29172710</v>
      </c>
      <c r="E16">
        <v>1</v>
      </c>
      <c r="F16">
        <v>1</v>
      </c>
      <c r="G16">
        <v>1</v>
      </c>
      <c r="H16">
        <v>2</v>
      </c>
      <c r="I16" t="s">
        <v>442</v>
      </c>
      <c r="J16" t="s">
        <v>443</v>
      </c>
      <c r="K16" t="s">
        <v>444</v>
      </c>
      <c r="L16">
        <v>1368</v>
      </c>
      <c r="N16">
        <v>1011</v>
      </c>
      <c r="O16" t="s">
        <v>436</v>
      </c>
      <c r="P16" t="s">
        <v>436</v>
      </c>
      <c r="Q16">
        <v>1</v>
      </c>
      <c r="W16">
        <v>0</v>
      </c>
      <c r="X16">
        <v>-1676841219</v>
      </c>
      <c r="Y16">
        <v>1.45</v>
      </c>
      <c r="AA16">
        <v>0</v>
      </c>
      <c r="AB16">
        <v>539.16</v>
      </c>
      <c r="AC16">
        <v>333.79</v>
      </c>
      <c r="AD16">
        <v>0</v>
      </c>
      <c r="AE16">
        <v>0</v>
      </c>
      <c r="AF16">
        <v>46.56</v>
      </c>
      <c r="AG16">
        <v>10.06</v>
      </c>
      <c r="AH16">
        <v>0</v>
      </c>
      <c r="AI16">
        <v>1</v>
      </c>
      <c r="AJ16">
        <v>11.58</v>
      </c>
      <c r="AK16">
        <v>33.18</v>
      </c>
      <c r="AL16">
        <v>1</v>
      </c>
      <c r="AN16">
        <v>0</v>
      </c>
      <c r="AO16">
        <v>1</v>
      </c>
      <c r="AP16">
        <v>0</v>
      </c>
      <c r="AQ16">
        <v>0</v>
      </c>
      <c r="AR16">
        <v>0</v>
      </c>
      <c r="AS16" t="s">
        <v>3</v>
      </c>
      <c r="AT16">
        <v>1.45</v>
      </c>
      <c r="AU16" t="s">
        <v>3</v>
      </c>
      <c r="AV16">
        <v>0</v>
      </c>
      <c r="AW16">
        <v>2</v>
      </c>
      <c r="AX16">
        <v>35350671</v>
      </c>
      <c r="AY16">
        <v>1</v>
      </c>
      <c r="AZ16">
        <v>0</v>
      </c>
      <c r="BA16">
        <v>16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X16">
        <f>Y16*Source!I33</f>
        <v>1.4499999999999999E-2</v>
      </c>
      <c r="CY16">
        <f>AB16</f>
        <v>539.16</v>
      </c>
      <c r="CZ16">
        <f>AF16</f>
        <v>46.56</v>
      </c>
      <c r="DA16">
        <f>AJ16</f>
        <v>11.58</v>
      </c>
      <c r="DB16">
        <f t="shared" si="0"/>
        <v>67.510000000000005</v>
      </c>
      <c r="DC16">
        <f t="shared" si="1"/>
        <v>14.59</v>
      </c>
    </row>
    <row r="17" spans="1:107">
      <c r="A17">
        <f>ROW(Source!A33)</f>
        <v>33</v>
      </c>
      <c r="B17">
        <v>35350322</v>
      </c>
      <c r="C17">
        <v>35350667</v>
      </c>
      <c r="D17">
        <v>29174533</v>
      </c>
      <c r="E17">
        <v>1</v>
      </c>
      <c r="F17">
        <v>1</v>
      </c>
      <c r="G17">
        <v>1</v>
      </c>
      <c r="H17">
        <v>2</v>
      </c>
      <c r="I17" t="s">
        <v>445</v>
      </c>
      <c r="J17" t="s">
        <v>446</v>
      </c>
      <c r="K17" t="s">
        <v>447</v>
      </c>
      <c r="L17">
        <v>1368</v>
      </c>
      <c r="N17">
        <v>1011</v>
      </c>
      <c r="O17" t="s">
        <v>436</v>
      </c>
      <c r="P17" t="s">
        <v>436</v>
      </c>
      <c r="Q17">
        <v>1</v>
      </c>
      <c r="W17">
        <v>0</v>
      </c>
      <c r="X17">
        <v>1235896746</v>
      </c>
      <c r="Y17">
        <v>2.89</v>
      </c>
      <c r="AA17">
        <v>0</v>
      </c>
      <c r="AB17">
        <v>5.0599999999999996</v>
      </c>
      <c r="AC17">
        <v>0</v>
      </c>
      <c r="AD17">
        <v>0</v>
      </c>
      <c r="AE17">
        <v>0</v>
      </c>
      <c r="AF17">
        <v>1.53</v>
      </c>
      <c r="AG17">
        <v>0</v>
      </c>
      <c r="AH17">
        <v>0</v>
      </c>
      <c r="AI17">
        <v>1</v>
      </c>
      <c r="AJ17">
        <v>3.31</v>
      </c>
      <c r="AK17">
        <v>33.18</v>
      </c>
      <c r="AL17">
        <v>1</v>
      </c>
      <c r="AN17">
        <v>0</v>
      </c>
      <c r="AO17">
        <v>1</v>
      </c>
      <c r="AP17">
        <v>0</v>
      </c>
      <c r="AQ17">
        <v>0</v>
      </c>
      <c r="AR17">
        <v>0</v>
      </c>
      <c r="AS17" t="s">
        <v>3</v>
      </c>
      <c r="AT17">
        <v>2.89</v>
      </c>
      <c r="AU17" t="s">
        <v>3</v>
      </c>
      <c r="AV17">
        <v>0</v>
      </c>
      <c r="AW17">
        <v>2</v>
      </c>
      <c r="AX17">
        <v>35350672</v>
      </c>
      <c r="AY17">
        <v>1</v>
      </c>
      <c r="AZ17">
        <v>0</v>
      </c>
      <c r="BA17">
        <v>17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X17">
        <f>Y17*Source!I33</f>
        <v>2.8900000000000002E-2</v>
      </c>
      <c r="CY17">
        <f>AB17</f>
        <v>5.0599999999999996</v>
      </c>
      <c r="CZ17">
        <f>AF17</f>
        <v>1.53</v>
      </c>
      <c r="DA17">
        <f>AJ17</f>
        <v>3.31</v>
      </c>
      <c r="DB17">
        <f t="shared" si="0"/>
        <v>4.42</v>
      </c>
      <c r="DC17">
        <f t="shared" si="1"/>
        <v>0</v>
      </c>
    </row>
    <row r="18" spans="1:107">
      <c r="A18">
        <f>ROW(Source!A33)</f>
        <v>33</v>
      </c>
      <c r="B18">
        <v>35350322</v>
      </c>
      <c r="C18">
        <v>35350667</v>
      </c>
      <c r="D18">
        <v>29164349</v>
      </c>
      <c r="E18">
        <v>1</v>
      </c>
      <c r="F18">
        <v>1</v>
      </c>
      <c r="G18">
        <v>1</v>
      </c>
      <c r="H18">
        <v>3</v>
      </c>
      <c r="I18" t="s">
        <v>42</v>
      </c>
      <c r="J18" t="s">
        <v>45</v>
      </c>
      <c r="K18" t="s">
        <v>43</v>
      </c>
      <c r="L18">
        <v>1348</v>
      </c>
      <c r="N18">
        <v>1009</v>
      </c>
      <c r="O18" t="s">
        <v>44</v>
      </c>
      <c r="P18" t="s">
        <v>44</v>
      </c>
      <c r="Q18">
        <v>1000</v>
      </c>
      <c r="W18">
        <v>0</v>
      </c>
      <c r="X18">
        <v>-304821490</v>
      </c>
      <c r="Y18">
        <v>10.66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1</v>
      </c>
      <c r="AJ18">
        <v>1</v>
      </c>
      <c r="AK18">
        <v>1</v>
      </c>
      <c r="AL18">
        <v>1</v>
      </c>
      <c r="AN18">
        <v>0</v>
      </c>
      <c r="AO18">
        <v>0</v>
      </c>
      <c r="AP18">
        <v>0</v>
      </c>
      <c r="AQ18">
        <v>0</v>
      </c>
      <c r="AR18">
        <v>0</v>
      </c>
      <c r="AS18" t="s">
        <v>3</v>
      </c>
      <c r="AT18">
        <v>10.66</v>
      </c>
      <c r="AU18" t="s">
        <v>3</v>
      </c>
      <c r="AV18">
        <v>0</v>
      </c>
      <c r="AW18">
        <v>2</v>
      </c>
      <c r="AX18">
        <v>35350673</v>
      </c>
      <c r="AY18">
        <v>1</v>
      </c>
      <c r="AZ18">
        <v>0</v>
      </c>
      <c r="BA18">
        <v>18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X18">
        <f>Y18*Source!I33</f>
        <v>0.1066</v>
      </c>
      <c r="CY18">
        <f>AA18</f>
        <v>0</v>
      </c>
      <c r="CZ18">
        <f>AE18</f>
        <v>0</v>
      </c>
      <c r="DA18">
        <f>AI18</f>
        <v>1</v>
      </c>
      <c r="DB18">
        <f t="shared" si="0"/>
        <v>0</v>
      </c>
      <c r="DC18">
        <f t="shared" si="1"/>
        <v>0</v>
      </c>
    </row>
    <row r="19" spans="1:107">
      <c r="A19">
        <f>ROW(Source!A35)</f>
        <v>35</v>
      </c>
      <c r="B19">
        <v>35350322</v>
      </c>
      <c r="C19">
        <v>35350683</v>
      </c>
      <c r="D19">
        <v>18413230</v>
      </c>
      <c r="E19">
        <v>1</v>
      </c>
      <c r="F19">
        <v>1</v>
      </c>
      <c r="G19">
        <v>1</v>
      </c>
      <c r="H19">
        <v>1</v>
      </c>
      <c r="I19" t="s">
        <v>450</v>
      </c>
      <c r="J19" t="s">
        <v>3</v>
      </c>
      <c r="K19" t="s">
        <v>451</v>
      </c>
      <c r="L19">
        <v>1369</v>
      </c>
      <c r="N19">
        <v>1013</v>
      </c>
      <c r="O19" t="s">
        <v>430</v>
      </c>
      <c r="P19" t="s">
        <v>430</v>
      </c>
      <c r="Q19">
        <v>1</v>
      </c>
      <c r="W19">
        <v>0</v>
      </c>
      <c r="X19">
        <v>355262106</v>
      </c>
      <c r="Y19">
        <v>119.922</v>
      </c>
      <c r="AA19">
        <v>0</v>
      </c>
      <c r="AB19">
        <v>0</v>
      </c>
      <c r="AC19">
        <v>0</v>
      </c>
      <c r="AD19">
        <v>299.72000000000003</v>
      </c>
      <c r="AE19">
        <v>0</v>
      </c>
      <c r="AF19">
        <v>0</v>
      </c>
      <c r="AG19">
        <v>0</v>
      </c>
      <c r="AH19">
        <v>299.72000000000003</v>
      </c>
      <c r="AI19">
        <v>1</v>
      </c>
      <c r="AJ19">
        <v>1</v>
      </c>
      <c r="AK19">
        <v>1</v>
      </c>
      <c r="AL19">
        <v>1</v>
      </c>
      <c r="AN19">
        <v>0</v>
      </c>
      <c r="AO19">
        <v>1</v>
      </c>
      <c r="AP19">
        <v>1</v>
      </c>
      <c r="AQ19">
        <v>0</v>
      </c>
      <c r="AR19">
        <v>0</v>
      </c>
      <c r="AS19" t="s">
        <v>3</v>
      </c>
      <c r="AT19">
        <v>104.28</v>
      </c>
      <c r="AU19" t="s">
        <v>57</v>
      </c>
      <c r="AV19">
        <v>1</v>
      </c>
      <c r="AW19">
        <v>2</v>
      </c>
      <c r="AX19">
        <v>35350684</v>
      </c>
      <c r="AY19">
        <v>2</v>
      </c>
      <c r="AZ19">
        <v>131072</v>
      </c>
      <c r="BA19">
        <v>19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X19">
        <f>Y19*Source!I35</f>
        <v>2.1585959999999997</v>
      </c>
      <c r="CY19">
        <f>AD19</f>
        <v>299.72000000000003</v>
      </c>
      <c r="CZ19">
        <f>AH19</f>
        <v>299.72000000000003</v>
      </c>
      <c r="DA19">
        <f>AL19</f>
        <v>1</v>
      </c>
      <c r="DB19">
        <f>ROUND((ROUND(AT19*CZ19,2)*1.15),6)</f>
        <v>35943.019999999997</v>
      </c>
      <c r="DC19">
        <f>ROUND((ROUND(AT19*AG19,2)*1.15),6)</f>
        <v>0</v>
      </c>
    </row>
    <row r="20" spans="1:107">
      <c r="A20">
        <f>ROW(Source!A35)</f>
        <v>35</v>
      </c>
      <c r="B20">
        <v>35350322</v>
      </c>
      <c r="C20">
        <v>35350683</v>
      </c>
      <c r="D20">
        <v>121548</v>
      </c>
      <c r="E20">
        <v>1</v>
      </c>
      <c r="F20">
        <v>1</v>
      </c>
      <c r="G20">
        <v>1</v>
      </c>
      <c r="H20">
        <v>1</v>
      </c>
      <c r="I20" t="s">
        <v>23</v>
      </c>
      <c r="J20" t="s">
        <v>3</v>
      </c>
      <c r="K20" t="s">
        <v>431</v>
      </c>
      <c r="L20">
        <v>608254</v>
      </c>
      <c r="N20">
        <v>1013</v>
      </c>
      <c r="O20" t="s">
        <v>432</v>
      </c>
      <c r="P20" t="s">
        <v>432</v>
      </c>
      <c r="Q20">
        <v>1</v>
      </c>
      <c r="W20">
        <v>0</v>
      </c>
      <c r="X20">
        <v>-185737400</v>
      </c>
      <c r="Y20">
        <v>14.1875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1</v>
      </c>
      <c r="AJ20">
        <v>1</v>
      </c>
      <c r="AK20">
        <v>1</v>
      </c>
      <c r="AL20">
        <v>1</v>
      </c>
      <c r="AN20">
        <v>0</v>
      </c>
      <c r="AO20">
        <v>1</v>
      </c>
      <c r="AP20">
        <v>1</v>
      </c>
      <c r="AQ20">
        <v>0</v>
      </c>
      <c r="AR20">
        <v>0</v>
      </c>
      <c r="AS20" t="s">
        <v>3</v>
      </c>
      <c r="AT20">
        <v>11.35</v>
      </c>
      <c r="AU20" t="s">
        <v>56</v>
      </c>
      <c r="AV20">
        <v>2</v>
      </c>
      <c r="AW20">
        <v>2</v>
      </c>
      <c r="AX20">
        <v>35350685</v>
      </c>
      <c r="AY20">
        <v>1</v>
      </c>
      <c r="AZ20">
        <v>0</v>
      </c>
      <c r="BA20">
        <v>20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X20">
        <f>Y20*Source!I35</f>
        <v>0.25537499999999996</v>
      </c>
      <c r="CY20">
        <f>AD20</f>
        <v>0</v>
      </c>
      <c r="CZ20">
        <f>AH20</f>
        <v>0</v>
      </c>
      <c r="DA20">
        <f>AL20</f>
        <v>1</v>
      </c>
      <c r="DB20">
        <f>ROUND((ROUND(AT20*CZ20,2)*1.25),6)</f>
        <v>0</v>
      </c>
      <c r="DC20">
        <f>ROUND((ROUND(AT20*AG20,2)*1.25),6)</f>
        <v>0</v>
      </c>
    </row>
    <row r="21" spans="1:107">
      <c r="A21">
        <f>ROW(Source!A35)</f>
        <v>35</v>
      </c>
      <c r="B21">
        <v>35350322</v>
      </c>
      <c r="C21">
        <v>35350683</v>
      </c>
      <c r="D21">
        <v>29172268</v>
      </c>
      <c r="E21">
        <v>1</v>
      </c>
      <c r="F21">
        <v>1</v>
      </c>
      <c r="G21">
        <v>1</v>
      </c>
      <c r="H21">
        <v>2</v>
      </c>
      <c r="I21" t="s">
        <v>452</v>
      </c>
      <c r="J21" t="s">
        <v>453</v>
      </c>
      <c r="K21" t="s">
        <v>454</v>
      </c>
      <c r="L21">
        <v>1368</v>
      </c>
      <c r="N21">
        <v>1011</v>
      </c>
      <c r="O21" t="s">
        <v>436</v>
      </c>
      <c r="P21" t="s">
        <v>436</v>
      </c>
      <c r="Q21">
        <v>1</v>
      </c>
      <c r="W21">
        <v>0</v>
      </c>
      <c r="X21">
        <v>-1117034689</v>
      </c>
      <c r="Y21">
        <v>12.112499999999999</v>
      </c>
      <c r="AA21">
        <v>0</v>
      </c>
      <c r="AB21">
        <v>889.06</v>
      </c>
      <c r="AC21">
        <v>447.93</v>
      </c>
      <c r="AD21">
        <v>0</v>
      </c>
      <c r="AE21">
        <v>0</v>
      </c>
      <c r="AF21">
        <v>86.4</v>
      </c>
      <c r="AG21">
        <v>13.5</v>
      </c>
      <c r="AH21">
        <v>0</v>
      </c>
      <c r="AI21">
        <v>1</v>
      </c>
      <c r="AJ21">
        <v>10.29</v>
      </c>
      <c r="AK21">
        <v>33.18</v>
      </c>
      <c r="AL21">
        <v>1</v>
      </c>
      <c r="AN21">
        <v>0</v>
      </c>
      <c r="AO21">
        <v>1</v>
      </c>
      <c r="AP21">
        <v>1</v>
      </c>
      <c r="AQ21">
        <v>0</v>
      </c>
      <c r="AR21">
        <v>0</v>
      </c>
      <c r="AS21" t="s">
        <v>3</v>
      </c>
      <c r="AT21">
        <v>9.69</v>
      </c>
      <c r="AU21" t="s">
        <v>56</v>
      </c>
      <c r="AV21">
        <v>0</v>
      </c>
      <c r="AW21">
        <v>2</v>
      </c>
      <c r="AX21">
        <v>35350686</v>
      </c>
      <c r="AY21">
        <v>1</v>
      </c>
      <c r="AZ21">
        <v>0</v>
      </c>
      <c r="BA21">
        <v>21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X21">
        <f>Y21*Source!I35</f>
        <v>0.21802499999999997</v>
      </c>
      <c r="CY21">
        <f>AB21</f>
        <v>889.06</v>
      </c>
      <c r="CZ21">
        <f>AF21</f>
        <v>86.4</v>
      </c>
      <c r="DA21">
        <f>AJ21</f>
        <v>10.29</v>
      </c>
      <c r="DB21">
        <f>ROUND((ROUND(AT21*CZ21,2)*1.25),6)</f>
        <v>1046.5250000000001</v>
      </c>
      <c r="DC21">
        <f>ROUND((ROUND(AT21*AG21,2)*1.25),6)</f>
        <v>163.52500000000001</v>
      </c>
    </row>
    <row r="22" spans="1:107">
      <c r="A22">
        <f>ROW(Source!A35)</f>
        <v>35</v>
      </c>
      <c r="B22">
        <v>35350322</v>
      </c>
      <c r="C22">
        <v>35350683</v>
      </c>
      <c r="D22">
        <v>29172379</v>
      </c>
      <c r="E22">
        <v>1</v>
      </c>
      <c r="F22">
        <v>1</v>
      </c>
      <c r="G22">
        <v>1</v>
      </c>
      <c r="H22">
        <v>2</v>
      </c>
      <c r="I22" t="s">
        <v>455</v>
      </c>
      <c r="J22" t="s">
        <v>456</v>
      </c>
      <c r="K22" t="s">
        <v>457</v>
      </c>
      <c r="L22">
        <v>1368</v>
      </c>
      <c r="N22">
        <v>1011</v>
      </c>
      <c r="O22" t="s">
        <v>436</v>
      </c>
      <c r="P22" t="s">
        <v>436</v>
      </c>
      <c r="Q22">
        <v>1</v>
      </c>
      <c r="W22">
        <v>0</v>
      </c>
      <c r="X22">
        <v>-151619853</v>
      </c>
      <c r="Y22">
        <v>2.0749999999999997</v>
      </c>
      <c r="AA22">
        <v>0</v>
      </c>
      <c r="AB22">
        <v>1102.08</v>
      </c>
      <c r="AC22">
        <v>447.93</v>
      </c>
      <c r="AD22">
        <v>0</v>
      </c>
      <c r="AE22">
        <v>0</v>
      </c>
      <c r="AF22">
        <v>112</v>
      </c>
      <c r="AG22">
        <v>13.5</v>
      </c>
      <c r="AH22">
        <v>0</v>
      </c>
      <c r="AI22">
        <v>1</v>
      </c>
      <c r="AJ22">
        <v>9.84</v>
      </c>
      <c r="AK22">
        <v>33.18</v>
      </c>
      <c r="AL22">
        <v>1</v>
      </c>
      <c r="AN22">
        <v>0</v>
      </c>
      <c r="AO22">
        <v>1</v>
      </c>
      <c r="AP22">
        <v>1</v>
      </c>
      <c r="AQ22">
        <v>0</v>
      </c>
      <c r="AR22">
        <v>0</v>
      </c>
      <c r="AS22" t="s">
        <v>3</v>
      </c>
      <c r="AT22">
        <v>1.66</v>
      </c>
      <c r="AU22" t="s">
        <v>56</v>
      </c>
      <c r="AV22">
        <v>0</v>
      </c>
      <c r="AW22">
        <v>2</v>
      </c>
      <c r="AX22">
        <v>35350687</v>
      </c>
      <c r="AY22">
        <v>1</v>
      </c>
      <c r="AZ22">
        <v>0</v>
      </c>
      <c r="BA22">
        <v>22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X22">
        <f>Y22*Source!I35</f>
        <v>3.7349999999999994E-2</v>
      </c>
      <c r="CY22">
        <f>AB22</f>
        <v>1102.08</v>
      </c>
      <c r="CZ22">
        <f>AF22</f>
        <v>112</v>
      </c>
      <c r="DA22">
        <f>AJ22</f>
        <v>9.84</v>
      </c>
      <c r="DB22">
        <f>ROUND((ROUND(AT22*CZ22,2)*1.25),6)</f>
        <v>232.4</v>
      </c>
      <c r="DC22">
        <f>ROUND((ROUND(AT22*AG22,2)*1.25),6)</f>
        <v>28.012499999999999</v>
      </c>
    </row>
    <row r="23" spans="1:107">
      <c r="A23">
        <f>ROW(Source!A35)</f>
        <v>35</v>
      </c>
      <c r="B23">
        <v>35350322</v>
      </c>
      <c r="C23">
        <v>35350683</v>
      </c>
      <c r="D23">
        <v>29173252</v>
      </c>
      <c r="E23">
        <v>1</v>
      </c>
      <c r="F23">
        <v>1</v>
      </c>
      <c r="G23">
        <v>1</v>
      </c>
      <c r="H23">
        <v>2</v>
      </c>
      <c r="I23" t="s">
        <v>458</v>
      </c>
      <c r="J23" t="s">
        <v>459</v>
      </c>
      <c r="K23" t="s">
        <v>460</v>
      </c>
      <c r="L23">
        <v>1368</v>
      </c>
      <c r="N23">
        <v>1011</v>
      </c>
      <c r="O23" t="s">
        <v>436</v>
      </c>
      <c r="P23" t="s">
        <v>436</v>
      </c>
      <c r="Q23">
        <v>1</v>
      </c>
      <c r="W23">
        <v>0</v>
      </c>
      <c r="X23">
        <v>1507480458</v>
      </c>
      <c r="Y23">
        <v>2.2374999999999998</v>
      </c>
      <c r="AA23">
        <v>0</v>
      </c>
      <c r="AB23">
        <v>124.8</v>
      </c>
      <c r="AC23">
        <v>0</v>
      </c>
      <c r="AD23">
        <v>0</v>
      </c>
      <c r="AE23">
        <v>0</v>
      </c>
      <c r="AF23">
        <v>30</v>
      </c>
      <c r="AG23">
        <v>0</v>
      </c>
      <c r="AH23">
        <v>0</v>
      </c>
      <c r="AI23">
        <v>1</v>
      </c>
      <c r="AJ23">
        <v>4.16</v>
      </c>
      <c r="AK23">
        <v>33.18</v>
      </c>
      <c r="AL23">
        <v>1</v>
      </c>
      <c r="AN23">
        <v>0</v>
      </c>
      <c r="AO23">
        <v>1</v>
      </c>
      <c r="AP23">
        <v>1</v>
      </c>
      <c r="AQ23">
        <v>0</v>
      </c>
      <c r="AR23">
        <v>0</v>
      </c>
      <c r="AS23" t="s">
        <v>3</v>
      </c>
      <c r="AT23">
        <v>1.79</v>
      </c>
      <c r="AU23" t="s">
        <v>56</v>
      </c>
      <c r="AV23">
        <v>0</v>
      </c>
      <c r="AW23">
        <v>2</v>
      </c>
      <c r="AX23">
        <v>35350688</v>
      </c>
      <c r="AY23">
        <v>1</v>
      </c>
      <c r="AZ23">
        <v>0</v>
      </c>
      <c r="BA23">
        <v>23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X23">
        <f>Y23*Source!I35</f>
        <v>4.0274999999999991E-2</v>
      </c>
      <c r="CY23">
        <f>AB23</f>
        <v>124.8</v>
      </c>
      <c r="CZ23">
        <f>AF23</f>
        <v>30</v>
      </c>
      <c r="DA23">
        <f>AJ23</f>
        <v>4.16</v>
      </c>
      <c r="DB23">
        <f>ROUND((ROUND(AT23*CZ23,2)*1.25),6)</f>
        <v>67.125</v>
      </c>
      <c r="DC23">
        <f>ROUND((ROUND(AT23*AG23,2)*1.25),6)</f>
        <v>0</v>
      </c>
    </row>
    <row r="24" spans="1:107">
      <c r="A24">
        <f>ROW(Source!A35)</f>
        <v>35</v>
      </c>
      <c r="B24">
        <v>35350322</v>
      </c>
      <c r="C24">
        <v>35350683</v>
      </c>
      <c r="D24">
        <v>29174913</v>
      </c>
      <c r="E24">
        <v>1</v>
      </c>
      <c r="F24">
        <v>1</v>
      </c>
      <c r="G24">
        <v>1</v>
      </c>
      <c r="H24">
        <v>2</v>
      </c>
      <c r="I24" t="s">
        <v>461</v>
      </c>
      <c r="J24" t="s">
        <v>462</v>
      </c>
      <c r="K24" t="s">
        <v>463</v>
      </c>
      <c r="L24">
        <v>1368</v>
      </c>
      <c r="N24">
        <v>1011</v>
      </c>
      <c r="O24" t="s">
        <v>436</v>
      </c>
      <c r="P24" t="s">
        <v>436</v>
      </c>
      <c r="Q24">
        <v>1</v>
      </c>
      <c r="W24">
        <v>0</v>
      </c>
      <c r="X24">
        <v>458544584</v>
      </c>
      <c r="Y24">
        <v>2.4874999999999998</v>
      </c>
      <c r="AA24">
        <v>0</v>
      </c>
      <c r="AB24">
        <v>932.72</v>
      </c>
      <c r="AC24">
        <v>384.89</v>
      </c>
      <c r="AD24">
        <v>0</v>
      </c>
      <c r="AE24">
        <v>0</v>
      </c>
      <c r="AF24">
        <v>87.17</v>
      </c>
      <c r="AG24">
        <v>11.6</v>
      </c>
      <c r="AH24">
        <v>0</v>
      </c>
      <c r="AI24">
        <v>1</v>
      </c>
      <c r="AJ24">
        <v>10.7</v>
      </c>
      <c r="AK24">
        <v>33.18</v>
      </c>
      <c r="AL24">
        <v>1</v>
      </c>
      <c r="AN24">
        <v>0</v>
      </c>
      <c r="AO24">
        <v>1</v>
      </c>
      <c r="AP24">
        <v>1</v>
      </c>
      <c r="AQ24">
        <v>0</v>
      </c>
      <c r="AR24">
        <v>0</v>
      </c>
      <c r="AS24" t="s">
        <v>3</v>
      </c>
      <c r="AT24">
        <v>1.99</v>
      </c>
      <c r="AU24" t="s">
        <v>56</v>
      </c>
      <c r="AV24">
        <v>0</v>
      </c>
      <c r="AW24">
        <v>2</v>
      </c>
      <c r="AX24">
        <v>35350689</v>
      </c>
      <c r="AY24">
        <v>1</v>
      </c>
      <c r="AZ24">
        <v>0</v>
      </c>
      <c r="BA24">
        <v>24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X24">
        <f>Y24*Source!I35</f>
        <v>4.4774999999999995E-2</v>
      </c>
      <c r="CY24">
        <f>AB24</f>
        <v>932.72</v>
      </c>
      <c r="CZ24">
        <f>AF24</f>
        <v>87.17</v>
      </c>
      <c r="DA24">
        <f>AJ24</f>
        <v>10.7</v>
      </c>
      <c r="DB24">
        <f>ROUND((ROUND(AT24*CZ24,2)*1.25),6)</f>
        <v>216.83750000000001</v>
      </c>
      <c r="DC24">
        <f>ROUND((ROUND(AT24*AG24,2)*1.25),6)</f>
        <v>28.85</v>
      </c>
    </row>
    <row r="25" spans="1:107">
      <c r="A25">
        <f>ROW(Source!A35)</f>
        <v>35</v>
      </c>
      <c r="B25">
        <v>35350322</v>
      </c>
      <c r="C25">
        <v>35350683</v>
      </c>
      <c r="D25">
        <v>29114395</v>
      </c>
      <c r="E25">
        <v>1</v>
      </c>
      <c r="F25">
        <v>1</v>
      </c>
      <c r="G25">
        <v>1</v>
      </c>
      <c r="H25">
        <v>3</v>
      </c>
      <c r="I25" t="s">
        <v>464</v>
      </c>
      <c r="J25" t="s">
        <v>465</v>
      </c>
      <c r="K25" t="s">
        <v>466</v>
      </c>
      <c r="L25">
        <v>1348</v>
      </c>
      <c r="N25">
        <v>1009</v>
      </c>
      <c r="O25" t="s">
        <v>44</v>
      </c>
      <c r="P25" t="s">
        <v>44</v>
      </c>
      <c r="Q25">
        <v>1000</v>
      </c>
      <c r="W25">
        <v>0</v>
      </c>
      <c r="X25">
        <v>60514000</v>
      </c>
      <c r="Y25">
        <v>2.0999999999999999E-3</v>
      </c>
      <c r="AA25">
        <v>69749.25</v>
      </c>
      <c r="AB25">
        <v>0</v>
      </c>
      <c r="AC25">
        <v>0</v>
      </c>
      <c r="AD25">
        <v>0</v>
      </c>
      <c r="AE25">
        <v>8475</v>
      </c>
      <c r="AF25">
        <v>0</v>
      </c>
      <c r="AG25">
        <v>0</v>
      </c>
      <c r="AH25">
        <v>0</v>
      </c>
      <c r="AI25">
        <v>8.23</v>
      </c>
      <c r="AJ25">
        <v>1</v>
      </c>
      <c r="AK25">
        <v>1</v>
      </c>
      <c r="AL25">
        <v>1</v>
      </c>
      <c r="AN25">
        <v>0</v>
      </c>
      <c r="AO25">
        <v>1</v>
      </c>
      <c r="AP25">
        <v>0</v>
      </c>
      <c r="AQ25">
        <v>0</v>
      </c>
      <c r="AR25">
        <v>0</v>
      </c>
      <c r="AS25" t="s">
        <v>3</v>
      </c>
      <c r="AT25">
        <v>2.0999999999999999E-3</v>
      </c>
      <c r="AU25" t="s">
        <v>3</v>
      </c>
      <c r="AV25">
        <v>0</v>
      </c>
      <c r="AW25">
        <v>2</v>
      </c>
      <c r="AX25">
        <v>35350690</v>
      </c>
      <c r="AY25">
        <v>1</v>
      </c>
      <c r="AZ25">
        <v>0</v>
      </c>
      <c r="BA25">
        <v>25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X25">
        <f>Y25*Source!I35</f>
        <v>3.7799999999999997E-5</v>
      </c>
      <c r="CY25">
        <f t="shared" ref="CY25:CY37" si="2">AA25</f>
        <v>69749.25</v>
      </c>
      <c r="CZ25">
        <f t="shared" ref="CZ25:CZ37" si="3">AE25</f>
        <v>8475</v>
      </c>
      <c r="DA25">
        <f t="shared" ref="DA25:DA37" si="4">AI25</f>
        <v>8.23</v>
      </c>
      <c r="DB25">
        <f t="shared" ref="DB25:DB37" si="5">ROUND(ROUND(AT25*CZ25,2),6)</f>
        <v>17.8</v>
      </c>
      <c r="DC25">
        <f t="shared" ref="DC25:DC37" si="6">ROUND(ROUND(AT25*AG25,2),6)</f>
        <v>0</v>
      </c>
    </row>
    <row r="26" spans="1:107">
      <c r="A26">
        <f>ROW(Source!A35)</f>
        <v>35</v>
      </c>
      <c r="B26">
        <v>35350322</v>
      </c>
      <c r="C26">
        <v>35350683</v>
      </c>
      <c r="D26">
        <v>29114837</v>
      </c>
      <c r="E26">
        <v>1</v>
      </c>
      <c r="F26">
        <v>1</v>
      </c>
      <c r="G26">
        <v>1</v>
      </c>
      <c r="H26">
        <v>3</v>
      </c>
      <c r="I26" t="s">
        <v>65</v>
      </c>
      <c r="J26" t="s">
        <v>68</v>
      </c>
      <c r="K26" t="s">
        <v>66</v>
      </c>
      <c r="L26">
        <v>1035</v>
      </c>
      <c r="N26">
        <v>1013</v>
      </c>
      <c r="O26" t="s">
        <v>67</v>
      </c>
      <c r="P26" t="s">
        <v>67</v>
      </c>
      <c r="Q26">
        <v>1</v>
      </c>
      <c r="W26">
        <v>0</v>
      </c>
      <c r="X26">
        <v>-729184207</v>
      </c>
      <c r="Y26">
        <v>62.5</v>
      </c>
      <c r="AA26">
        <v>271.22000000000003</v>
      </c>
      <c r="AB26">
        <v>0</v>
      </c>
      <c r="AC26">
        <v>0</v>
      </c>
      <c r="AD26">
        <v>0</v>
      </c>
      <c r="AE26">
        <v>208.63</v>
      </c>
      <c r="AF26">
        <v>0</v>
      </c>
      <c r="AG26">
        <v>0</v>
      </c>
      <c r="AH26">
        <v>0</v>
      </c>
      <c r="AI26">
        <v>1.3</v>
      </c>
      <c r="AJ26">
        <v>1</v>
      </c>
      <c r="AK26">
        <v>1</v>
      </c>
      <c r="AL26">
        <v>1</v>
      </c>
      <c r="AN26">
        <v>0</v>
      </c>
      <c r="AO26">
        <v>0</v>
      </c>
      <c r="AP26">
        <v>0</v>
      </c>
      <c r="AQ26">
        <v>0</v>
      </c>
      <c r="AR26">
        <v>0</v>
      </c>
      <c r="AS26" t="s">
        <v>3</v>
      </c>
      <c r="AT26">
        <v>62.5</v>
      </c>
      <c r="AU26" t="s">
        <v>3</v>
      </c>
      <c r="AV26">
        <v>0</v>
      </c>
      <c r="AW26">
        <v>1</v>
      </c>
      <c r="AX26">
        <v>-1</v>
      </c>
      <c r="AY26">
        <v>0</v>
      </c>
      <c r="AZ26">
        <v>0</v>
      </c>
      <c r="BA26" t="s">
        <v>3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X26">
        <f>Y26*Source!I35</f>
        <v>1.125</v>
      </c>
      <c r="CY26">
        <f t="shared" si="2"/>
        <v>271.22000000000003</v>
      </c>
      <c r="CZ26">
        <f t="shared" si="3"/>
        <v>208.63</v>
      </c>
      <c r="DA26">
        <f t="shared" si="4"/>
        <v>1.3</v>
      </c>
      <c r="DB26">
        <f t="shared" si="5"/>
        <v>13039.38</v>
      </c>
      <c r="DC26">
        <f t="shared" si="6"/>
        <v>0</v>
      </c>
    </row>
    <row r="27" spans="1:107">
      <c r="A27">
        <f>ROW(Source!A35)</f>
        <v>35</v>
      </c>
      <c r="B27">
        <v>35350322</v>
      </c>
      <c r="C27">
        <v>35350683</v>
      </c>
      <c r="D27">
        <v>29111762</v>
      </c>
      <c r="E27">
        <v>1</v>
      </c>
      <c r="F27">
        <v>1</v>
      </c>
      <c r="G27">
        <v>1</v>
      </c>
      <c r="H27">
        <v>3</v>
      </c>
      <c r="I27" t="s">
        <v>467</v>
      </c>
      <c r="J27" t="s">
        <v>468</v>
      </c>
      <c r="K27" t="s">
        <v>469</v>
      </c>
      <c r="L27">
        <v>1348</v>
      </c>
      <c r="N27">
        <v>1009</v>
      </c>
      <c r="O27" t="s">
        <v>44</v>
      </c>
      <c r="P27" t="s">
        <v>44</v>
      </c>
      <c r="Q27">
        <v>1000</v>
      </c>
      <c r="W27">
        <v>0</v>
      </c>
      <c r="X27">
        <v>-538696133</v>
      </c>
      <c r="Y27">
        <v>2.3599999999999999E-2</v>
      </c>
      <c r="AA27">
        <v>4271.37</v>
      </c>
      <c r="AB27">
        <v>0</v>
      </c>
      <c r="AC27">
        <v>0</v>
      </c>
      <c r="AD27">
        <v>0</v>
      </c>
      <c r="AE27">
        <v>1694.99</v>
      </c>
      <c r="AF27">
        <v>0</v>
      </c>
      <c r="AG27">
        <v>0</v>
      </c>
      <c r="AH27">
        <v>0</v>
      </c>
      <c r="AI27">
        <v>2.52</v>
      </c>
      <c r="AJ27">
        <v>1</v>
      </c>
      <c r="AK27">
        <v>1</v>
      </c>
      <c r="AL27">
        <v>1</v>
      </c>
      <c r="AN27">
        <v>0</v>
      </c>
      <c r="AO27">
        <v>1</v>
      </c>
      <c r="AP27">
        <v>0</v>
      </c>
      <c r="AQ27">
        <v>0</v>
      </c>
      <c r="AR27">
        <v>0</v>
      </c>
      <c r="AS27" t="s">
        <v>3</v>
      </c>
      <c r="AT27">
        <v>2.3599999999999999E-2</v>
      </c>
      <c r="AU27" t="s">
        <v>3</v>
      </c>
      <c r="AV27">
        <v>0</v>
      </c>
      <c r="AW27">
        <v>2</v>
      </c>
      <c r="AX27">
        <v>35350691</v>
      </c>
      <c r="AY27">
        <v>1</v>
      </c>
      <c r="AZ27">
        <v>0</v>
      </c>
      <c r="BA27">
        <v>26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X27">
        <f>Y27*Source!I35</f>
        <v>4.2479999999999997E-4</v>
      </c>
      <c r="CY27">
        <f t="shared" si="2"/>
        <v>4271.37</v>
      </c>
      <c r="CZ27">
        <f t="shared" si="3"/>
        <v>1694.99</v>
      </c>
      <c r="DA27">
        <f t="shared" si="4"/>
        <v>2.52</v>
      </c>
      <c r="DB27">
        <f t="shared" si="5"/>
        <v>40</v>
      </c>
      <c r="DC27">
        <f t="shared" si="6"/>
        <v>0</v>
      </c>
    </row>
    <row r="28" spans="1:107">
      <c r="A28">
        <f>ROW(Source!A35)</f>
        <v>35</v>
      </c>
      <c r="B28">
        <v>35350322</v>
      </c>
      <c r="C28">
        <v>35350683</v>
      </c>
      <c r="D28">
        <v>29109162</v>
      </c>
      <c r="E28">
        <v>1</v>
      </c>
      <c r="F28">
        <v>1</v>
      </c>
      <c r="G28">
        <v>1</v>
      </c>
      <c r="H28">
        <v>3</v>
      </c>
      <c r="I28" t="s">
        <v>470</v>
      </c>
      <c r="J28" t="s">
        <v>471</v>
      </c>
      <c r="K28" t="s">
        <v>472</v>
      </c>
      <c r="L28">
        <v>1327</v>
      </c>
      <c r="N28">
        <v>1005</v>
      </c>
      <c r="O28" t="s">
        <v>76</v>
      </c>
      <c r="P28" t="s">
        <v>76</v>
      </c>
      <c r="Q28">
        <v>1</v>
      </c>
      <c r="W28">
        <v>0</v>
      </c>
      <c r="X28">
        <v>2002905425</v>
      </c>
      <c r="Y28">
        <v>89</v>
      </c>
      <c r="AA28">
        <v>33.75</v>
      </c>
      <c r="AB28">
        <v>0</v>
      </c>
      <c r="AC28">
        <v>0</v>
      </c>
      <c r="AD28">
        <v>0</v>
      </c>
      <c r="AE28">
        <v>5.71</v>
      </c>
      <c r="AF28">
        <v>0</v>
      </c>
      <c r="AG28">
        <v>0</v>
      </c>
      <c r="AH28">
        <v>0</v>
      </c>
      <c r="AI28">
        <v>5.91</v>
      </c>
      <c r="AJ28">
        <v>1</v>
      </c>
      <c r="AK28">
        <v>1</v>
      </c>
      <c r="AL28">
        <v>1</v>
      </c>
      <c r="AN28">
        <v>0</v>
      </c>
      <c r="AO28">
        <v>1</v>
      </c>
      <c r="AP28">
        <v>0</v>
      </c>
      <c r="AQ28">
        <v>0</v>
      </c>
      <c r="AR28">
        <v>0</v>
      </c>
      <c r="AS28" t="s">
        <v>3</v>
      </c>
      <c r="AT28">
        <v>89</v>
      </c>
      <c r="AU28" t="s">
        <v>3</v>
      </c>
      <c r="AV28">
        <v>0</v>
      </c>
      <c r="AW28">
        <v>2</v>
      </c>
      <c r="AX28">
        <v>35350692</v>
      </c>
      <c r="AY28">
        <v>1</v>
      </c>
      <c r="AZ28">
        <v>0</v>
      </c>
      <c r="BA28">
        <v>27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X28">
        <f>Y28*Source!I35</f>
        <v>1.6019999999999999</v>
      </c>
      <c r="CY28">
        <f t="shared" si="2"/>
        <v>33.75</v>
      </c>
      <c r="CZ28">
        <f t="shared" si="3"/>
        <v>5.71</v>
      </c>
      <c r="DA28">
        <f t="shared" si="4"/>
        <v>5.91</v>
      </c>
      <c r="DB28">
        <f t="shared" si="5"/>
        <v>508.19</v>
      </c>
      <c r="DC28">
        <f t="shared" si="6"/>
        <v>0</v>
      </c>
    </row>
    <row r="29" spans="1:107">
      <c r="A29">
        <f>ROW(Source!A35)</f>
        <v>35</v>
      </c>
      <c r="B29">
        <v>35350322</v>
      </c>
      <c r="C29">
        <v>35350683</v>
      </c>
      <c r="D29">
        <v>29112547</v>
      </c>
      <c r="E29">
        <v>1</v>
      </c>
      <c r="F29">
        <v>1</v>
      </c>
      <c r="G29">
        <v>1</v>
      </c>
      <c r="H29">
        <v>3</v>
      </c>
      <c r="I29" t="s">
        <v>473</v>
      </c>
      <c r="J29" t="s">
        <v>474</v>
      </c>
      <c r="K29" t="s">
        <v>475</v>
      </c>
      <c r="L29">
        <v>1346</v>
      </c>
      <c r="N29">
        <v>1009</v>
      </c>
      <c r="O29" t="s">
        <v>101</v>
      </c>
      <c r="P29" t="s">
        <v>101</v>
      </c>
      <c r="Q29">
        <v>1</v>
      </c>
      <c r="W29">
        <v>0</v>
      </c>
      <c r="X29">
        <v>666451371</v>
      </c>
      <c r="Y29">
        <v>37.5</v>
      </c>
      <c r="AA29">
        <v>71.819999999999993</v>
      </c>
      <c r="AB29">
        <v>0</v>
      </c>
      <c r="AC29">
        <v>0</v>
      </c>
      <c r="AD29">
        <v>0</v>
      </c>
      <c r="AE29">
        <v>10.26</v>
      </c>
      <c r="AF29">
        <v>0</v>
      </c>
      <c r="AG29">
        <v>0</v>
      </c>
      <c r="AH29">
        <v>0</v>
      </c>
      <c r="AI29">
        <v>7</v>
      </c>
      <c r="AJ29">
        <v>1</v>
      </c>
      <c r="AK29">
        <v>1</v>
      </c>
      <c r="AL29">
        <v>1</v>
      </c>
      <c r="AN29">
        <v>0</v>
      </c>
      <c r="AO29">
        <v>1</v>
      </c>
      <c r="AP29">
        <v>0</v>
      </c>
      <c r="AQ29">
        <v>0</v>
      </c>
      <c r="AR29">
        <v>0</v>
      </c>
      <c r="AS29" t="s">
        <v>3</v>
      </c>
      <c r="AT29">
        <v>37.5</v>
      </c>
      <c r="AU29" t="s">
        <v>3</v>
      </c>
      <c r="AV29">
        <v>0</v>
      </c>
      <c r="AW29">
        <v>2</v>
      </c>
      <c r="AX29">
        <v>35350693</v>
      </c>
      <c r="AY29">
        <v>1</v>
      </c>
      <c r="AZ29">
        <v>0</v>
      </c>
      <c r="BA29">
        <v>28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X29">
        <f>Y29*Source!I35</f>
        <v>0.67499999999999993</v>
      </c>
      <c r="CY29">
        <f t="shared" si="2"/>
        <v>71.819999999999993</v>
      </c>
      <c r="CZ29">
        <f t="shared" si="3"/>
        <v>10.26</v>
      </c>
      <c r="DA29">
        <f t="shared" si="4"/>
        <v>7</v>
      </c>
      <c r="DB29">
        <f t="shared" si="5"/>
        <v>384.75</v>
      </c>
      <c r="DC29">
        <f t="shared" si="6"/>
        <v>0</v>
      </c>
    </row>
    <row r="30" spans="1:107">
      <c r="A30">
        <f>ROW(Source!A35)</f>
        <v>35</v>
      </c>
      <c r="B30">
        <v>35350322</v>
      </c>
      <c r="C30">
        <v>35350683</v>
      </c>
      <c r="D30">
        <v>29114332</v>
      </c>
      <c r="E30">
        <v>1</v>
      </c>
      <c r="F30">
        <v>1</v>
      </c>
      <c r="G30">
        <v>1</v>
      </c>
      <c r="H30">
        <v>3</v>
      </c>
      <c r="I30" t="s">
        <v>476</v>
      </c>
      <c r="J30" t="s">
        <v>477</v>
      </c>
      <c r="K30" t="s">
        <v>478</v>
      </c>
      <c r="L30">
        <v>1348</v>
      </c>
      <c r="N30">
        <v>1009</v>
      </c>
      <c r="O30" t="s">
        <v>44</v>
      </c>
      <c r="P30" t="s">
        <v>44</v>
      </c>
      <c r="Q30">
        <v>1000</v>
      </c>
      <c r="W30">
        <v>0</v>
      </c>
      <c r="X30">
        <v>233971917</v>
      </c>
      <c r="Y30">
        <v>4.13E-3</v>
      </c>
      <c r="AA30">
        <v>54619.68</v>
      </c>
      <c r="AB30">
        <v>0</v>
      </c>
      <c r="AC30">
        <v>0</v>
      </c>
      <c r="AD30">
        <v>0</v>
      </c>
      <c r="AE30">
        <v>11978</v>
      </c>
      <c r="AF30">
        <v>0</v>
      </c>
      <c r="AG30">
        <v>0</v>
      </c>
      <c r="AH30">
        <v>0</v>
      </c>
      <c r="AI30">
        <v>4.5599999999999996</v>
      </c>
      <c r="AJ30">
        <v>1</v>
      </c>
      <c r="AK30">
        <v>1</v>
      </c>
      <c r="AL30">
        <v>1</v>
      </c>
      <c r="AN30">
        <v>0</v>
      </c>
      <c r="AO30">
        <v>1</v>
      </c>
      <c r="AP30">
        <v>0</v>
      </c>
      <c r="AQ30">
        <v>0</v>
      </c>
      <c r="AR30">
        <v>0</v>
      </c>
      <c r="AS30" t="s">
        <v>3</v>
      </c>
      <c r="AT30">
        <v>4.13E-3</v>
      </c>
      <c r="AU30" t="s">
        <v>3</v>
      </c>
      <c r="AV30">
        <v>0</v>
      </c>
      <c r="AW30">
        <v>2</v>
      </c>
      <c r="AX30">
        <v>35350694</v>
      </c>
      <c r="AY30">
        <v>1</v>
      </c>
      <c r="AZ30">
        <v>0</v>
      </c>
      <c r="BA30">
        <v>29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X30">
        <f>Y30*Source!I35</f>
        <v>7.4339999999999996E-5</v>
      </c>
      <c r="CY30">
        <f t="shared" si="2"/>
        <v>54619.68</v>
      </c>
      <c r="CZ30">
        <f t="shared" si="3"/>
        <v>11978</v>
      </c>
      <c r="DA30">
        <f t="shared" si="4"/>
        <v>4.5599999999999996</v>
      </c>
      <c r="DB30">
        <f t="shared" si="5"/>
        <v>49.47</v>
      </c>
      <c r="DC30">
        <f t="shared" si="6"/>
        <v>0</v>
      </c>
    </row>
    <row r="31" spans="1:107">
      <c r="A31">
        <f>ROW(Source!A35)</f>
        <v>35</v>
      </c>
      <c r="B31">
        <v>35350322</v>
      </c>
      <c r="C31">
        <v>35350683</v>
      </c>
      <c r="D31">
        <v>29107989</v>
      </c>
      <c r="E31">
        <v>1</v>
      </c>
      <c r="F31">
        <v>1</v>
      </c>
      <c r="G31">
        <v>1</v>
      </c>
      <c r="H31">
        <v>3</v>
      </c>
      <c r="I31" t="s">
        <v>479</v>
      </c>
      <c r="J31" t="s">
        <v>480</v>
      </c>
      <c r="K31" t="s">
        <v>481</v>
      </c>
      <c r="L31">
        <v>1296</v>
      </c>
      <c r="N31">
        <v>1002</v>
      </c>
      <c r="O31" t="s">
        <v>482</v>
      </c>
      <c r="P31" t="s">
        <v>482</v>
      </c>
      <c r="Q31">
        <v>1</v>
      </c>
      <c r="W31">
        <v>0</v>
      </c>
      <c r="X31">
        <v>1001129492</v>
      </c>
      <c r="Y31">
        <v>32.4</v>
      </c>
      <c r="AA31">
        <v>162.62</v>
      </c>
      <c r="AB31">
        <v>0</v>
      </c>
      <c r="AC31">
        <v>0</v>
      </c>
      <c r="AD31">
        <v>0</v>
      </c>
      <c r="AE31">
        <v>47</v>
      </c>
      <c r="AF31">
        <v>0</v>
      </c>
      <c r="AG31">
        <v>0</v>
      </c>
      <c r="AH31">
        <v>0</v>
      </c>
      <c r="AI31">
        <v>3.46</v>
      </c>
      <c r="AJ31">
        <v>1</v>
      </c>
      <c r="AK31">
        <v>1</v>
      </c>
      <c r="AL31">
        <v>1</v>
      </c>
      <c r="AN31">
        <v>0</v>
      </c>
      <c r="AO31">
        <v>1</v>
      </c>
      <c r="AP31">
        <v>0</v>
      </c>
      <c r="AQ31">
        <v>0</v>
      </c>
      <c r="AR31">
        <v>0</v>
      </c>
      <c r="AS31" t="s">
        <v>3</v>
      </c>
      <c r="AT31">
        <v>32.4</v>
      </c>
      <c r="AU31" t="s">
        <v>3</v>
      </c>
      <c r="AV31">
        <v>0</v>
      </c>
      <c r="AW31">
        <v>2</v>
      </c>
      <c r="AX31">
        <v>35350695</v>
      </c>
      <c r="AY31">
        <v>1</v>
      </c>
      <c r="AZ31">
        <v>0</v>
      </c>
      <c r="BA31">
        <v>30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X31">
        <f>Y31*Source!I35</f>
        <v>0.58319999999999994</v>
      </c>
      <c r="CY31">
        <f t="shared" si="2"/>
        <v>162.62</v>
      </c>
      <c r="CZ31">
        <f t="shared" si="3"/>
        <v>47</v>
      </c>
      <c r="DA31">
        <f t="shared" si="4"/>
        <v>3.46</v>
      </c>
      <c r="DB31">
        <f t="shared" si="5"/>
        <v>1522.8</v>
      </c>
      <c r="DC31">
        <f t="shared" si="6"/>
        <v>0</v>
      </c>
    </row>
    <row r="32" spans="1:107">
      <c r="A32">
        <f>ROW(Source!A35)</f>
        <v>35</v>
      </c>
      <c r="B32">
        <v>35350322</v>
      </c>
      <c r="C32">
        <v>35350683</v>
      </c>
      <c r="D32">
        <v>29114830</v>
      </c>
      <c r="E32">
        <v>1</v>
      </c>
      <c r="F32">
        <v>1</v>
      </c>
      <c r="G32">
        <v>1</v>
      </c>
      <c r="H32">
        <v>3</v>
      </c>
      <c r="I32" t="s">
        <v>70</v>
      </c>
      <c r="J32" t="s">
        <v>72</v>
      </c>
      <c r="K32" t="s">
        <v>71</v>
      </c>
      <c r="L32">
        <v>1035</v>
      </c>
      <c r="N32">
        <v>1013</v>
      </c>
      <c r="O32" t="s">
        <v>67</v>
      </c>
      <c r="P32" t="s">
        <v>67</v>
      </c>
      <c r="Q32">
        <v>1</v>
      </c>
      <c r="W32">
        <v>0</v>
      </c>
      <c r="X32">
        <v>388553077</v>
      </c>
      <c r="Y32">
        <v>62.5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1</v>
      </c>
      <c r="AJ32">
        <v>1</v>
      </c>
      <c r="AK32">
        <v>1</v>
      </c>
      <c r="AL32">
        <v>1</v>
      </c>
      <c r="AN32">
        <v>1</v>
      </c>
      <c r="AO32">
        <v>0</v>
      </c>
      <c r="AP32">
        <v>0</v>
      </c>
      <c r="AQ32">
        <v>0</v>
      </c>
      <c r="AR32">
        <v>0</v>
      </c>
      <c r="AS32" t="s">
        <v>3</v>
      </c>
      <c r="AT32">
        <v>62.5</v>
      </c>
      <c r="AU32" t="s">
        <v>3</v>
      </c>
      <c r="AV32">
        <v>0</v>
      </c>
      <c r="AW32">
        <v>2</v>
      </c>
      <c r="AX32">
        <v>35350696</v>
      </c>
      <c r="AY32">
        <v>1</v>
      </c>
      <c r="AZ32">
        <v>6144</v>
      </c>
      <c r="BA32">
        <v>31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X32">
        <f>Y32*Source!I35</f>
        <v>1.125</v>
      </c>
      <c r="CY32">
        <f t="shared" si="2"/>
        <v>0</v>
      </c>
      <c r="CZ32">
        <f t="shared" si="3"/>
        <v>0</v>
      </c>
      <c r="DA32">
        <f t="shared" si="4"/>
        <v>1</v>
      </c>
      <c r="DB32">
        <f t="shared" si="5"/>
        <v>0</v>
      </c>
      <c r="DC32">
        <f t="shared" si="6"/>
        <v>0</v>
      </c>
    </row>
    <row r="33" spans="1:107">
      <c r="A33">
        <f>ROW(Source!A35)</f>
        <v>35</v>
      </c>
      <c r="B33">
        <v>35350322</v>
      </c>
      <c r="C33">
        <v>35350683</v>
      </c>
      <c r="D33">
        <v>29115642</v>
      </c>
      <c r="E33">
        <v>1</v>
      </c>
      <c r="F33">
        <v>1</v>
      </c>
      <c r="G33">
        <v>1</v>
      </c>
      <c r="H33">
        <v>3</v>
      </c>
      <c r="I33" t="s">
        <v>483</v>
      </c>
      <c r="J33" t="s">
        <v>484</v>
      </c>
      <c r="K33" t="s">
        <v>485</v>
      </c>
      <c r="L33">
        <v>1339</v>
      </c>
      <c r="N33">
        <v>1007</v>
      </c>
      <c r="O33" t="s">
        <v>219</v>
      </c>
      <c r="P33" t="s">
        <v>219</v>
      </c>
      <c r="Q33">
        <v>1</v>
      </c>
      <c r="W33">
        <v>0</v>
      </c>
      <c r="X33">
        <v>974112350</v>
      </c>
      <c r="Y33">
        <v>0.08</v>
      </c>
      <c r="AA33">
        <v>6171</v>
      </c>
      <c r="AB33">
        <v>0</v>
      </c>
      <c r="AC33">
        <v>0</v>
      </c>
      <c r="AD33">
        <v>0</v>
      </c>
      <c r="AE33">
        <v>1100</v>
      </c>
      <c r="AF33">
        <v>0</v>
      </c>
      <c r="AG33">
        <v>0</v>
      </c>
      <c r="AH33">
        <v>0</v>
      </c>
      <c r="AI33">
        <v>5.61</v>
      </c>
      <c r="AJ33">
        <v>1</v>
      </c>
      <c r="AK33">
        <v>1</v>
      </c>
      <c r="AL33">
        <v>1</v>
      </c>
      <c r="AN33">
        <v>0</v>
      </c>
      <c r="AO33">
        <v>1</v>
      </c>
      <c r="AP33">
        <v>0</v>
      </c>
      <c r="AQ33">
        <v>0</v>
      </c>
      <c r="AR33">
        <v>0</v>
      </c>
      <c r="AS33" t="s">
        <v>3</v>
      </c>
      <c r="AT33">
        <v>0.08</v>
      </c>
      <c r="AU33" t="s">
        <v>3</v>
      </c>
      <c r="AV33">
        <v>0</v>
      </c>
      <c r="AW33">
        <v>2</v>
      </c>
      <c r="AX33">
        <v>35350697</v>
      </c>
      <c r="AY33">
        <v>1</v>
      </c>
      <c r="AZ33">
        <v>0</v>
      </c>
      <c r="BA33">
        <v>32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X33">
        <f>Y33*Source!I35</f>
        <v>1.4399999999999999E-3</v>
      </c>
      <c r="CY33">
        <f t="shared" si="2"/>
        <v>6171</v>
      </c>
      <c r="CZ33">
        <f t="shared" si="3"/>
        <v>1100</v>
      </c>
      <c r="DA33">
        <f t="shared" si="4"/>
        <v>5.61</v>
      </c>
      <c r="DB33">
        <f t="shared" si="5"/>
        <v>88</v>
      </c>
      <c r="DC33">
        <f t="shared" si="6"/>
        <v>0</v>
      </c>
    </row>
    <row r="34" spans="1:107">
      <c r="A34">
        <f>ROW(Source!A35)</f>
        <v>35</v>
      </c>
      <c r="B34">
        <v>35350322</v>
      </c>
      <c r="C34">
        <v>35350683</v>
      </c>
      <c r="D34">
        <v>29130561</v>
      </c>
      <c r="E34">
        <v>1</v>
      </c>
      <c r="F34">
        <v>1</v>
      </c>
      <c r="G34">
        <v>1</v>
      </c>
      <c r="H34">
        <v>3</v>
      </c>
      <c r="I34" t="s">
        <v>74</v>
      </c>
      <c r="J34" t="s">
        <v>77</v>
      </c>
      <c r="K34" t="s">
        <v>75</v>
      </c>
      <c r="L34">
        <v>1327</v>
      </c>
      <c r="N34">
        <v>1005</v>
      </c>
      <c r="O34" t="s">
        <v>76</v>
      </c>
      <c r="P34" t="s">
        <v>76</v>
      </c>
      <c r="Q34">
        <v>1</v>
      </c>
      <c r="W34">
        <v>1</v>
      </c>
      <c r="X34">
        <v>-172969429</v>
      </c>
      <c r="Y34">
        <v>-100</v>
      </c>
      <c r="AA34">
        <v>1039.1400000000001</v>
      </c>
      <c r="AB34">
        <v>0</v>
      </c>
      <c r="AC34">
        <v>0</v>
      </c>
      <c r="AD34">
        <v>0</v>
      </c>
      <c r="AE34">
        <v>207</v>
      </c>
      <c r="AF34">
        <v>0</v>
      </c>
      <c r="AG34">
        <v>0</v>
      </c>
      <c r="AH34">
        <v>0</v>
      </c>
      <c r="AI34">
        <v>5.0199999999999996</v>
      </c>
      <c r="AJ34">
        <v>1</v>
      </c>
      <c r="AK34">
        <v>1</v>
      </c>
      <c r="AL34">
        <v>1</v>
      </c>
      <c r="AN34">
        <v>0</v>
      </c>
      <c r="AO34">
        <v>1</v>
      </c>
      <c r="AP34">
        <v>0</v>
      </c>
      <c r="AQ34">
        <v>0</v>
      </c>
      <c r="AR34">
        <v>0</v>
      </c>
      <c r="AS34" t="s">
        <v>3</v>
      </c>
      <c r="AT34">
        <v>-100</v>
      </c>
      <c r="AU34" t="s">
        <v>3</v>
      </c>
      <c r="AV34">
        <v>0</v>
      </c>
      <c r="AW34">
        <v>2</v>
      </c>
      <c r="AX34">
        <v>35350698</v>
      </c>
      <c r="AY34">
        <v>1</v>
      </c>
      <c r="AZ34">
        <v>6144</v>
      </c>
      <c r="BA34">
        <v>33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X34">
        <f>Y34*Source!I35</f>
        <v>-1.7999999999999998</v>
      </c>
      <c r="CY34">
        <f t="shared" si="2"/>
        <v>1039.1400000000001</v>
      </c>
      <c r="CZ34">
        <f t="shared" si="3"/>
        <v>207</v>
      </c>
      <c r="DA34">
        <f t="shared" si="4"/>
        <v>5.0199999999999996</v>
      </c>
      <c r="DB34">
        <f t="shared" si="5"/>
        <v>-20700</v>
      </c>
      <c r="DC34">
        <f t="shared" si="6"/>
        <v>0</v>
      </c>
    </row>
    <row r="35" spans="1:107">
      <c r="A35">
        <f>ROW(Source!A35)</f>
        <v>35</v>
      </c>
      <c r="B35">
        <v>35350322</v>
      </c>
      <c r="C35">
        <v>35350683</v>
      </c>
      <c r="D35">
        <v>29145217</v>
      </c>
      <c r="E35">
        <v>1</v>
      </c>
      <c r="F35">
        <v>1</v>
      </c>
      <c r="G35">
        <v>1</v>
      </c>
      <c r="H35">
        <v>3</v>
      </c>
      <c r="I35" t="s">
        <v>486</v>
      </c>
      <c r="J35" t="s">
        <v>487</v>
      </c>
      <c r="K35" t="s">
        <v>488</v>
      </c>
      <c r="L35">
        <v>1339</v>
      </c>
      <c r="N35">
        <v>1007</v>
      </c>
      <c r="O35" t="s">
        <v>219</v>
      </c>
      <c r="P35" t="s">
        <v>219</v>
      </c>
      <c r="Q35">
        <v>1</v>
      </c>
      <c r="W35">
        <v>0</v>
      </c>
      <c r="X35">
        <v>1316607068</v>
      </c>
      <c r="Y35">
        <v>0.105</v>
      </c>
      <c r="AA35">
        <v>3402.94</v>
      </c>
      <c r="AB35">
        <v>0</v>
      </c>
      <c r="AC35">
        <v>0</v>
      </c>
      <c r="AD35">
        <v>0</v>
      </c>
      <c r="AE35">
        <v>458</v>
      </c>
      <c r="AF35">
        <v>0</v>
      </c>
      <c r="AG35">
        <v>0</v>
      </c>
      <c r="AH35">
        <v>0</v>
      </c>
      <c r="AI35">
        <v>7.43</v>
      </c>
      <c r="AJ35">
        <v>1</v>
      </c>
      <c r="AK35">
        <v>1</v>
      </c>
      <c r="AL35">
        <v>1</v>
      </c>
      <c r="AN35">
        <v>0</v>
      </c>
      <c r="AO35">
        <v>1</v>
      </c>
      <c r="AP35">
        <v>0</v>
      </c>
      <c r="AQ35">
        <v>0</v>
      </c>
      <c r="AR35">
        <v>0</v>
      </c>
      <c r="AS35" t="s">
        <v>3</v>
      </c>
      <c r="AT35">
        <v>0.105</v>
      </c>
      <c r="AU35" t="s">
        <v>3</v>
      </c>
      <c r="AV35">
        <v>0</v>
      </c>
      <c r="AW35">
        <v>2</v>
      </c>
      <c r="AX35">
        <v>35350699</v>
      </c>
      <c r="AY35">
        <v>1</v>
      </c>
      <c r="AZ35">
        <v>0</v>
      </c>
      <c r="BA35">
        <v>34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X35">
        <f>Y35*Source!I35</f>
        <v>1.8899999999999998E-3</v>
      </c>
      <c r="CY35">
        <f t="shared" si="2"/>
        <v>3402.94</v>
      </c>
      <c r="CZ35">
        <f t="shared" si="3"/>
        <v>458</v>
      </c>
      <c r="DA35">
        <f t="shared" si="4"/>
        <v>7.43</v>
      </c>
      <c r="DB35">
        <f t="shared" si="5"/>
        <v>48.09</v>
      </c>
      <c r="DC35">
        <f t="shared" si="6"/>
        <v>0</v>
      </c>
    </row>
    <row r="36" spans="1:107">
      <c r="A36">
        <f>ROW(Source!A35)</f>
        <v>35</v>
      </c>
      <c r="B36">
        <v>35350322</v>
      </c>
      <c r="C36">
        <v>35350683</v>
      </c>
      <c r="D36">
        <v>29149204</v>
      </c>
      <c r="E36">
        <v>1</v>
      </c>
      <c r="F36">
        <v>1</v>
      </c>
      <c r="G36">
        <v>1</v>
      </c>
      <c r="H36">
        <v>3</v>
      </c>
      <c r="I36" t="s">
        <v>489</v>
      </c>
      <c r="J36" t="s">
        <v>490</v>
      </c>
      <c r="K36" t="s">
        <v>491</v>
      </c>
      <c r="L36">
        <v>1348</v>
      </c>
      <c r="N36">
        <v>1009</v>
      </c>
      <c r="O36" t="s">
        <v>44</v>
      </c>
      <c r="P36" t="s">
        <v>44</v>
      </c>
      <c r="Q36">
        <v>1000</v>
      </c>
      <c r="W36">
        <v>0</v>
      </c>
      <c r="X36">
        <v>-1132764130</v>
      </c>
      <c r="Y36">
        <v>1.6E-2</v>
      </c>
      <c r="AA36">
        <v>4978.46</v>
      </c>
      <c r="AB36">
        <v>0</v>
      </c>
      <c r="AC36">
        <v>0</v>
      </c>
      <c r="AD36">
        <v>0</v>
      </c>
      <c r="AE36">
        <v>729.98</v>
      </c>
      <c r="AF36">
        <v>0</v>
      </c>
      <c r="AG36">
        <v>0</v>
      </c>
      <c r="AH36">
        <v>0</v>
      </c>
      <c r="AI36">
        <v>6.82</v>
      </c>
      <c r="AJ36">
        <v>1</v>
      </c>
      <c r="AK36">
        <v>1</v>
      </c>
      <c r="AL36">
        <v>1</v>
      </c>
      <c r="AN36">
        <v>0</v>
      </c>
      <c r="AO36">
        <v>1</v>
      </c>
      <c r="AP36">
        <v>0</v>
      </c>
      <c r="AQ36">
        <v>0</v>
      </c>
      <c r="AR36">
        <v>0</v>
      </c>
      <c r="AS36" t="s">
        <v>3</v>
      </c>
      <c r="AT36">
        <v>1.6E-2</v>
      </c>
      <c r="AU36" t="s">
        <v>3</v>
      </c>
      <c r="AV36">
        <v>0</v>
      </c>
      <c r="AW36">
        <v>2</v>
      </c>
      <c r="AX36">
        <v>35350700</v>
      </c>
      <c r="AY36">
        <v>1</v>
      </c>
      <c r="AZ36">
        <v>0</v>
      </c>
      <c r="BA36">
        <v>35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X36">
        <f>Y36*Source!I35</f>
        <v>2.8800000000000001E-4</v>
      </c>
      <c r="CY36">
        <f t="shared" si="2"/>
        <v>4978.46</v>
      </c>
      <c r="CZ36">
        <f t="shared" si="3"/>
        <v>729.98</v>
      </c>
      <c r="DA36">
        <f t="shared" si="4"/>
        <v>6.82</v>
      </c>
      <c r="DB36">
        <f t="shared" si="5"/>
        <v>11.68</v>
      </c>
      <c r="DC36">
        <f t="shared" si="6"/>
        <v>0</v>
      </c>
    </row>
    <row r="37" spans="1:107">
      <c r="A37">
        <f>ROW(Source!A35)</f>
        <v>35</v>
      </c>
      <c r="B37">
        <v>35350322</v>
      </c>
      <c r="C37">
        <v>35350683</v>
      </c>
      <c r="D37">
        <v>0</v>
      </c>
      <c r="E37">
        <v>0</v>
      </c>
      <c r="F37">
        <v>1</v>
      </c>
      <c r="G37">
        <v>1</v>
      </c>
      <c r="H37">
        <v>3</v>
      </c>
      <c r="I37" t="s">
        <v>79</v>
      </c>
      <c r="J37" t="s">
        <v>3</v>
      </c>
      <c r="K37" t="s">
        <v>80</v>
      </c>
      <c r="L37">
        <v>0</v>
      </c>
      <c r="W37">
        <v>0</v>
      </c>
      <c r="X37">
        <v>-283290588</v>
      </c>
      <c r="Y37">
        <v>55.555556000000003</v>
      </c>
      <c r="AA37">
        <v>28343.33</v>
      </c>
      <c r="AB37">
        <v>0</v>
      </c>
      <c r="AC37">
        <v>0</v>
      </c>
      <c r="AD37">
        <v>0</v>
      </c>
      <c r="AE37">
        <v>28343.33</v>
      </c>
      <c r="AF37">
        <v>0</v>
      </c>
      <c r="AG37">
        <v>0</v>
      </c>
      <c r="AH37">
        <v>0</v>
      </c>
      <c r="AI37">
        <v>1</v>
      </c>
      <c r="AJ37">
        <v>1</v>
      </c>
      <c r="AK37">
        <v>1</v>
      </c>
      <c r="AL37">
        <v>1</v>
      </c>
      <c r="AN37">
        <v>0</v>
      </c>
      <c r="AO37">
        <v>0</v>
      </c>
      <c r="AP37">
        <v>2</v>
      </c>
      <c r="AQ37">
        <v>0</v>
      </c>
      <c r="AR37">
        <v>0</v>
      </c>
      <c r="AS37" t="s">
        <v>3</v>
      </c>
      <c r="AT37">
        <v>55.555556000000003</v>
      </c>
      <c r="AU37" t="s">
        <v>3</v>
      </c>
      <c r="AV37">
        <v>0</v>
      </c>
      <c r="AW37">
        <v>1</v>
      </c>
      <c r="AX37">
        <v>-1</v>
      </c>
      <c r="AY37">
        <v>0</v>
      </c>
      <c r="AZ37">
        <v>0</v>
      </c>
      <c r="BA37" t="s">
        <v>3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X37">
        <f>Y37*Source!I35</f>
        <v>1.000000008</v>
      </c>
      <c r="CY37">
        <f t="shared" si="2"/>
        <v>28343.33</v>
      </c>
      <c r="CZ37">
        <f t="shared" si="3"/>
        <v>28343.33</v>
      </c>
      <c r="DA37">
        <f t="shared" si="4"/>
        <v>1</v>
      </c>
      <c r="DB37">
        <f t="shared" si="5"/>
        <v>1574629.46</v>
      </c>
      <c r="DC37">
        <f t="shared" si="6"/>
        <v>0</v>
      </c>
    </row>
    <row r="38" spans="1:107">
      <c r="A38">
        <f>ROW(Source!A40)</f>
        <v>40</v>
      </c>
      <c r="B38">
        <v>35350322</v>
      </c>
      <c r="C38">
        <v>36514693</v>
      </c>
      <c r="D38">
        <v>31427698</v>
      </c>
      <c r="E38">
        <v>1</v>
      </c>
      <c r="F38">
        <v>1</v>
      </c>
      <c r="G38">
        <v>1</v>
      </c>
      <c r="H38">
        <v>1</v>
      </c>
      <c r="I38" t="s">
        <v>492</v>
      </c>
      <c r="J38" t="s">
        <v>3</v>
      </c>
      <c r="K38" t="s">
        <v>493</v>
      </c>
      <c r="L38">
        <v>1369</v>
      </c>
      <c r="N38">
        <v>1013</v>
      </c>
      <c r="O38" t="s">
        <v>430</v>
      </c>
      <c r="P38" t="s">
        <v>430</v>
      </c>
      <c r="Q38">
        <v>1</v>
      </c>
      <c r="W38">
        <v>0</v>
      </c>
      <c r="X38">
        <v>882061936</v>
      </c>
      <c r="Y38">
        <v>15.156999999999998</v>
      </c>
      <c r="AA38">
        <v>0</v>
      </c>
      <c r="AB38">
        <v>0</v>
      </c>
      <c r="AC38">
        <v>0</v>
      </c>
      <c r="AD38">
        <v>306.91000000000003</v>
      </c>
      <c r="AE38">
        <v>0</v>
      </c>
      <c r="AF38">
        <v>0</v>
      </c>
      <c r="AG38">
        <v>0</v>
      </c>
      <c r="AH38">
        <v>306.91000000000003</v>
      </c>
      <c r="AI38">
        <v>1</v>
      </c>
      <c r="AJ38">
        <v>1</v>
      </c>
      <c r="AK38">
        <v>1</v>
      </c>
      <c r="AL38">
        <v>1</v>
      </c>
      <c r="AN38">
        <v>0</v>
      </c>
      <c r="AO38">
        <v>1</v>
      </c>
      <c r="AP38">
        <v>1</v>
      </c>
      <c r="AQ38">
        <v>0</v>
      </c>
      <c r="AR38">
        <v>0</v>
      </c>
      <c r="AS38" t="s">
        <v>3</v>
      </c>
      <c r="AT38">
        <v>13.18</v>
      </c>
      <c r="AU38" t="s">
        <v>57</v>
      </c>
      <c r="AV38">
        <v>1</v>
      </c>
      <c r="AW38">
        <v>2</v>
      </c>
      <c r="AX38">
        <v>36514694</v>
      </c>
      <c r="AY38">
        <v>1</v>
      </c>
      <c r="AZ38">
        <v>0</v>
      </c>
      <c r="BA38">
        <v>36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X38">
        <f>Y38*Source!I40</f>
        <v>0.75784999999999991</v>
      </c>
      <c r="CY38">
        <f>AD38</f>
        <v>306.91000000000003</v>
      </c>
      <c r="CZ38">
        <f>AH38</f>
        <v>306.91000000000003</v>
      </c>
      <c r="DA38">
        <f>AL38</f>
        <v>1</v>
      </c>
      <c r="DB38">
        <f>ROUND((ROUND(AT38*CZ38,2)*1.15),6)</f>
        <v>4651.8305</v>
      </c>
      <c r="DC38">
        <f>ROUND((ROUND(AT38*AG38,2)*1.15),6)</f>
        <v>0</v>
      </c>
    </row>
    <row r="39" spans="1:107">
      <c r="A39">
        <f>ROW(Source!A40)</f>
        <v>40</v>
      </c>
      <c r="B39">
        <v>35350322</v>
      </c>
      <c r="C39">
        <v>36514693</v>
      </c>
      <c r="D39">
        <v>121548</v>
      </c>
      <c r="E39">
        <v>1</v>
      </c>
      <c r="F39">
        <v>1</v>
      </c>
      <c r="G39">
        <v>1</v>
      </c>
      <c r="H39">
        <v>1</v>
      </c>
      <c r="I39" t="s">
        <v>23</v>
      </c>
      <c r="J39" t="s">
        <v>3</v>
      </c>
      <c r="K39" t="s">
        <v>431</v>
      </c>
      <c r="L39">
        <v>608254</v>
      </c>
      <c r="N39">
        <v>1013</v>
      </c>
      <c r="O39" t="s">
        <v>432</v>
      </c>
      <c r="P39" t="s">
        <v>432</v>
      </c>
      <c r="Q39">
        <v>1</v>
      </c>
      <c r="W39">
        <v>0</v>
      </c>
      <c r="X39">
        <v>-185737400</v>
      </c>
      <c r="Y39">
        <v>0.01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1</v>
      </c>
      <c r="AJ39">
        <v>1</v>
      </c>
      <c r="AK39">
        <v>1</v>
      </c>
      <c r="AL39">
        <v>1</v>
      </c>
      <c r="AN39">
        <v>0</v>
      </c>
      <c r="AO39">
        <v>1</v>
      </c>
      <c r="AP39">
        <v>0</v>
      </c>
      <c r="AQ39">
        <v>0</v>
      </c>
      <c r="AR39">
        <v>0</v>
      </c>
      <c r="AS39" t="s">
        <v>3</v>
      </c>
      <c r="AT39">
        <v>0.01</v>
      </c>
      <c r="AU39" t="s">
        <v>3</v>
      </c>
      <c r="AV39">
        <v>2</v>
      </c>
      <c r="AW39">
        <v>2</v>
      </c>
      <c r="AX39">
        <v>36514695</v>
      </c>
      <c r="AY39">
        <v>1</v>
      </c>
      <c r="AZ39">
        <v>0</v>
      </c>
      <c r="BA39">
        <v>37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X39">
        <f>Y39*Source!I40</f>
        <v>5.0000000000000001E-4</v>
      </c>
      <c r="CY39">
        <f>AD39</f>
        <v>0</v>
      </c>
      <c r="CZ39">
        <f>AH39</f>
        <v>0</v>
      </c>
      <c r="DA39">
        <f>AL39</f>
        <v>1</v>
      </c>
      <c r="DB39">
        <f t="shared" ref="DB39:DB49" si="7">ROUND(ROUND(AT39*CZ39,2),6)</f>
        <v>0</v>
      </c>
      <c r="DC39">
        <f t="shared" ref="DC39:DC49" si="8">ROUND(ROUND(AT39*AG39,2),6)</f>
        <v>0</v>
      </c>
    </row>
    <row r="40" spans="1:107">
      <c r="A40">
        <f>ROW(Source!A40)</f>
        <v>40</v>
      </c>
      <c r="B40">
        <v>35350322</v>
      </c>
      <c r="C40">
        <v>36514693</v>
      </c>
      <c r="D40">
        <v>35554688</v>
      </c>
      <c r="E40">
        <v>1</v>
      </c>
      <c r="F40">
        <v>1</v>
      </c>
      <c r="G40">
        <v>1</v>
      </c>
      <c r="H40">
        <v>2</v>
      </c>
      <c r="I40" t="s">
        <v>452</v>
      </c>
      <c r="J40" t="s">
        <v>494</v>
      </c>
      <c r="K40" t="s">
        <v>454</v>
      </c>
      <c r="L40">
        <v>1368</v>
      </c>
      <c r="N40">
        <v>1011</v>
      </c>
      <c r="O40" t="s">
        <v>436</v>
      </c>
      <c r="P40" t="s">
        <v>436</v>
      </c>
      <c r="Q40">
        <v>1</v>
      </c>
      <c r="W40">
        <v>0</v>
      </c>
      <c r="X40">
        <v>-735948250</v>
      </c>
      <c r="Y40">
        <v>0.01</v>
      </c>
      <c r="AA40">
        <v>0</v>
      </c>
      <c r="AB40">
        <v>889.06</v>
      </c>
      <c r="AC40">
        <v>447.93</v>
      </c>
      <c r="AD40">
        <v>0</v>
      </c>
      <c r="AE40">
        <v>0</v>
      </c>
      <c r="AF40">
        <v>86.4</v>
      </c>
      <c r="AG40">
        <v>13.5</v>
      </c>
      <c r="AH40">
        <v>0</v>
      </c>
      <c r="AI40">
        <v>1</v>
      </c>
      <c r="AJ40">
        <v>10.29</v>
      </c>
      <c r="AK40">
        <v>33.18</v>
      </c>
      <c r="AL40">
        <v>1</v>
      </c>
      <c r="AN40">
        <v>0</v>
      </c>
      <c r="AO40">
        <v>1</v>
      </c>
      <c r="AP40">
        <v>0</v>
      </c>
      <c r="AQ40">
        <v>0</v>
      </c>
      <c r="AR40">
        <v>0</v>
      </c>
      <c r="AS40" t="s">
        <v>3</v>
      </c>
      <c r="AT40">
        <v>0.01</v>
      </c>
      <c r="AU40" t="s">
        <v>3</v>
      </c>
      <c r="AV40">
        <v>0</v>
      </c>
      <c r="AW40">
        <v>2</v>
      </c>
      <c r="AX40">
        <v>36514696</v>
      </c>
      <c r="AY40">
        <v>1</v>
      </c>
      <c r="AZ40">
        <v>0</v>
      </c>
      <c r="BA40">
        <v>38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X40">
        <f>Y40*Source!I40</f>
        <v>5.0000000000000001E-4</v>
      </c>
      <c r="CY40">
        <f>AB40</f>
        <v>889.06</v>
      </c>
      <c r="CZ40">
        <f>AF40</f>
        <v>86.4</v>
      </c>
      <c r="DA40">
        <f>AJ40</f>
        <v>10.29</v>
      </c>
      <c r="DB40">
        <f t="shared" si="7"/>
        <v>0.86</v>
      </c>
      <c r="DC40">
        <f t="shared" si="8"/>
        <v>0.14000000000000001</v>
      </c>
    </row>
    <row r="41" spans="1:107">
      <c r="A41">
        <f>ROW(Source!A40)</f>
        <v>40</v>
      </c>
      <c r="B41">
        <v>35350322</v>
      </c>
      <c r="C41">
        <v>36514693</v>
      </c>
      <c r="D41">
        <v>35554771</v>
      </c>
      <c r="E41">
        <v>1</v>
      </c>
      <c r="F41">
        <v>1</v>
      </c>
      <c r="G41">
        <v>1</v>
      </c>
      <c r="H41">
        <v>2</v>
      </c>
      <c r="I41" t="s">
        <v>495</v>
      </c>
      <c r="J41" t="s">
        <v>496</v>
      </c>
      <c r="K41" t="s">
        <v>497</v>
      </c>
      <c r="L41">
        <v>1368</v>
      </c>
      <c r="N41">
        <v>1011</v>
      </c>
      <c r="O41" t="s">
        <v>436</v>
      </c>
      <c r="P41" t="s">
        <v>436</v>
      </c>
      <c r="Q41">
        <v>1</v>
      </c>
      <c r="W41">
        <v>0</v>
      </c>
      <c r="X41">
        <v>1816581558</v>
      </c>
      <c r="Y41">
        <v>1.27</v>
      </c>
      <c r="AA41">
        <v>0</v>
      </c>
      <c r="AB41">
        <v>154.88</v>
      </c>
      <c r="AC41">
        <v>0</v>
      </c>
      <c r="AD41">
        <v>0</v>
      </c>
      <c r="AE41">
        <v>0</v>
      </c>
      <c r="AF41">
        <v>29.67</v>
      </c>
      <c r="AG41">
        <v>0</v>
      </c>
      <c r="AH41">
        <v>0</v>
      </c>
      <c r="AI41">
        <v>1</v>
      </c>
      <c r="AJ41">
        <v>5.22</v>
      </c>
      <c r="AK41">
        <v>33.18</v>
      </c>
      <c r="AL41">
        <v>1</v>
      </c>
      <c r="AN41">
        <v>0</v>
      </c>
      <c r="AO41">
        <v>1</v>
      </c>
      <c r="AP41">
        <v>0</v>
      </c>
      <c r="AQ41">
        <v>0</v>
      </c>
      <c r="AR41">
        <v>0</v>
      </c>
      <c r="AS41" t="s">
        <v>3</v>
      </c>
      <c r="AT41">
        <v>1.27</v>
      </c>
      <c r="AU41" t="s">
        <v>3</v>
      </c>
      <c r="AV41">
        <v>0</v>
      </c>
      <c r="AW41">
        <v>2</v>
      </c>
      <c r="AX41">
        <v>36514697</v>
      </c>
      <c r="AY41">
        <v>1</v>
      </c>
      <c r="AZ41">
        <v>0</v>
      </c>
      <c r="BA41">
        <v>39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X41">
        <f>Y41*Source!I40</f>
        <v>6.3500000000000001E-2</v>
      </c>
      <c r="CY41">
        <f>AB41</f>
        <v>154.88</v>
      </c>
      <c r="CZ41">
        <f>AF41</f>
        <v>29.67</v>
      </c>
      <c r="DA41">
        <f>AJ41</f>
        <v>5.22</v>
      </c>
      <c r="DB41">
        <f t="shared" si="7"/>
        <v>37.68</v>
      </c>
      <c r="DC41">
        <f t="shared" si="8"/>
        <v>0</v>
      </c>
    </row>
    <row r="42" spans="1:107">
      <c r="A42">
        <f>ROW(Source!A40)</f>
        <v>40</v>
      </c>
      <c r="B42">
        <v>35350322</v>
      </c>
      <c r="C42">
        <v>36514693</v>
      </c>
      <c r="D42">
        <v>35555088</v>
      </c>
      <c r="E42">
        <v>1</v>
      </c>
      <c r="F42">
        <v>1</v>
      </c>
      <c r="G42">
        <v>1</v>
      </c>
      <c r="H42">
        <v>2</v>
      </c>
      <c r="I42" t="s">
        <v>461</v>
      </c>
      <c r="J42" t="s">
        <v>498</v>
      </c>
      <c r="K42" t="s">
        <v>463</v>
      </c>
      <c r="L42">
        <v>1368</v>
      </c>
      <c r="N42">
        <v>1011</v>
      </c>
      <c r="O42" t="s">
        <v>436</v>
      </c>
      <c r="P42" t="s">
        <v>436</v>
      </c>
      <c r="Q42">
        <v>1</v>
      </c>
      <c r="W42">
        <v>0</v>
      </c>
      <c r="X42">
        <v>586434904</v>
      </c>
      <c r="Y42">
        <v>0.03</v>
      </c>
      <c r="AA42">
        <v>0</v>
      </c>
      <c r="AB42">
        <v>932.72</v>
      </c>
      <c r="AC42">
        <v>384.89</v>
      </c>
      <c r="AD42">
        <v>0</v>
      </c>
      <c r="AE42">
        <v>0</v>
      </c>
      <c r="AF42">
        <v>87.17</v>
      </c>
      <c r="AG42">
        <v>11.6</v>
      </c>
      <c r="AH42">
        <v>0</v>
      </c>
      <c r="AI42">
        <v>1</v>
      </c>
      <c r="AJ42">
        <v>10.7</v>
      </c>
      <c r="AK42">
        <v>33.18</v>
      </c>
      <c r="AL42">
        <v>1</v>
      </c>
      <c r="AN42">
        <v>0</v>
      </c>
      <c r="AO42">
        <v>1</v>
      </c>
      <c r="AP42">
        <v>0</v>
      </c>
      <c r="AQ42">
        <v>0</v>
      </c>
      <c r="AR42">
        <v>0</v>
      </c>
      <c r="AS42" t="s">
        <v>3</v>
      </c>
      <c r="AT42">
        <v>0.03</v>
      </c>
      <c r="AU42" t="s">
        <v>3</v>
      </c>
      <c r="AV42">
        <v>0</v>
      </c>
      <c r="AW42">
        <v>2</v>
      </c>
      <c r="AX42">
        <v>36514698</v>
      </c>
      <c r="AY42">
        <v>1</v>
      </c>
      <c r="AZ42">
        <v>0</v>
      </c>
      <c r="BA42">
        <v>40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X42">
        <f>Y42*Source!I40</f>
        <v>1.5E-3</v>
      </c>
      <c r="CY42">
        <f>AB42</f>
        <v>932.72</v>
      </c>
      <c r="CZ42">
        <f>AF42</f>
        <v>87.17</v>
      </c>
      <c r="DA42">
        <f>AJ42</f>
        <v>10.7</v>
      </c>
      <c r="DB42">
        <f t="shared" si="7"/>
        <v>2.62</v>
      </c>
      <c r="DC42">
        <f t="shared" si="8"/>
        <v>0.35</v>
      </c>
    </row>
    <row r="43" spans="1:107">
      <c r="A43">
        <f>ROW(Source!A40)</f>
        <v>40</v>
      </c>
      <c r="B43">
        <v>35350322</v>
      </c>
      <c r="C43">
        <v>36514693</v>
      </c>
      <c r="D43">
        <v>35552706</v>
      </c>
      <c r="E43">
        <v>1</v>
      </c>
      <c r="F43">
        <v>1</v>
      </c>
      <c r="G43">
        <v>1</v>
      </c>
      <c r="H43">
        <v>3</v>
      </c>
      <c r="I43" t="s">
        <v>499</v>
      </c>
      <c r="J43" t="s">
        <v>500</v>
      </c>
      <c r="K43" t="s">
        <v>501</v>
      </c>
      <c r="L43">
        <v>1348</v>
      </c>
      <c r="N43">
        <v>1009</v>
      </c>
      <c r="O43" t="s">
        <v>44</v>
      </c>
      <c r="P43" t="s">
        <v>44</v>
      </c>
      <c r="Q43">
        <v>1000</v>
      </c>
      <c r="W43">
        <v>0</v>
      </c>
      <c r="X43">
        <v>-1462311545</v>
      </c>
      <c r="Y43">
        <v>2.7200000000000002E-3</v>
      </c>
      <c r="AA43">
        <v>67994.460000000006</v>
      </c>
      <c r="AB43">
        <v>0</v>
      </c>
      <c r="AC43">
        <v>0</v>
      </c>
      <c r="AD43">
        <v>0</v>
      </c>
      <c r="AE43">
        <v>14528.73</v>
      </c>
      <c r="AF43">
        <v>0</v>
      </c>
      <c r="AG43">
        <v>0</v>
      </c>
      <c r="AH43">
        <v>0</v>
      </c>
      <c r="AI43">
        <v>4.68</v>
      </c>
      <c r="AJ43">
        <v>1</v>
      </c>
      <c r="AK43">
        <v>1</v>
      </c>
      <c r="AL43">
        <v>1</v>
      </c>
      <c r="AN43">
        <v>0</v>
      </c>
      <c r="AO43">
        <v>1</v>
      </c>
      <c r="AP43">
        <v>0</v>
      </c>
      <c r="AQ43">
        <v>0</v>
      </c>
      <c r="AR43">
        <v>0</v>
      </c>
      <c r="AS43" t="s">
        <v>3</v>
      </c>
      <c r="AT43">
        <v>2.7200000000000002E-3</v>
      </c>
      <c r="AU43" t="s">
        <v>3</v>
      </c>
      <c r="AV43">
        <v>0</v>
      </c>
      <c r="AW43">
        <v>2</v>
      </c>
      <c r="AX43">
        <v>36514700</v>
      </c>
      <c r="AY43">
        <v>1</v>
      </c>
      <c r="AZ43">
        <v>0</v>
      </c>
      <c r="BA43">
        <v>42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X43">
        <f>Y43*Source!I40</f>
        <v>1.3600000000000003E-4</v>
      </c>
      <c r="CY43">
        <f t="shared" ref="CY43:CY49" si="9">AA43</f>
        <v>67994.460000000006</v>
      </c>
      <c r="CZ43">
        <f t="shared" ref="CZ43:CZ49" si="10">AE43</f>
        <v>14528.73</v>
      </c>
      <c r="DA43">
        <f t="shared" ref="DA43:DA49" si="11">AI43</f>
        <v>4.68</v>
      </c>
      <c r="DB43">
        <f t="shared" si="7"/>
        <v>39.520000000000003</v>
      </c>
      <c r="DC43">
        <f t="shared" si="8"/>
        <v>0</v>
      </c>
    </row>
    <row r="44" spans="1:107">
      <c r="A44">
        <f>ROW(Source!A40)</f>
        <v>40</v>
      </c>
      <c r="B44">
        <v>35350322</v>
      </c>
      <c r="C44">
        <v>36514693</v>
      </c>
      <c r="D44">
        <v>35552838</v>
      </c>
      <c r="E44">
        <v>1</v>
      </c>
      <c r="F44">
        <v>1</v>
      </c>
      <c r="G44">
        <v>1</v>
      </c>
      <c r="H44">
        <v>3</v>
      </c>
      <c r="I44" t="s">
        <v>502</v>
      </c>
      <c r="J44" t="s">
        <v>503</v>
      </c>
      <c r="K44" t="s">
        <v>504</v>
      </c>
      <c r="L44">
        <v>1356</v>
      </c>
      <c r="N44">
        <v>1010</v>
      </c>
      <c r="O44" t="s">
        <v>171</v>
      </c>
      <c r="P44" t="s">
        <v>171</v>
      </c>
      <c r="Q44">
        <v>1000</v>
      </c>
      <c r="W44">
        <v>0</v>
      </c>
      <c r="X44">
        <v>-587492009</v>
      </c>
      <c r="Y44">
        <v>0.14299999999999999</v>
      </c>
      <c r="AA44">
        <v>390.05</v>
      </c>
      <c r="AB44">
        <v>0</v>
      </c>
      <c r="AC44">
        <v>0</v>
      </c>
      <c r="AD44">
        <v>0</v>
      </c>
      <c r="AE44">
        <v>269</v>
      </c>
      <c r="AF44">
        <v>0</v>
      </c>
      <c r="AG44">
        <v>0</v>
      </c>
      <c r="AH44">
        <v>0</v>
      </c>
      <c r="AI44">
        <v>1.45</v>
      </c>
      <c r="AJ44">
        <v>1</v>
      </c>
      <c r="AK44">
        <v>1</v>
      </c>
      <c r="AL44">
        <v>1</v>
      </c>
      <c r="AN44">
        <v>0</v>
      </c>
      <c r="AO44">
        <v>1</v>
      </c>
      <c r="AP44">
        <v>0</v>
      </c>
      <c r="AQ44">
        <v>0</v>
      </c>
      <c r="AR44">
        <v>0</v>
      </c>
      <c r="AS44" t="s">
        <v>3</v>
      </c>
      <c r="AT44">
        <v>0.14299999999999999</v>
      </c>
      <c r="AU44" t="s">
        <v>3</v>
      </c>
      <c r="AV44">
        <v>0</v>
      </c>
      <c r="AW44">
        <v>2</v>
      </c>
      <c r="AX44">
        <v>36514701</v>
      </c>
      <c r="AY44">
        <v>1</v>
      </c>
      <c r="AZ44">
        <v>0</v>
      </c>
      <c r="BA44">
        <v>43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X44">
        <f>Y44*Source!I40</f>
        <v>7.1500000000000001E-3</v>
      </c>
      <c r="CY44">
        <f t="shared" si="9"/>
        <v>390.05</v>
      </c>
      <c r="CZ44">
        <f t="shared" si="10"/>
        <v>269</v>
      </c>
      <c r="DA44">
        <f t="shared" si="11"/>
        <v>1.45</v>
      </c>
      <c r="DB44">
        <f t="shared" si="7"/>
        <v>38.47</v>
      </c>
      <c r="DC44">
        <f t="shared" si="8"/>
        <v>0</v>
      </c>
    </row>
    <row r="45" spans="1:107">
      <c r="A45">
        <f>ROW(Source!A40)</f>
        <v>40</v>
      </c>
      <c r="B45">
        <v>35350322</v>
      </c>
      <c r="C45">
        <v>36514693</v>
      </c>
      <c r="D45">
        <v>29117154</v>
      </c>
      <c r="E45">
        <v>1</v>
      </c>
      <c r="F45">
        <v>1</v>
      </c>
      <c r="G45">
        <v>1</v>
      </c>
      <c r="H45">
        <v>3</v>
      </c>
      <c r="I45" t="s">
        <v>90</v>
      </c>
      <c r="J45" t="s">
        <v>93</v>
      </c>
      <c r="K45" t="s">
        <v>91</v>
      </c>
      <c r="L45">
        <v>1301</v>
      </c>
      <c r="N45">
        <v>1003</v>
      </c>
      <c r="O45" t="s">
        <v>92</v>
      </c>
      <c r="P45" t="s">
        <v>92</v>
      </c>
      <c r="Q45">
        <v>1</v>
      </c>
      <c r="W45">
        <v>0</v>
      </c>
      <c r="X45">
        <v>1465118556</v>
      </c>
      <c r="Y45">
        <v>100</v>
      </c>
      <c r="AA45">
        <v>16.72</v>
      </c>
      <c r="AB45">
        <v>0</v>
      </c>
      <c r="AC45">
        <v>0</v>
      </c>
      <c r="AD45">
        <v>0</v>
      </c>
      <c r="AE45">
        <v>16.72</v>
      </c>
      <c r="AF45">
        <v>0</v>
      </c>
      <c r="AG45">
        <v>0</v>
      </c>
      <c r="AH45">
        <v>0</v>
      </c>
      <c r="AI45">
        <v>1</v>
      </c>
      <c r="AJ45">
        <v>1</v>
      </c>
      <c r="AK45">
        <v>1</v>
      </c>
      <c r="AL45">
        <v>1</v>
      </c>
      <c r="AN45">
        <v>0</v>
      </c>
      <c r="AO45">
        <v>0</v>
      </c>
      <c r="AP45">
        <v>0</v>
      </c>
      <c r="AQ45">
        <v>0</v>
      </c>
      <c r="AR45">
        <v>0</v>
      </c>
      <c r="AS45" t="s">
        <v>3</v>
      </c>
      <c r="AT45">
        <v>100</v>
      </c>
      <c r="AU45" t="s">
        <v>3</v>
      </c>
      <c r="AV45">
        <v>0</v>
      </c>
      <c r="AW45">
        <v>1</v>
      </c>
      <c r="AX45">
        <v>-1</v>
      </c>
      <c r="AY45">
        <v>0</v>
      </c>
      <c r="AZ45">
        <v>0</v>
      </c>
      <c r="BA45" t="s">
        <v>3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X45">
        <f>Y45*Source!I40</f>
        <v>5</v>
      </c>
      <c r="CY45">
        <f t="shared" si="9"/>
        <v>16.72</v>
      </c>
      <c r="CZ45">
        <f t="shared" si="10"/>
        <v>16.72</v>
      </c>
      <c r="DA45">
        <f t="shared" si="11"/>
        <v>1</v>
      </c>
      <c r="DB45">
        <f t="shared" si="7"/>
        <v>1672</v>
      </c>
      <c r="DC45">
        <f t="shared" si="8"/>
        <v>0</v>
      </c>
    </row>
    <row r="46" spans="1:107">
      <c r="A46">
        <f>ROW(Source!A40)</f>
        <v>40</v>
      </c>
      <c r="B46">
        <v>35350322</v>
      </c>
      <c r="C46">
        <v>36514693</v>
      </c>
      <c r="D46">
        <v>29139942</v>
      </c>
      <c r="E46">
        <v>1</v>
      </c>
      <c r="F46">
        <v>1</v>
      </c>
      <c r="G46">
        <v>1</v>
      </c>
      <c r="H46">
        <v>3</v>
      </c>
      <c r="I46" t="s">
        <v>99</v>
      </c>
      <c r="J46" t="s">
        <v>102</v>
      </c>
      <c r="K46" t="s">
        <v>100</v>
      </c>
      <c r="L46">
        <v>1346</v>
      </c>
      <c r="N46">
        <v>1009</v>
      </c>
      <c r="O46" t="s">
        <v>101</v>
      </c>
      <c r="P46" t="s">
        <v>101</v>
      </c>
      <c r="Q46">
        <v>1</v>
      </c>
      <c r="W46">
        <v>0</v>
      </c>
      <c r="X46">
        <v>-280316786</v>
      </c>
      <c r="Y46">
        <v>20</v>
      </c>
      <c r="AA46">
        <v>51.44</v>
      </c>
      <c r="AB46">
        <v>0</v>
      </c>
      <c r="AC46">
        <v>0</v>
      </c>
      <c r="AD46">
        <v>0</v>
      </c>
      <c r="AE46">
        <v>11.99</v>
      </c>
      <c r="AF46">
        <v>0</v>
      </c>
      <c r="AG46">
        <v>0</v>
      </c>
      <c r="AH46">
        <v>0</v>
      </c>
      <c r="AI46">
        <v>4.29</v>
      </c>
      <c r="AJ46">
        <v>1</v>
      </c>
      <c r="AK46">
        <v>1</v>
      </c>
      <c r="AL46">
        <v>1</v>
      </c>
      <c r="AN46">
        <v>0</v>
      </c>
      <c r="AO46">
        <v>0</v>
      </c>
      <c r="AP46">
        <v>0</v>
      </c>
      <c r="AQ46">
        <v>0</v>
      </c>
      <c r="AR46">
        <v>0</v>
      </c>
      <c r="AS46" t="s">
        <v>3</v>
      </c>
      <c r="AT46">
        <v>20</v>
      </c>
      <c r="AU46" t="s">
        <v>3</v>
      </c>
      <c r="AV46">
        <v>0</v>
      </c>
      <c r="AW46">
        <v>1</v>
      </c>
      <c r="AX46">
        <v>-1</v>
      </c>
      <c r="AY46">
        <v>0</v>
      </c>
      <c r="AZ46">
        <v>0</v>
      </c>
      <c r="BA46" t="s">
        <v>3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X46">
        <f>Y46*Source!I40</f>
        <v>1</v>
      </c>
      <c r="CY46">
        <f t="shared" si="9"/>
        <v>51.44</v>
      </c>
      <c r="CZ46">
        <f t="shared" si="10"/>
        <v>11.99</v>
      </c>
      <c r="DA46">
        <f t="shared" si="11"/>
        <v>4.29</v>
      </c>
      <c r="DB46">
        <f t="shared" si="7"/>
        <v>239.8</v>
      </c>
      <c r="DC46">
        <f t="shared" si="8"/>
        <v>0</v>
      </c>
    </row>
    <row r="47" spans="1:107">
      <c r="A47">
        <f>ROW(Source!A40)</f>
        <v>40</v>
      </c>
      <c r="B47">
        <v>35350322</v>
      </c>
      <c r="C47">
        <v>36514693</v>
      </c>
      <c r="D47">
        <v>29140896</v>
      </c>
      <c r="E47">
        <v>1</v>
      </c>
      <c r="F47">
        <v>1</v>
      </c>
      <c r="G47">
        <v>1</v>
      </c>
      <c r="H47">
        <v>3</v>
      </c>
      <c r="I47" t="s">
        <v>95</v>
      </c>
      <c r="J47" t="s">
        <v>97</v>
      </c>
      <c r="K47" t="s">
        <v>96</v>
      </c>
      <c r="L47">
        <v>1035</v>
      </c>
      <c r="N47">
        <v>1013</v>
      </c>
      <c r="O47" t="s">
        <v>67</v>
      </c>
      <c r="P47" t="s">
        <v>67</v>
      </c>
      <c r="Q47">
        <v>1</v>
      </c>
      <c r="W47">
        <v>0</v>
      </c>
      <c r="X47">
        <v>-822255874</v>
      </c>
      <c r="Y47">
        <v>20</v>
      </c>
      <c r="AA47">
        <v>1485.74</v>
      </c>
      <c r="AB47">
        <v>0</v>
      </c>
      <c r="AC47">
        <v>0</v>
      </c>
      <c r="AD47">
        <v>0</v>
      </c>
      <c r="AE47">
        <v>185.95</v>
      </c>
      <c r="AF47">
        <v>0</v>
      </c>
      <c r="AG47">
        <v>0</v>
      </c>
      <c r="AH47">
        <v>0</v>
      </c>
      <c r="AI47">
        <v>7.99</v>
      </c>
      <c r="AJ47">
        <v>1</v>
      </c>
      <c r="AK47">
        <v>1</v>
      </c>
      <c r="AL47">
        <v>1</v>
      </c>
      <c r="AN47">
        <v>0</v>
      </c>
      <c r="AO47">
        <v>0</v>
      </c>
      <c r="AP47">
        <v>0</v>
      </c>
      <c r="AQ47">
        <v>0</v>
      </c>
      <c r="AR47">
        <v>0</v>
      </c>
      <c r="AS47" t="s">
        <v>3</v>
      </c>
      <c r="AT47">
        <v>20</v>
      </c>
      <c r="AU47" t="s">
        <v>3</v>
      </c>
      <c r="AV47">
        <v>0</v>
      </c>
      <c r="AW47">
        <v>1</v>
      </c>
      <c r="AX47">
        <v>-1</v>
      </c>
      <c r="AY47">
        <v>0</v>
      </c>
      <c r="AZ47">
        <v>0</v>
      </c>
      <c r="BA47" t="s">
        <v>3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CX47">
        <f>Y47*Source!I40</f>
        <v>1</v>
      </c>
      <c r="CY47">
        <f t="shared" si="9"/>
        <v>1485.74</v>
      </c>
      <c r="CZ47">
        <f t="shared" si="10"/>
        <v>185.95</v>
      </c>
      <c r="DA47">
        <f t="shared" si="11"/>
        <v>7.99</v>
      </c>
      <c r="DB47">
        <f t="shared" si="7"/>
        <v>3719</v>
      </c>
      <c r="DC47">
        <f t="shared" si="8"/>
        <v>0</v>
      </c>
    </row>
    <row r="48" spans="1:107">
      <c r="A48">
        <f>ROW(Source!A40)</f>
        <v>40</v>
      </c>
      <c r="B48">
        <v>35350322</v>
      </c>
      <c r="C48">
        <v>36514693</v>
      </c>
      <c r="D48">
        <v>29143378</v>
      </c>
      <c r="E48">
        <v>1</v>
      </c>
      <c r="F48">
        <v>1</v>
      </c>
      <c r="G48">
        <v>1</v>
      </c>
      <c r="H48">
        <v>3</v>
      </c>
      <c r="I48" t="s">
        <v>104</v>
      </c>
      <c r="J48" t="s">
        <v>107</v>
      </c>
      <c r="K48" t="s">
        <v>105</v>
      </c>
      <c r="L48">
        <v>1354</v>
      </c>
      <c r="N48">
        <v>1010</v>
      </c>
      <c r="O48" t="s">
        <v>106</v>
      </c>
      <c r="P48" t="s">
        <v>106</v>
      </c>
      <c r="Q48">
        <v>1</v>
      </c>
      <c r="W48">
        <v>0</v>
      </c>
      <c r="X48">
        <v>-1687406522</v>
      </c>
      <c r="Y48">
        <v>40</v>
      </c>
      <c r="AA48">
        <v>261.91000000000003</v>
      </c>
      <c r="AB48">
        <v>0</v>
      </c>
      <c r="AC48">
        <v>0</v>
      </c>
      <c r="AD48">
        <v>0</v>
      </c>
      <c r="AE48">
        <v>28.53</v>
      </c>
      <c r="AF48">
        <v>0</v>
      </c>
      <c r="AG48">
        <v>0</v>
      </c>
      <c r="AH48">
        <v>0</v>
      </c>
      <c r="AI48">
        <v>9.18</v>
      </c>
      <c r="AJ48">
        <v>1</v>
      </c>
      <c r="AK48">
        <v>1</v>
      </c>
      <c r="AL48">
        <v>1</v>
      </c>
      <c r="AN48">
        <v>0</v>
      </c>
      <c r="AO48">
        <v>0</v>
      </c>
      <c r="AP48">
        <v>0</v>
      </c>
      <c r="AQ48">
        <v>0</v>
      </c>
      <c r="AR48">
        <v>0</v>
      </c>
      <c r="AS48" t="s">
        <v>3</v>
      </c>
      <c r="AT48">
        <v>40</v>
      </c>
      <c r="AU48" t="s">
        <v>3</v>
      </c>
      <c r="AV48">
        <v>0</v>
      </c>
      <c r="AW48">
        <v>1</v>
      </c>
      <c r="AX48">
        <v>-1</v>
      </c>
      <c r="AY48">
        <v>0</v>
      </c>
      <c r="AZ48">
        <v>0</v>
      </c>
      <c r="BA48" t="s">
        <v>3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X48">
        <f>Y48*Source!I40</f>
        <v>2</v>
      </c>
      <c r="CY48">
        <f t="shared" si="9"/>
        <v>261.91000000000003</v>
      </c>
      <c r="CZ48">
        <f t="shared" si="10"/>
        <v>28.53</v>
      </c>
      <c r="DA48">
        <f t="shared" si="11"/>
        <v>9.18</v>
      </c>
      <c r="DB48">
        <f t="shared" si="7"/>
        <v>1141.2</v>
      </c>
      <c r="DC48">
        <f t="shared" si="8"/>
        <v>0</v>
      </c>
    </row>
    <row r="49" spans="1:107">
      <c r="A49">
        <f>ROW(Source!A40)</f>
        <v>40</v>
      </c>
      <c r="B49">
        <v>35350322</v>
      </c>
      <c r="C49">
        <v>36514693</v>
      </c>
      <c r="D49">
        <v>35554227</v>
      </c>
      <c r="E49">
        <v>1</v>
      </c>
      <c r="F49">
        <v>1</v>
      </c>
      <c r="G49">
        <v>1</v>
      </c>
      <c r="H49">
        <v>3</v>
      </c>
      <c r="I49" t="s">
        <v>505</v>
      </c>
      <c r="J49" t="s">
        <v>506</v>
      </c>
      <c r="K49" t="s">
        <v>507</v>
      </c>
      <c r="L49">
        <v>1339</v>
      </c>
      <c r="N49">
        <v>1007</v>
      </c>
      <c r="O49" t="s">
        <v>219</v>
      </c>
      <c r="P49" t="s">
        <v>219</v>
      </c>
      <c r="Q49">
        <v>1</v>
      </c>
      <c r="W49">
        <v>0</v>
      </c>
      <c r="X49">
        <v>1003927546</v>
      </c>
      <c r="Y49">
        <v>0.45779999999999998</v>
      </c>
      <c r="AA49">
        <v>22.2</v>
      </c>
      <c r="AB49">
        <v>0</v>
      </c>
      <c r="AC49">
        <v>0</v>
      </c>
      <c r="AD49">
        <v>0</v>
      </c>
      <c r="AE49">
        <v>2.44</v>
      </c>
      <c r="AF49">
        <v>0</v>
      </c>
      <c r="AG49">
        <v>0</v>
      </c>
      <c r="AH49">
        <v>0</v>
      </c>
      <c r="AI49">
        <v>9.1</v>
      </c>
      <c r="AJ49">
        <v>1</v>
      </c>
      <c r="AK49">
        <v>1</v>
      </c>
      <c r="AL49">
        <v>1</v>
      </c>
      <c r="AN49">
        <v>0</v>
      </c>
      <c r="AO49">
        <v>1</v>
      </c>
      <c r="AP49">
        <v>0</v>
      </c>
      <c r="AQ49">
        <v>0</v>
      </c>
      <c r="AR49">
        <v>0</v>
      </c>
      <c r="AS49" t="s">
        <v>3</v>
      </c>
      <c r="AT49">
        <v>0.45779999999999998</v>
      </c>
      <c r="AU49" t="s">
        <v>3</v>
      </c>
      <c r="AV49">
        <v>0</v>
      </c>
      <c r="AW49">
        <v>2</v>
      </c>
      <c r="AX49">
        <v>36514705</v>
      </c>
      <c r="AY49">
        <v>1</v>
      </c>
      <c r="AZ49">
        <v>0</v>
      </c>
      <c r="BA49">
        <v>47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CX49">
        <f>Y49*Source!I40</f>
        <v>2.2890000000000001E-2</v>
      </c>
      <c r="CY49">
        <f t="shared" si="9"/>
        <v>22.2</v>
      </c>
      <c r="CZ49">
        <f t="shared" si="10"/>
        <v>2.44</v>
      </c>
      <c r="DA49">
        <f t="shared" si="11"/>
        <v>9.1</v>
      </c>
      <c r="DB49">
        <f t="shared" si="7"/>
        <v>1.1200000000000001</v>
      </c>
      <c r="DC49">
        <f t="shared" si="8"/>
        <v>0</v>
      </c>
    </row>
    <row r="50" spans="1:107">
      <c r="A50">
        <f>ROW(Source!A45)</f>
        <v>45</v>
      </c>
      <c r="B50">
        <v>35350322</v>
      </c>
      <c r="C50">
        <v>36514675</v>
      </c>
      <c r="D50">
        <v>18410171</v>
      </c>
      <c r="E50">
        <v>1</v>
      </c>
      <c r="F50">
        <v>1</v>
      </c>
      <c r="G50">
        <v>1</v>
      </c>
      <c r="H50">
        <v>1</v>
      </c>
      <c r="I50" t="s">
        <v>508</v>
      </c>
      <c r="J50" t="s">
        <v>3</v>
      </c>
      <c r="K50" t="s">
        <v>509</v>
      </c>
      <c r="L50">
        <v>1369</v>
      </c>
      <c r="N50">
        <v>1013</v>
      </c>
      <c r="O50" t="s">
        <v>430</v>
      </c>
      <c r="P50" t="s">
        <v>430</v>
      </c>
      <c r="Q50">
        <v>1</v>
      </c>
      <c r="W50">
        <v>0</v>
      </c>
      <c r="X50">
        <v>1151098980</v>
      </c>
      <c r="Y50">
        <v>75.439999999999984</v>
      </c>
      <c r="AA50">
        <v>0</v>
      </c>
      <c r="AB50">
        <v>0</v>
      </c>
      <c r="AC50">
        <v>0</v>
      </c>
      <c r="AD50">
        <v>292.87</v>
      </c>
      <c r="AE50">
        <v>0</v>
      </c>
      <c r="AF50">
        <v>0</v>
      </c>
      <c r="AG50">
        <v>0</v>
      </c>
      <c r="AH50">
        <v>292.87</v>
      </c>
      <c r="AI50">
        <v>1</v>
      </c>
      <c r="AJ50">
        <v>1</v>
      </c>
      <c r="AK50">
        <v>1</v>
      </c>
      <c r="AL50">
        <v>1</v>
      </c>
      <c r="AN50">
        <v>0</v>
      </c>
      <c r="AO50">
        <v>1</v>
      </c>
      <c r="AP50">
        <v>1</v>
      </c>
      <c r="AQ50">
        <v>0</v>
      </c>
      <c r="AR50">
        <v>0</v>
      </c>
      <c r="AS50" t="s">
        <v>3</v>
      </c>
      <c r="AT50">
        <v>65.599999999999994</v>
      </c>
      <c r="AU50" t="s">
        <v>57</v>
      </c>
      <c r="AV50">
        <v>1</v>
      </c>
      <c r="AW50">
        <v>2</v>
      </c>
      <c r="AX50">
        <v>36514676</v>
      </c>
      <c r="AY50">
        <v>1</v>
      </c>
      <c r="AZ50">
        <v>0</v>
      </c>
      <c r="BA50">
        <v>49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X50">
        <f>Y50*Source!I45</f>
        <v>2.4895199999999997</v>
      </c>
      <c r="CY50">
        <f>AD50</f>
        <v>292.87</v>
      </c>
      <c r="CZ50">
        <f>AH50</f>
        <v>292.87</v>
      </c>
      <c r="DA50">
        <f>AL50</f>
        <v>1</v>
      </c>
      <c r="DB50">
        <f>ROUND((ROUND(AT50*CZ50,2)*1.15),6)</f>
        <v>22094.110499999999</v>
      </c>
      <c r="DC50">
        <f>ROUND((ROUND(AT50*AG50,2)*1.15),6)</f>
        <v>0</v>
      </c>
    </row>
    <row r="51" spans="1:107">
      <c r="A51">
        <f>ROW(Source!A45)</f>
        <v>45</v>
      </c>
      <c r="B51">
        <v>35350322</v>
      </c>
      <c r="C51">
        <v>36514675</v>
      </c>
      <c r="D51">
        <v>121548</v>
      </c>
      <c r="E51">
        <v>1</v>
      </c>
      <c r="F51">
        <v>1</v>
      </c>
      <c r="G51">
        <v>1</v>
      </c>
      <c r="H51">
        <v>1</v>
      </c>
      <c r="I51" t="s">
        <v>23</v>
      </c>
      <c r="J51" t="s">
        <v>3</v>
      </c>
      <c r="K51" t="s">
        <v>431</v>
      </c>
      <c r="L51">
        <v>608254</v>
      </c>
      <c r="N51">
        <v>1013</v>
      </c>
      <c r="O51" t="s">
        <v>432</v>
      </c>
      <c r="P51" t="s">
        <v>432</v>
      </c>
      <c r="Q51">
        <v>1</v>
      </c>
      <c r="W51">
        <v>0</v>
      </c>
      <c r="X51">
        <v>-185737400</v>
      </c>
      <c r="Y51">
        <v>1.28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1</v>
      </c>
      <c r="AJ51">
        <v>1</v>
      </c>
      <c r="AK51">
        <v>1</v>
      </c>
      <c r="AL51">
        <v>1</v>
      </c>
      <c r="AN51">
        <v>0</v>
      </c>
      <c r="AO51">
        <v>1</v>
      </c>
      <c r="AP51">
        <v>0</v>
      </c>
      <c r="AQ51">
        <v>0</v>
      </c>
      <c r="AR51">
        <v>0</v>
      </c>
      <c r="AS51" t="s">
        <v>3</v>
      </c>
      <c r="AT51">
        <v>1.28</v>
      </c>
      <c r="AU51" t="s">
        <v>3</v>
      </c>
      <c r="AV51">
        <v>2</v>
      </c>
      <c r="AW51">
        <v>2</v>
      </c>
      <c r="AX51">
        <v>36514677</v>
      </c>
      <c r="AY51">
        <v>1</v>
      </c>
      <c r="AZ51">
        <v>0</v>
      </c>
      <c r="BA51">
        <v>50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CX51">
        <f>Y51*Source!I45</f>
        <v>4.224E-2</v>
      </c>
      <c r="CY51">
        <f>AD51</f>
        <v>0</v>
      </c>
      <c r="CZ51">
        <f>AH51</f>
        <v>0</v>
      </c>
      <c r="DA51">
        <f>AL51</f>
        <v>1</v>
      </c>
      <c r="DB51">
        <f t="shared" ref="DB51:DB63" si="12">ROUND(ROUND(AT51*CZ51,2),6)</f>
        <v>0</v>
      </c>
      <c r="DC51">
        <f t="shared" ref="DC51:DC63" si="13">ROUND(ROUND(AT51*AG51,2),6)</f>
        <v>0</v>
      </c>
    </row>
    <row r="52" spans="1:107">
      <c r="A52">
        <f>ROW(Source!A45)</f>
        <v>45</v>
      </c>
      <c r="B52">
        <v>35350322</v>
      </c>
      <c r="C52">
        <v>36514675</v>
      </c>
      <c r="D52">
        <v>29172379</v>
      </c>
      <c r="E52">
        <v>1</v>
      </c>
      <c r="F52">
        <v>1</v>
      </c>
      <c r="G52">
        <v>1</v>
      </c>
      <c r="H52">
        <v>2</v>
      </c>
      <c r="I52" t="s">
        <v>455</v>
      </c>
      <c r="J52" t="s">
        <v>510</v>
      </c>
      <c r="K52" t="s">
        <v>457</v>
      </c>
      <c r="L52">
        <v>1368</v>
      </c>
      <c r="N52">
        <v>1011</v>
      </c>
      <c r="O52" t="s">
        <v>436</v>
      </c>
      <c r="P52" t="s">
        <v>436</v>
      </c>
      <c r="Q52">
        <v>1</v>
      </c>
      <c r="W52">
        <v>0</v>
      </c>
      <c r="X52">
        <v>1106923569</v>
      </c>
      <c r="Y52">
        <v>0.09</v>
      </c>
      <c r="AA52">
        <v>0</v>
      </c>
      <c r="AB52">
        <v>1102.08</v>
      </c>
      <c r="AC52">
        <v>447.93</v>
      </c>
      <c r="AD52">
        <v>0</v>
      </c>
      <c r="AE52">
        <v>0</v>
      </c>
      <c r="AF52">
        <v>112</v>
      </c>
      <c r="AG52">
        <v>13.5</v>
      </c>
      <c r="AH52">
        <v>0</v>
      </c>
      <c r="AI52">
        <v>1</v>
      </c>
      <c r="AJ52">
        <v>9.84</v>
      </c>
      <c r="AK52">
        <v>33.18</v>
      </c>
      <c r="AL52">
        <v>1</v>
      </c>
      <c r="AN52">
        <v>0</v>
      </c>
      <c r="AO52">
        <v>1</v>
      </c>
      <c r="AP52">
        <v>0</v>
      </c>
      <c r="AQ52">
        <v>0</v>
      </c>
      <c r="AR52">
        <v>0</v>
      </c>
      <c r="AS52" t="s">
        <v>3</v>
      </c>
      <c r="AT52">
        <v>0.09</v>
      </c>
      <c r="AU52" t="s">
        <v>3</v>
      </c>
      <c r="AV52">
        <v>0</v>
      </c>
      <c r="AW52">
        <v>2</v>
      </c>
      <c r="AX52">
        <v>36514678</v>
      </c>
      <c r="AY52">
        <v>1</v>
      </c>
      <c r="AZ52">
        <v>0</v>
      </c>
      <c r="BA52">
        <v>51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CX52">
        <f>Y52*Source!I45</f>
        <v>2.97E-3</v>
      </c>
      <c r="CY52">
        <f>AB52</f>
        <v>1102.08</v>
      </c>
      <c r="CZ52">
        <f>AF52</f>
        <v>112</v>
      </c>
      <c r="DA52">
        <f>AJ52</f>
        <v>9.84</v>
      </c>
      <c r="DB52">
        <f t="shared" si="12"/>
        <v>10.08</v>
      </c>
      <c r="DC52">
        <f t="shared" si="13"/>
        <v>1.22</v>
      </c>
    </row>
    <row r="53" spans="1:107">
      <c r="A53">
        <f>ROW(Source!A45)</f>
        <v>45</v>
      </c>
      <c r="B53">
        <v>35350322</v>
      </c>
      <c r="C53">
        <v>36514675</v>
      </c>
      <c r="D53">
        <v>29172556</v>
      </c>
      <c r="E53">
        <v>1</v>
      </c>
      <c r="F53">
        <v>1</v>
      </c>
      <c r="G53">
        <v>1</v>
      </c>
      <c r="H53">
        <v>2</v>
      </c>
      <c r="I53" t="s">
        <v>433</v>
      </c>
      <c r="J53" t="s">
        <v>434</v>
      </c>
      <c r="K53" t="s">
        <v>435</v>
      </c>
      <c r="L53">
        <v>1368</v>
      </c>
      <c r="N53">
        <v>1011</v>
      </c>
      <c r="O53" t="s">
        <v>436</v>
      </c>
      <c r="P53" t="s">
        <v>436</v>
      </c>
      <c r="Q53">
        <v>1</v>
      </c>
      <c r="W53">
        <v>0</v>
      </c>
      <c r="X53">
        <v>344519037</v>
      </c>
      <c r="Y53">
        <v>1.19</v>
      </c>
      <c r="AA53">
        <v>0</v>
      </c>
      <c r="AB53">
        <v>466.71</v>
      </c>
      <c r="AC53">
        <v>447.93</v>
      </c>
      <c r="AD53">
        <v>0</v>
      </c>
      <c r="AE53">
        <v>0</v>
      </c>
      <c r="AF53">
        <v>31.26</v>
      </c>
      <c r="AG53">
        <v>13.5</v>
      </c>
      <c r="AH53">
        <v>0</v>
      </c>
      <c r="AI53">
        <v>1</v>
      </c>
      <c r="AJ53">
        <v>14.93</v>
      </c>
      <c r="AK53">
        <v>33.18</v>
      </c>
      <c r="AL53">
        <v>1</v>
      </c>
      <c r="AN53">
        <v>0</v>
      </c>
      <c r="AO53">
        <v>1</v>
      </c>
      <c r="AP53">
        <v>0</v>
      </c>
      <c r="AQ53">
        <v>0</v>
      </c>
      <c r="AR53">
        <v>0</v>
      </c>
      <c r="AS53" t="s">
        <v>3</v>
      </c>
      <c r="AT53">
        <v>1.19</v>
      </c>
      <c r="AU53" t="s">
        <v>3</v>
      </c>
      <c r="AV53">
        <v>0</v>
      </c>
      <c r="AW53">
        <v>2</v>
      </c>
      <c r="AX53">
        <v>36514679</v>
      </c>
      <c r="AY53">
        <v>1</v>
      </c>
      <c r="AZ53">
        <v>0</v>
      </c>
      <c r="BA53">
        <v>52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CX53">
        <f>Y53*Source!I45</f>
        <v>3.9269999999999999E-2</v>
      </c>
      <c r="CY53">
        <f>AB53</f>
        <v>466.71</v>
      </c>
      <c r="CZ53">
        <f>AF53</f>
        <v>31.26</v>
      </c>
      <c r="DA53">
        <f>AJ53</f>
        <v>14.93</v>
      </c>
      <c r="DB53">
        <f t="shared" si="12"/>
        <v>37.200000000000003</v>
      </c>
      <c r="DC53">
        <f t="shared" si="13"/>
        <v>16.07</v>
      </c>
    </row>
    <row r="54" spans="1:107">
      <c r="A54">
        <f>ROW(Source!A45)</f>
        <v>45</v>
      </c>
      <c r="B54">
        <v>35350322</v>
      </c>
      <c r="C54">
        <v>36514675</v>
      </c>
      <c r="D54">
        <v>29172703</v>
      </c>
      <c r="E54">
        <v>1</v>
      </c>
      <c r="F54">
        <v>1</v>
      </c>
      <c r="G54">
        <v>1</v>
      </c>
      <c r="H54">
        <v>2</v>
      </c>
      <c r="I54" t="s">
        <v>495</v>
      </c>
      <c r="J54" t="s">
        <v>511</v>
      </c>
      <c r="K54" t="s">
        <v>512</v>
      </c>
      <c r="L54">
        <v>1368</v>
      </c>
      <c r="N54">
        <v>1011</v>
      </c>
      <c r="O54" t="s">
        <v>436</v>
      </c>
      <c r="P54" t="s">
        <v>436</v>
      </c>
      <c r="Q54">
        <v>1</v>
      </c>
      <c r="W54">
        <v>0</v>
      </c>
      <c r="X54">
        <v>1695838894</v>
      </c>
      <c r="Y54">
        <v>0.8</v>
      </c>
      <c r="AA54">
        <v>0</v>
      </c>
      <c r="AB54">
        <v>154.88</v>
      </c>
      <c r="AC54">
        <v>0</v>
      </c>
      <c r="AD54">
        <v>0</v>
      </c>
      <c r="AE54">
        <v>0</v>
      </c>
      <c r="AF54">
        <v>29.67</v>
      </c>
      <c r="AG54">
        <v>0</v>
      </c>
      <c r="AH54">
        <v>0</v>
      </c>
      <c r="AI54">
        <v>1</v>
      </c>
      <c r="AJ54">
        <v>5.22</v>
      </c>
      <c r="AK54">
        <v>33.18</v>
      </c>
      <c r="AL54">
        <v>1</v>
      </c>
      <c r="AN54">
        <v>0</v>
      </c>
      <c r="AO54">
        <v>1</v>
      </c>
      <c r="AP54">
        <v>0</v>
      </c>
      <c r="AQ54">
        <v>0</v>
      </c>
      <c r="AR54">
        <v>0</v>
      </c>
      <c r="AS54" t="s">
        <v>3</v>
      </c>
      <c r="AT54">
        <v>0.8</v>
      </c>
      <c r="AU54" t="s">
        <v>3</v>
      </c>
      <c r="AV54">
        <v>0</v>
      </c>
      <c r="AW54">
        <v>2</v>
      </c>
      <c r="AX54">
        <v>36514680</v>
      </c>
      <c r="AY54">
        <v>1</v>
      </c>
      <c r="AZ54">
        <v>0</v>
      </c>
      <c r="BA54">
        <v>53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CX54">
        <f>Y54*Source!I45</f>
        <v>2.6400000000000003E-2</v>
      </c>
      <c r="CY54">
        <f>AB54</f>
        <v>154.88</v>
      </c>
      <c r="CZ54">
        <f>AF54</f>
        <v>29.67</v>
      </c>
      <c r="DA54">
        <f>AJ54</f>
        <v>5.22</v>
      </c>
      <c r="DB54">
        <f t="shared" si="12"/>
        <v>23.74</v>
      </c>
      <c r="DC54">
        <f t="shared" si="13"/>
        <v>0</v>
      </c>
    </row>
    <row r="55" spans="1:107">
      <c r="A55">
        <f>ROW(Source!A45)</f>
        <v>45</v>
      </c>
      <c r="B55">
        <v>35350322</v>
      </c>
      <c r="C55">
        <v>36514675</v>
      </c>
      <c r="D55">
        <v>29174500</v>
      </c>
      <c r="E55">
        <v>1</v>
      </c>
      <c r="F55">
        <v>1</v>
      </c>
      <c r="G55">
        <v>1</v>
      </c>
      <c r="H55">
        <v>2</v>
      </c>
      <c r="I55" t="s">
        <v>513</v>
      </c>
      <c r="J55" t="s">
        <v>514</v>
      </c>
      <c r="K55" t="s">
        <v>515</v>
      </c>
      <c r="L55">
        <v>1368</v>
      </c>
      <c r="N55">
        <v>1011</v>
      </c>
      <c r="O55" t="s">
        <v>436</v>
      </c>
      <c r="P55" t="s">
        <v>436</v>
      </c>
      <c r="Q55">
        <v>1</v>
      </c>
      <c r="W55">
        <v>0</v>
      </c>
      <c r="X55">
        <v>-1867053656</v>
      </c>
      <c r="Y55">
        <v>0.21</v>
      </c>
      <c r="AA55">
        <v>0</v>
      </c>
      <c r="AB55">
        <v>7.33</v>
      </c>
      <c r="AC55">
        <v>0</v>
      </c>
      <c r="AD55">
        <v>0</v>
      </c>
      <c r="AE55">
        <v>0</v>
      </c>
      <c r="AF55">
        <v>1.95</v>
      </c>
      <c r="AG55">
        <v>0</v>
      </c>
      <c r="AH55">
        <v>0</v>
      </c>
      <c r="AI55">
        <v>1</v>
      </c>
      <c r="AJ55">
        <v>3.76</v>
      </c>
      <c r="AK55">
        <v>33.18</v>
      </c>
      <c r="AL55">
        <v>1</v>
      </c>
      <c r="AN55">
        <v>0</v>
      </c>
      <c r="AO55">
        <v>1</v>
      </c>
      <c r="AP55">
        <v>0</v>
      </c>
      <c r="AQ55">
        <v>0</v>
      </c>
      <c r="AR55">
        <v>0</v>
      </c>
      <c r="AS55" t="s">
        <v>3</v>
      </c>
      <c r="AT55">
        <v>0.21</v>
      </c>
      <c r="AU55" t="s">
        <v>3</v>
      </c>
      <c r="AV55">
        <v>0</v>
      </c>
      <c r="AW55">
        <v>2</v>
      </c>
      <c r="AX55">
        <v>36514681</v>
      </c>
      <c r="AY55">
        <v>1</v>
      </c>
      <c r="AZ55">
        <v>0</v>
      </c>
      <c r="BA55">
        <v>54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CX55">
        <f>Y55*Source!I45</f>
        <v>6.9300000000000004E-3</v>
      </c>
      <c r="CY55">
        <f>AB55</f>
        <v>7.33</v>
      </c>
      <c r="CZ55">
        <f>AF55</f>
        <v>1.95</v>
      </c>
      <c r="DA55">
        <f>AJ55</f>
        <v>3.76</v>
      </c>
      <c r="DB55">
        <f t="shared" si="12"/>
        <v>0.41</v>
      </c>
      <c r="DC55">
        <f t="shared" si="13"/>
        <v>0</v>
      </c>
    </row>
    <row r="56" spans="1:107">
      <c r="A56">
        <f>ROW(Source!A45)</f>
        <v>45</v>
      </c>
      <c r="B56">
        <v>35350322</v>
      </c>
      <c r="C56">
        <v>36514675</v>
      </c>
      <c r="D56">
        <v>29174913</v>
      </c>
      <c r="E56">
        <v>1</v>
      </c>
      <c r="F56">
        <v>1</v>
      </c>
      <c r="G56">
        <v>1</v>
      </c>
      <c r="H56">
        <v>2</v>
      </c>
      <c r="I56" t="s">
        <v>461</v>
      </c>
      <c r="J56" t="s">
        <v>516</v>
      </c>
      <c r="K56" t="s">
        <v>463</v>
      </c>
      <c r="L56">
        <v>1368</v>
      </c>
      <c r="N56">
        <v>1011</v>
      </c>
      <c r="O56" t="s">
        <v>436</v>
      </c>
      <c r="P56" t="s">
        <v>436</v>
      </c>
      <c r="Q56">
        <v>1</v>
      </c>
      <c r="W56">
        <v>0</v>
      </c>
      <c r="X56">
        <v>1230759911</v>
      </c>
      <c r="Y56">
        <v>1.85</v>
      </c>
      <c r="AA56">
        <v>0</v>
      </c>
      <c r="AB56">
        <v>932.72</v>
      </c>
      <c r="AC56">
        <v>384.89</v>
      </c>
      <c r="AD56">
        <v>0</v>
      </c>
      <c r="AE56">
        <v>0</v>
      </c>
      <c r="AF56">
        <v>87.17</v>
      </c>
      <c r="AG56">
        <v>11.6</v>
      </c>
      <c r="AH56">
        <v>0</v>
      </c>
      <c r="AI56">
        <v>1</v>
      </c>
      <c r="AJ56">
        <v>10.7</v>
      </c>
      <c r="AK56">
        <v>33.18</v>
      </c>
      <c r="AL56">
        <v>1</v>
      </c>
      <c r="AN56">
        <v>0</v>
      </c>
      <c r="AO56">
        <v>1</v>
      </c>
      <c r="AP56">
        <v>0</v>
      </c>
      <c r="AQ56">
        <v>0</v>
      </c>
      <c r="AR56">
        <v>0</v>
      </c>
      <c r="AS56" t="s">
        <v>3</v>
      </c>
      <c r="AT56">
        <v>1.85</v>
      </c>
      <c r="AU56" t="s">
        <v>3</v>
      </c>
      <c r="AV56">
        <v>0</v>
      </c>
      <c r="AW56">
        <v>2</v>
      </c>
      <c r="AX56">
        <v>36514682</v>
      </c>
      <c r="AY56">
        <v>1</v>
      </c>
      <c r="AZ56">
        <v>0</v>
      </c>
      <c r="BA56">
        <v>55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CX56">
        <f>Y56*Source!I45</f>
        <v>6.1050000000000007E-2</v>
      </c>
      <c r="CY56">
        <f>AB56</f>
        <v>932.72</v>
      </c>
      <c r="CZ56">
        <f>AF56</f>
        <v>87.17</v>
      </c>
      <c r="DA56">
        <f>AJ56</f>
        <v>10.7</v>
      </c>
      <c r="DB56">
        <f t="shared" si="12"/>
        <v>161.26</v>
      </c>
      <c r="DC56">
        <f t="shared" si="13"/>
        <v>21.46</v>
      </c>
    </row>
    <row r="57" spans="1:107">
      <c r="A57">
        <f>ROW(Source!A45)</f>
        <v>45</v>
      </c>
      <c r="B57">
        <v>35350322</v>
      </c>
      <c r="C57">
        <v>36514675</v>
      </c>
      <c r="D57">
        <v>29114681</v>
      </c>
      <c r="E57">
        <v>1</v>
      </c>
      <c r="F57">
        <v>1</v>
      </c>
      <c r="G57">
        <v>1</v>
      </c>
      <c r="H57">
        <v>3</v>
      </c>
      <c r="I57" t="s">
        <v>517</v>
      </c>
      <c r="J57" t="s">
        <v>518</v>
      </c>
      <c r="K57" t="s">
        <v>519</v>
      </c>
      <c r="L57">
        <v>1348</v>
      </c>
      <c r="N57">
        <v>1009</v>
      </c>
      <c r="O57" t="s">
        <v>44</v>
      </c>
      <c r="P57" t="s">
        <v>44</v>
      </c>
      <c r="Q57">
        <v>1000</v>
      </c>
      <c r="W57">
        <v>0</v>
      </c>
      <c r="X57">
        <v>-1964751701</v>
      </c>
      <c r="Y57">
        <v>4.4999999999999997E-3</v>
      </c>
      <c r="AA57">
        <v>108411.28</v>
      </c>
      <c r="AB57">
        <v>0</v>
      </c>
      <c r="AC57">
        <v>0</v>
      </c>
      <c r="AD57">
        <v>0</v>
      </c>
      <c r="AE57">
        <v>9628</v>
      </c>
      <c r="AF57">
        <v>0</v>
      </c>
      <c r="AG57">
        <v>0</v>
      </c>
      <c r="AH57">
        <v>0</v>
      </c>
      <c r="AI57">
        <v>11.26</v>
      </c>
      <c r="AJ57">
        <v>1</v>
      </c>
      <c r="AK57">
        <v>1</v>
      </c>
      <c r="AL57">
        <v>1</v>
      </c>
      <c r="AN57">
        <v>0</v>
      </c>
      <c r="AO57">
        <v>1</v>
      </c>
      <c r="AP57">
        <v>0</v>
      </c>
      <c r="AQ57">
        <v>0</v>
      </c>
      <c r="AR57">
        <v>0</v>
      </c>
      <c r="AS57" t="s">
        <v>3</v>
      </c>
      <c r="AT57">
        <v>4.4999999999999997E-3</v>
      </c>
      <c r="AU57" t="s">
        <v>3</v>
      </c>
      <c r="AV57">
        <v>0</v>
      </c>
      <c r="AW57">
        <v>2</v>
      </c>
      <c r="AX57">
        <v>36514683</v>
      </c>
      <c r="AY57">
        <v>1</v>
      </c>
      <c r="AZ57">
        <v>0</v>
      </c>
      <c r="BA57">
        <v>56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CX57">
        <f>Y57*Source!I45</f>
        <v>1.485E-4</v>
      </c>
      <c r="CY57">
        <f t="shared" ref="CY57:CY63" si="14">AA57</f>
        <v>108411.28</v>
      </c>
      <c r="CZ57">
        <f t="shared" ref="CZ57:CZ63" si="15">AE57</f>
        <v>9628</v>
      </c>
      <c r="DA57">
        <f t="shared" ref="DA57:DA63" si="16">AI57</f>
        <v>11.26</v>
      </c>
      <c r="DB57">
        <f t="shared" si="12"/>
        <v>43.33</v>
      </c>
      <c r="DC57">
        <f t="shared" si="13"/>
        <v>0</v>
      </c>
    </row>
    <row r="58" spans="1:107">
      <c r="A58">
        <f>ROW(Source!A45)</f>
        <v>45</v>
      </c>
      <c r="B58">
        <v>35350322</v>
      </c>
      <c r="C58">
        <v>36514675</v>
      </c>
      <c r="D58">
        <v>29114471</v>
      </c>
      <c r="E58">
        <v>1</v>
      </c>
      <c r="F58">
        <v>1</v>
      </c>
      <c r="G58">
        <v>1</v>
      </c>
      <c r="H58">
        <v>3</v>
      </c>
      <c r="I58" t="s">
        <v>520</v>
      </c>
      <c r="J58" t="s">
        <v>521</v>
      </c>
      <c r="K58" t="s">
        <v>522</v>
      </c>
      <c r="L58">
        <v>1356</v>
      </c>
      <c r="N58">
        <v>1010</v>
      </c>
      <c r="O58" t="s">
        <v>171</v>
      </c>
      <c r="P58" t="s">
        <v>171</v>
      </c>
      <c r="Q58">
        <v>1000</v>
      </c>
      <c r="W58">
        <v>0</v>
      </c>
      <c r="X58">
        <v>938517584</v>
      </c>
      <c r="Y58">
        <v>8.8999999999999996E-2</v>
      </c>
      <c r="AA58">
        <v>155.19999999999999</v>
      </c>
      <c r="AB58">
        <v>0</v>
      </c>
      <c r="AC58">
        <v>0</v>
      </c>
      <c r="AD58">
        <v>0</v>
      </c>
      <c r="AE58">
        <v>160</v>
      </c>
      <c r="AF58">
        <v>0</v>
      </c>
      <c r="AG58">
        <v>0</v>
      </c>
      <c r="AH58">
        <v>0</v>
      </c>
      <c r="AI58">
        <v>0.97</v>
      </c>
      <c r="AJ58">
        <v>1</v>
      </c>
      <c r="AK58">
        <v>1</v>
      </c>
      <c r="AL58">
        <v>1</v>
      </c>
      <c r="AN58">
        <v>0</v>
      </c>
      <c r="AO58">
        <v>1</v>
      </c>
      <c r="AP58">
        <v>0</v>
      </c>
      <c r="AQ58">
        <v>0</v>
      </c>
      <c r="AR58">
        <v>0</v>
      </c>
      <c r="AS58" t="s">
        <v>3</v>
      </c>
      <c r="AT58">
        <v>8.8999999999999996E-2</v>
      </c>
      <c r="AU58" t="s">
        <v>3</v>
      </c>
      <c r="AV58">
        <v>0</v>
      </c>
      <c r="AW58">
        <v>2</v>
      </c>
      <c r="AX58">
        <v>36514684</v>
      </c>
      <c r="AY58">
        <v>1</v>
      </c>
      <c r="AZ58">
        <v>0</v>
      </c>
      <c r="BA58">
        <v>57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CX58">
        <f>Y58*Source!I45</f>
        <v>2.9369999999999999E-3</v>
      </c>
      <c r="CY58">
        <f t="shared" si="14"/>
        <v>155.19999999999999</v>
      </c>
      <c r="CZ58">
        <f t="shared" si="15"/>
        <v>160</v>
      </c>
      <c r="DA58">
        <f t="shared" si="16"/>
        <v>0.97</v>
      </c>
      <c r="DB58">
        <f t="shared" si="12"/>
        <v>14.24</v>
      </c>
      <c r="DC58">
        <f t="shared" si="13"/>
        <v>0</v>
      </c>
    </row>
    <row r="59" spans="1:107">
      <c r="A59">
        <f>ROW(Source!A45)</f>
        <v>45</v>
      </c>
      <c r="B59">
        <v>35350322</v>
      </c>
      <c r="C59">
        <v>36514675</v>
      </c>
      <c r="D59">
        <v>29140948</v>
      </c>
      <c r="E59">
        <v>1</v>
      </c>
      <c r="F59">
        <v>1</v>
      </c>
      <c r="G59">
        <v>1</v>
      </c>
      <c r="H59">
        <v>3</v>
      </c>
      <c r="I59" t="s">
        <v>116</v>
      </c>
      <c r="J59" t="s">
        <v>119</v>
      </c>
      <c r="K59" t="s">
        <v>117</v>
      </c>
      <c r="L59">
        <v>1033</v>
      </c>
      <c r="N59">
        <v>1013</v>
      </c>
      <c r="O59" t="s">
        <v>118</v>
      </c>
      <c r="P59" t="s">
        <v>118</v>
      </c>
      <c r="Q59">
        <v>1</v>
      </c>
      <c r="W59">
        <v>1</v>
      </c>
      <c r="X59">
        <v>-1698548958</v>
      </c>
      <c r="Y59">
        <v>-100</v>
      </c>
      <c r="AA59">
        <v>617.83000000000004</v>
      </c>
      <c r="AB59">
        <v>0</v>
      </c>
      <c r="AC59">
        <v>0</v>
      </c>
      <c r="AD59">
        <v>0</v>
      </c>
      <c r="AE59">
        <v>166.98</v>
      </c>
      <c r="AF59">
        <v>0</v>
      </c>
      <c r="AG59">
        <v>0</v>
      </c>
      <c r="AH59">
        <v>0</v>
      </c>
      <c r="AI59">
        <v>3.7</v>
      </c>
      <c r="AJ59">
        <v>1</v>
      </c>
      <c r="AK59">
        <v>1</v>
      </c>
      <c r="AL59">
        <v>1</v>
      </c>
      <c r="AN59">
        <v>0</v>
      </c>
      <c r="AO59">
        <v>1</v>
      </c>
      <c r="AP59">
        <v>0</v>
      </c>
      <c r="AQ59">
        <v>0</v>
      </c>
      <c r="AR59">
        <v>0</v>
      </c>
      <c r="AS59" t="s">
        <v>3</v>
      </c>
      <c r="AT59">
        <v>-100</v>
      </c>
      <c r="AU59" t="s">
        <v>3</v>
      </c>
      <c r="AV59">
        <v>0</v>
      </c>
      <c r="AW59">
        <v>2</v>
      </c>
      <c r="AX59">
        <v>36514685</v>
      </c>
      <c r="AY59">
        <v>1</v>
      </c>
      <c r="AZ59">
        <v>6144</v>
      </c>
      <c r="BA59">
        <v>58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CX59">
        <f>Y59*Source!I45</f>
        <v>-3.3000000000000003</v>
      </c>
      <c r="CY59">
        <f t="shared" si="14"/>
        <v>617.83000000000004</v>
      </c>
      <c r="CZ59">
        <f t="shared" si="15"/>
        <v>166.98</v>
      </c>
      <c r="DA59">
        <f t="shared" si="16"/>
        <v>3.7</v>
      </c>
      <c r="DB59">
        <f t="shared" si="12"/>
        <v>-16698</v>
      </c>
      <c r="DC59">
        <f t="shared" si="13"/>
        <v>0</v>
      </c>
    </row>
    <row r="60" spans="1:107">
      <c r="A60">
        <f>ROW(Source!A45)</f>
        <v>45</v>
      </c>
      <c r="B60">
        <v>35350322</v>
      </c>
      <c r="C60">
        <v>36514675</v>
      </c>
      <c r="D60">
        <v>29140930</v>
      </c>
      <c r="E60">
        <v>1</v>
      </c>
      <c r="F60">
        <v>1</v>
      </c>
      <c r="G60">
        <v>1</v>
      </c>
      <c r="H60">
        <v>3</v>
      </c>
      <c r="I60" t="s">
        <v>523</v>
      </c>
      <c r="J60" t="s">
        <v>524</v>
      </c>
      <c r="K60" t="s">
        <v>525</v>
      </c>
      <c r="L60">
        <v>1035</v>
      </c>
      <c r="N60">
        <v>1013</v>
      </c>
      <c r="O60" t="s">
        <v>67</v>
      </c>
      <c r="P60" t="s">
        <v>67</v>
      </c>
      <c r="Q60">
        <v>1</v>
      </c>
      <c r="W60">
        <v>0</v>
      </c>
      <c r="X60">
        <v>-1375229326</v>
      </c>
      <c r="Y60">
        <v>44.2</v>
      </c>
      <c r="AA60">
        <v>373.08</v>
      </c>
      <c r="AB60">
        <v>0</v>
      </c>
      <c r="AC60">
        <v>0</v>
      </c>
      <c r="AD60">
        <v>0</v>
      </c>
      <c r="AE60">
        <v>24.74</v>
      </c>
      <c r="AF60">
        <v>0</v>
      </c>
      <c r="AG60">
        <v>0</v>
      </c>
      <c r="AH60">
        <v>0</v>
      </c>
      <c r="AI60">
        <v>15.08</v>
      </c>
      <c r="AJ60">
        <v>1</v>
      </c>
      <c r="AK60">
        <v>1</v>
      </c>
      <c r="AL60">
        <v>1</v>
      </c>
      <c r="AN60">
        <v>0</v>
      </c>
      <c r="AO60">
        <v>1</v>
      </c>
      <c r="AP60">
        <v>0</v>
      </c>
      <c r="AQ60">
        <v>0</v>
      </c>
      <c r="AR60">
        <v>0</v>
      </c>
      <c r="AS60" t="s">
        <v>3</v>
      </c>
      <c r="AT60">
        <v>44.2</v>
      </c>
      <c r="AU60" t="s">
        <v>3</v>
      </c>
      <c r="AV60">
        <v>0</v>
      </c>
      <c r="AW60">
        <v>2</v>
      </c>
      <c r="AX60">
        <v>36514686</v>
      </c>
      <c r="AY60">
        <v>1</v>
      </c>
      <c r="AZ60">
        <v>0</v>
      </c>
      <c r="BA60">
        <v>59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CX60">
        <f>Y60*Source!I45</f>
        <v>1.4586000000000001</v>
      </c>
      <c r="CY60">
        <f t="shared" si="14"/>
        <v>373.08</v>
      </c>
      <c r="CZ60">
        <f t="shared" si="15"/>
        <v>24.74</v>
      </c>
      <c r="DA60">
        <f t="shared" si="16"/>
        <v>15.08</v>
      </c>
      <c r="DB60">
        <f t="shared" si="12"/>
        <v>1093.51</v>
      </c>
      <c r="DC60">
        <f t="shared" si="13"/>
        <v>0</v>
      </c>
    </row>
    <row r="61" spans="1:107">
      <c r="A61">
        <f>ROW(Source!A45)</f>
        <v>45</v>
      </c>
      <c r="B61">
        <v>35350322</v>
      </c>
      <c r="C61">
        <v>36514675</v>
      </c>
      <c r="D61">
        <v>29140920</v>
      </c>
      <c r="E61">
        <v>1</v>
      </c>
      <c r="F61">
        <v>1</v>
      </c>
      <c r="G61">
        <v>1</v>
      </c>
      <c r="H61">
        <v>3</v>
      </c>
      <c r="I61" t="s">
        <v>526</v>
      </c>
      <c r="J61" t="s">
        <v>527</v>
      </c>
      <c r="K61" t="s">
        <v>528</v>
      </c>
      <c r="L61">
        <v>1339</v>
      </c>
      <c r="N61">
        <v>1007</v>
      </c>
      <c r="O61" t="s">
        <v>219</v>
      </c>
      <c r="P61" t="s">
        <v>219</v>
      </c>
      <c r="Q61">
        <v>1</v>
      </c>
      <c r="W61">
        <v>0</v>
      </c>
      <c r="X61">
        <v>-1034213419</v>
      </c>
      <c r="Y61">
        <v>0.67</v>
      </c>
      <c r="AA61">
        <v>89.83</v>
      </c>
      <c r="AB61">
        <v>0</v>
      </c>
      <c r="AC61">
        <v>0</v>
      </c>
      <c r="AD61">
        <v>0</v>
      </c>
      <c r="AE61">
        <v>45.83</v>
      </c>
      <c r="AF61">
        <v>0</v>
      </c>
      <c r="AG61">
        <v>0</v>
      </c>
      <c r="AH61">
        <v>0</v>
      </c>
      <c r="AI61">
        <v>1.96</v>
      </c>
      <c r="AJ61">
        <v>1</v>
      </c>
      <c r="AK61">
        <v>1</v>
      </c>
      <c r="AL61">
        <v>1</v>
      </c>
      <c r="AN61">
        <v>0</v>
      </c>
      <c r="AO61">
        <v>1</v>
      </c>
      <c r="AP61">
        <v>0</v>
      </c>
      <c r="AQ61">
        <v>0</v>
      </c>
      <c r="AR61">
        <v>0</v>
      </c>
      <c r="AS61" t="s">
        <v>3</v>
      </c>
      <c r="AT61">
        <v>0.67</v>
      </c>
      <c r="AU61" t="s">
        <v>3</v>
      </c>
      <c r="AV61">
        <v>0</v>
      </c>
      <c r="AW61">
        <v>2</v>
      </c>
      <c r="AX61">
        <v>36514687</v>
      </c>
      <c r="AY61">
        <v>1</v>
      </c>
      <c r="AZ61">
        <v>0</v>
      </c>
      <c r="BA61">
        <v>60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CX61">
        <f>Y61*Source!I45</f>
        <v>2.2110000000000001E-2</v>
      </c>
      <c r="CY61">
        <f t="shared" si="14"/>
        <v>89.83</v>
      </c>
      <c r="CZ61">
        <f t="shared" si="15"/>
        <v>45.83</v>
      </c>
      <c r="DA61">
        <f t="shared" si="16"/>
        <v>1.96</v>
      </c>
      <c r="DB61">
        <f t="shared" si="12"/>
        <v>30.71</v>
      </c>
      <c r="DC61">
        <f t="shared" si="13"/>
        <v>0</v>
      </c>
    </row>
    <row r="62" spans="1:107">
      <c r="A62">
        <f>ROW(Source!A45)</f>
        <v>45</v>
      </c>
      <c r="B62">
        <v>35350322</v>
      </c>
      <c r="C62">
        <v>36514675</v>
      </c>
      <c r="D62">
        <v>29150040</v>
      </c>
      <c r="E62">
        <v>1</v>
      </c>
      <c r="F62">
        <v>1</v>
      </c>
      <c r="G62">
        <v>1</v>
      </c>
      <c r="H62">
        <v>3</v>
      </c>
      <c r="I62" t="s">
        <v>505</v>
      </c>
      <c r="J62" t="s">
        <v>529</v>
      </c>
      <c r="K62" t="s">
        <v>507</v>
      </c>
      <c r="L62">
        <v>1339</v>
      </c>
      <c r="N62">
        <v>1007</v>
      </c>
      <c r="O62" t="s">
        <v>219</v>
      </c>
      <c r="P62" t="s">
        <v>219</v>
      </c>
      <c r="Q62">
        <v>1</v>
      </c>
      <c r="W62">
        <v>0</v>
      </c>
      <c r="X62">
        <v>619799737</v>
      </c>
      <c r="Y62">
        <v>15</v>
      </c>
      <c r="AA62">
        <v>22.2</v>
      </c>
      <c r="AB62">
        <v>0</v>
      </c>
      <c r="AC62">
        <v>0</v>
      </c>
      <c r="AD62">
        <v>0</v>
      </c>
      <c r="AE62">
        <v>2.44</v>
      </c>
      <c r="AF62">
        <v>0</v>
      </c>
      <c r="AG62">
        <v>0</v>
      </c>
      <c r="AH62">
        <v>0</v>
      </c>
      <c r="AI62">
        <v>9.1</v>
      </c>
      <c r="AJ62">
        <v>1</v>
      </c>
      <c r="AK62">
        <v>1</v>
      </c>
      <c r="AL62">
        <v>1</v>
      </c>
      <c r="AN62">
        <v>0</v>
      </c>
      <c r="AO62">
        <v>1</v>
      </c>
      <c r="AP62">
        <v>0</v>
      </c>
      <c r="AQ62">
        <v>0</v>
      </c>
      <c r="AR62">
        <v>0</v>
      </c>
      <c r="AS62" t="s">
        <v>3</v>
      </c>
      <c r="AT62">
        <v>15</v>
      </c>
      <c r="AU62" t="s">
        <v>3</v>
      </c>
      <c r="AV62">
        <v>0</v>
      </c>
      <c r="AW62">
        <v>2</v>
      </c>
      <c r="AX62">
        <v>36514688</v>
      </c>
      <c r="AY62">
        <v>1</v>
      </c>
      <c r="AZ62">
        <v>0</v>
      </c>
      <c r="BA62">
        <v>61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CX62">
        <f>Y62*Source!I45</f>
        <v>0.495</v>
      </c>
      <c r="CY62">
        <f t="shared" si="14"/>
        <v>22.2</v>
      </c>
      <c r="CZ62">
        <f t="shared" si="15"/>
        <v>2.44</v>
      </c>
      <c r="DA62">
        <f t="shared" si="16"/>
        <v>9.1</v>
      </c>
      <c r="DB62">
        <f t="shared" si="12"/>
        <v>36.6</v>
      </c>
      <c r="DC62">
        <f t="shared" si="13"/>
        <v>0</v>
      </c>
    </row>
    <row r="63" spans="1:107">
      <c r="A63">
        <f>ROW(Source!A45)</f>
        <v>45</v>
      </c>
      <c r="B63">
        <v>35350322</v>
      </c>
      <c r="C63">
        <v>36514675</v>
      </c>
      <c r="D63">
        <v>0</v>
      </c>
      <c r="E63">
        <v>0</v>
      </c>
      <c r="F63">
        <v>1</v>
      </c>
      <c r="G63">
        <v>1</v>
      </c>
      <c r="H63">
        <v>3</v>
      </c>
      <c r="I63" t="s">
        <v>79</v>
      </c>
      <c r="J63" t="s">
        <v>3</v>
      </c>
      <c r="K63" t="s">
        <v>121</v>
      </c>
      <c r="L63">
        <v>1504999</v>
      </c>
      <c r="N63">
        <v>1010</v>
      </c>
      <c r="O63" t="s">
        <v>106</v>
      </c>
      <c r="P63" t="s">
        <v>122</v>
      </c>
      <c r="Q63">
        <v>1</v>
      </c>
      <c r="W63">
        <v>0</v>
      </c>
      <c r="X63">
        <v>911360032</v>
      </c>
      <c r="Y63">
        <v>60.606060999999997</v>
      </c>
      <c r="AA63">
        <v>8900</v>
      </c>
      <c r="AB63">
        <v>0</v>
      </c>
      <c r="AC63">
        <v>0</v>
      </c>
      <c r="AD63">
        <v>0</v>
      </c>
      <c r="AE63">
        <v>8900</v>
      </c>
      <c r="AF63">
        <v>0</v>
      </c>
      <c r="AG63">
        <v>0</v>
      </c>
      <c r="AH63">
        <v>0</v>
      </c>
      <c r="AI63">
        <v>1</v>
      </c>
      <c r="AJ63">
        <v>1</v>
      </c>
      <c r="AK63">
        <v>1</v>
      </c>
      <c r="AL63">
        <v>1</v>
      </c>
      <c r="AN63">
        <v>0</v>
      </c>
      <c r="AO63">
        <v>0</v>
      </c>
      <c r="AP63">
        <v>2</v>
      </c>
      <c r="AQ63">
        <v>0</v>
      </c>
      <c r="AR63">
        <v>0</v>
      </c>
      <c r="AS63" t="s">
        <v>3</v>
      </c>
      <c r="AT63">
        <v>60.606060999999997</v>
      </c>
      <c r="AU63" t="s">
        <v>3</v>
      </c>
      <c r="AV63">
        <v>0</v>
      </c>
      <c r="AW63">
        <v>1</v>
      </c>
      <c r="AX63">
        <v>-1</v>
      </c>
      <c r="AY63">
        <v>0</v>
      </c>
      <c r="AZ63">
        <v>0</v>
      </c>
      <c r="BA63" t="s">
        <v>3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CX63">
        <f>Y63*Source!I45</f>
        <v>2.0000000130000002</v>
      </c>
      <c r="CY63">
        <f t="shared" si="14"/>
        <v>8900</v>
      </c>
      <c r="CZ63">
        <f t="shared" si="15"/>
        <v>8900</v>
      </c>
      <c r="DA63">
        <f t="shared" si="16"/>
        <v>1</v>
      </c>
      <c r="DB63">
        <f t="shared" si="12"/>
        <v>539393.93999999994</v>
      </c>
      <c r="DC63">
        <f t="shared" si="13"/>
        <v>0</v>
      </c>
    </row>
    <row r="64" spans="1:107">
      <c r="A64">
        <f>ROW(Source!A48)</f>
        <v>48</v>
      </c>
      <c r="B64">
        <v>35350322</v>
      </c>
      <c r="C64">
        <v>35350726</v>
      </c>
      <c r="D64">
        <v>18410572</v>
      </c>
      <c r="E64">
        <v>1</v>
      </c>
      <c r="F64">
        <v>1</v>
      </c>
      <c r="G64">
        <v>1</v>
      </c>
      <c r="H64">
        <v>1</v>
      </c>
      <c r="I64" t="s">
        <v>530</v>
      </c>
      <c r="J64" t="s">
        <v>3</v>
      </c>
      <c r="K64" t="s">
        <v>531</v>
      </c>
      <c r="L64">
        <v>1369</v>
      </c>
      <c r="N64">
        <v>1013</v>
      </c>
      <c r="O64" t="s">
        <v>430</v>
      </c>
      <c r="P64" t="s">
        <v>430</v>
      </c>
      <c r="Q64">
        <v>1</v>
      </c>
      <c r="W64">
        <v>0</v>
      </c>
      <c r="X64">
        <v>-546915240</v>
      </c>
      <c r="Y64">
        <v>196.36249999999998</v>
      </c>
      <c r="AA64">
        <v>0</v>
      </c>
      <c r="AB64">
        <v>0</v>
      </c>
      <c r="AC64">
        <v>0</v>
      </c>
      <c r="AD64">
        <v>285.36</v>
      </c>
      <c r="AE64">
        <v>0</v>
      </c>
      <c r="AF64">
        <v>0</v>
      </c>
      <c r="AG64">
        <v>0</v>
      </c>
      <c r="AH64">
        <v>285.36</v>
      </c>
      <c r="AI64">
        <v>1</v>
      </c>
      <c r="AJ64">
        <v>1</v>
      </c>
      <c r="AK64">
        <v>1</v>
      </c>
      <c r="AL64">
        <v>1</v>
      </c>
      <c r="AN64">
        <v>0</v>
      </c>
      <c r="AO64">
        <v>1</v>
      </c>
      <c r="AP64">
        <v>1</v>
      </c>
      <c r="AQ64">
        <v>0</v>
      </c>
      <c r="AR64">
        <v>0</v>
      </c>
      <c r="AS64" t="s">
        <v>3</v>
      </c>
      <c r="AT64">
        <v>170.75</v>
      </c>
      <c r="AU64" t="s">
        <v>57</v>
      </c>
      <c r="AV64">
        <v>1</v>
      </c>
      <c r="AW64">
        <v>2</v>
      </c>
      <c r="AX64">
        <v>35350727</v>
      </c>
      <c r="AY64">
        <v>2</v>
      </c>
      <c r="AZ64">
        <v>131072</v>
      </c>
      <c r="BA64">
        <v>62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CX64">
        <f>Y64*Source!I48</f>
        <v>3.5345249999999995</v>
      </c>
      <c r="CY64">
        <f>AD64</f>
        <v>285.36</v>
      </c>
      <c r="CZ64">
        <f>AH64</f>
        <v>285.36</v>
      </c>
      <c r="DA64">
        <f>AL64</f>
        <v>1</v>
      </c>
      <c r="DB64">
        <f>ROUND((ROUND(AT64*CZ64,2)*1.15),6)</f>
        <v>56034.002999999997</v>
      </c>
      <c r="DC64">
        <f>ROUND((ROUND(AT64*AG64,2)*1.15),6)</f>
        <v>0</v>
      </c>
    </row>
    <row r="65" spans="1:107">
      <c r="A65">
        <f>ROW(Source!A48)</f>
        <v>48</v>
      </c>
      <c r="B65">
        <v>35350322</v>
      </c>
      <c r="C65">
        <v>35350726</v>
      </c>
      <c r="D65">
        <v>121548</v>
      </c>
      <c r="E65">
        <v>1</v>
      </c>
      <c r="F65">
        <v>1</v>
      </c>
      <c r="G65">
        <v>1</v>
      </c>
      <c r="H65">
        <v>1</v>
      </c>
      <c r="I65" t="s">
        <v>23</v>
      </c>
      <c r="J65" t="s">
        <v>3</v>
      </c>
      <c r="K65" t="s">
        <v>431</v>
      </c>
      <c r="L65">
        <v>608254</v>
      </c>
      <c r="N65">
        <v>1013</v>
      </c>
      <c r="O65" t="s">
        <v>432</v>
      </c>
      <c r="P65" t="s">
        <v>432</v>
      </c>
      <c r="Q65">
        <v>1</v>
      </c>
      <c r="W65">
        <v>0</v>
      </c>
      <c r="X65">
        <v>-185737400</v>
      </c>
      <c r="Y65">
        <v>2.2000000000000002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1</v>
      </c>
      <c r="AJ65">
        <v>1</v>
      </c>
      <c r="AK65">
        <v>1</v>
      </c>
      <c r="AL65">
        <v>1</v>
      </c>
      <c r="AN65">
        <v>0</v>
      </c>
      <c r="AO65">
        <v>1</v>
      </c>
      <c r="AP65">
        <v>1</v>
      </c>
      <c r="AQ65">
        <v>0</v>
      </c>
      <c r="AR65">
        <v>0</v>
      </c>
      <c r="AS65" t="s">
        <v>3</v>
      </c>
      <c r="AT65">
        <v>1.76</v>
      </c>
      <c r="AU65" t="s">
        <v>56</v>
      </c>
      <c r="AV65">
        <v>2</v>
      </c>
      <c r="AW65">
        <v>2</v>
      </c>
      <c r="AX65">
        <v>35350728</v>
      </c>
      <c r="AY65">
        <v>1</v>
      </c>
      <c r="AZ65">
        <v>0</v>
      </c>
      <c r="BA65">
        <v>63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CX65">
        <f>Y65*Source!I48</f>
        <v>3.9600000000000003E-2</v>
      </c>
      <c r="CY65">
        <f>AD65</f>
        <v>0</v>
      </c>
      <c r="CZ65">
        <f>AH65</f>
        <v>0</v>
      </c>
      <c r="DA65">
        <f>AL65</f>
        <v>1</v>
      </c>
      <c r="DB65">
        <f>ROUND((ROUND(AT65*CZ65,2)*1.25),6)</f>
        <v>0</v>
      </c>
      <c r="DC65">
        <f>ROUND((ROUND(AT65*AG65,2)*1.25),6)</f>
        <v>0</v>
      </c>
    </row>
    <row r="66" spans="1:107">
      <c r="A66">
        <f>ROW(Source!A48)</f>
        <v>48</v>
      </c>
      <c r="B66">
        <v>35350322</v>
      </c>
      <c r="C66">
        <v>35350726</v>
      </c>
      <c r="D66">
        <v>29172556</v>
      </c>
      <c r="E66">
        <v>1</v>
      </c>
      <c r="F66">
        <v>1</v>
      </c>
      <c r="G66">
        <v>1</v>
      </c>
      <c r="H66">
        <v>2</v>
      </c>
      <c r="I66" t="s">
        <v>433</v>
      </c>
      <c r="J66" t="s">
        <v>439</v>
      </c>
      <c r="K66" t="s">
        <v>435</v>
      </c>
      <c r="L66">
        <v>1368</v>
      </c>
      <c r="N66">
        <v>1011</v>
      </c>
      <c r="O66" t="s">
        <v>436</v>
      </c>
      <c r="P66" t="s">
        <v>436</v>
      </c>
      <c r="Q66">
        <v>1</v>
      </c>
      <c r="W66">
        <v>0</v>
      </c>
      <c r="X66">
        <v>-1302720870</v>
      </c>
      <c r="Y66">
        <v>2.2000000000000002</v>
      </c>
      <c r="AA66">
        <v>0</v>
      </c>
      <c r="AB66">
        <v>466.71</v>
      </c>
      <c r="AC66">
        <v>447.93</v>
      </c>
      <c r="AD66">
        <v>0</v>
      </c>
      <c r="AE66">
        <v>0</v>
      </c>
      <c r="AF66">
        <v>31.26</v>
      </c>
      <c r="AG66">
        <v>13.5</v>
      </c>
      <c r="AH66">
        <v>0</v>
      </c>
      <c r="AI66">
        <v>1</v>
      </c>
      <c r="AJ66">
        <v>14.93</v>
      </c>
      <c r="AK66">
        <v>33.18</v>
      </c>
      <c r="AL66">
        <v>1</v>
      </c>
      <c r="AN66">
        <v>0</v>
      </c>
      <c r="AO66">
        <v>1</v>
      </c>
      <c r="AP66">
        <v>1</v>
      </c>
      <c r="AQ66">
        <v>0</v>
      </c>
      <c r="AR66">
        <v>0</v>
      </c>
      <c r="AS66" t="s">
        <v>3</v>
      </c>
      <c r="AT66">
        <v>1.76</v>
      </c>
      <c r="AU66" t="s">
        <v>56</v>
      </c>
      <c r="AV66">
        <v>0</v>
      </c>
      <c r="AW66">
        <v>2</v>
      </c>
      <c r="AX66">
        <v>35350729</v>
      </c>
      <c r="AY66">
        <v>1</v>
      </c>
      <c r="AZ66">
        <v>0</v>
      </c>
      <c r="BA66">
        <v>64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CX66">
        <f>Y66*Source!I48</f>
        <v>3.9600000000000003E-2</v>
      </c>
      <c r="CY66">
        <f>AB66</f>
        <v>466.71</v>
      </c>
      <c r="CZ66">
        <f>AF66</f>
        <v>31.26</v>
      </c>
      <c r="DA66">
        <f>AJ66</f>
        <v>14.93</v>
      </c>
      <c r="DB66">
        <f>ROUND((ROUND(AT66*CZ66,2)*1.25),6)</f>
        <v>68.775000000000006</v>
      </c>
      <c r="DC66">
        <f>ROUND((ROUND(AT66*AG66,2)*1.25),6)</f>
        <v>29.7</v>
      </c>
    </row>
    <row r="67" spans="1:107">
      <c r="A67">
        <f>ROW(Source!A48)</f>
        <v>48</v>
      </c>
      <c r="B67">
        <v>35350322</v>
      </c>
      <c r="C67">
        <v>35350726</v>
      </c>
      <c r="D67">
        <v>29173472</v>
      </c>
      <c r="E67">
        <v>1</v>
      </c>
      <c r="F67">
        <v>1</v>
      </c>
      <c r="G67">
        <v>1</v>
      </c>
      <c r="H67">
        <v>2</v>
      </c>
      <c r="I67" t="s">
        <v>532</v>
      </c>
      <c r="J67" t="s">
        <v>533</v>
      </c>
      <c r="K67" t="s">
        <v>534</v>
      </c>
      <c r="L67">
        <v>1368</v>
      </c>
      <c r="N67">
        <v>1011</v>
      </c>
      <c r="O67" t="s">
        <v>436</v>
      </c>
      <c r="P67" t="s">
        <v>436</v>
      </c>
      <c r="Q67">
        <v>1</v>
      </c>
      <c r="W67">
        <v>0</v>
      </c>
      <c r="X67">
        <v>275932499</v>
      </c>
      <c r="Y67">
        <v>12.262500000000001</v>
      </c>
      <c r="AA67">
        <v>0</v>
      </c>
      <c r="AB67">
        <v>12.75</v>
      </c>
      <c r="AC67">
        <v>0</v>
      </c>
      <c r="AD67">
        <v>0</v>
      </c>
      <c r="AE67">
        <v>0</v>
      </c>
      <c r="AF67">
        <v>3</v>
      </c>
      <c r="AG67">
        <v>0</v>
      </c>
      <c r="AH67">
        <v>0</v>
      </c>
      <c r="AI67">
        <v>1</v>
      </c>
      <c r="AJ67">
        <v>4.25</v>
      </c>
      <c r="AK67">
        <v>33.18</v>
      </c>
      <c r="AL67">
        <v>1</v>
      </c>
      <c r="AN67">
        <v>0</v>
      </c>
      <c r="AO67">
        <v>1</v>
      </c>
      <c r="AP67">
        <v>1</v>
      </c>
      <c r="AQ67">
        <v>0</v>
      </c>
      <c r="AR67">
        <v>0</v>
      </c>
      <c r="AS67" t="s">
        <v>3</v>
      </c>
      <c r="AT67">
        <v>9.81</v>
      </c>
      <c r="AU67" t="s">
        <v>56</v>
      </c>
      <c r="AV67">
        <v>0</v>
      </c>
      <c r="AW67">
        <v>2</v>
      </c>
      <c r="AX67">
        <v>35350730</v>
      </c>
      <c r="AY67">
        <v>1</v>
      </c>
      <c r="AZ67">
        <v>0</v>
      </c>
      <c r="BA67">
        <v>65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CX67">
        <f>Y67*Source!I48</f>
        <v>0.220725</v>
      </c>
      <c r="CY67">
        <f>AB67</f>
        <v>12.75</v>
      </c>
      <c r="CZ67">
        <f>AF67</f>
        <v>3</v>
      </c>
      <c r="DA67">
        <f>AJ67</f>
        <v>4.25</v>
      </c>
      <c r="DB67">
        <f>ROUND((ROUND(AT67*CZ67,2)*1.25),6)</f>
        <v>36.787500000000001</v>
      </c>
      <c r="DC67">
        <f>ROUND((ROUND(AT67*AG67,2)*1.25),6)</f>
        <v>0</v>
      </c>
    </row>
    <row r="68" spans="1:107">
      <c r="A68">
        <f>ROW(Source!A48)</f>
        <v>48</v>
      </c>
      <c r="B68">
        <v>35350322</v>
      </c>
      <c r="C68">
        <v>35350726</v>
      </c>
      <c r="D68">
        <v>29174580</v>
      </c>
      <c r="E68">
        <v>1</v>
      </c>
      <c r="F68">
        <v>1</v>
      </c>
      <c r="G68">
        <v>1</v>
      </c>
      <c r="H68">
        <v>2</v>
      </c>
      <c r="I68" t="s">
        <v>535</v>
      </c>
      <c r="J68" t="s">
        <v>536</v>
      </c>
      <c r="K68" t="s">
        <v>537</v>
      </c>
      <c r="L68">
        <v>1368</v>
      </c>
      <c r="N68">
        <v>1011</v>
      </c>
      <c r="O68" t="s">
        <v>436</v>
      </c>
      <c r="P68" t="s">
        <v>436</v>
      </c>
      <c r="Q68">
        <v>1</v>
      </c>
      <c r="W68">
        <v>0</v>
      </c>
      <c r="X68">
        <v>-169468834</v>
      </c>
      <c r="Y68">
        <v>18.899999999999999</v>
      </c>
      <c r="AA68">
        <v>0</v>
      </c>
      <c r="AB68">
        <v>31.87</v>
      </c>
      <c r="AC68">
        <v>0</v>
      </c>
      <c r="AD68">
        <v>0</v>
      </c>
      <c r="AE68">
        <v>0</v>
      </c>
      <c r="AF68">
        <v>2.08</v>
      </c>
      <c r="AG68">
        <v>0</v>
      </c>
      <c r="AH68">
        <v>0</v>
      </c>
      <c r="AI68">
        <v>1</v>
      </c>
      <c r="AJ68">
        <v>15.32</v>
      </c>
      <c r="AK68">
        <v>33.18</v>
      </c>
      <c r="AL68">
        <v>1</v>
      </c>
      <c r="AN68">
        <v>0</v>
      </c>
      <c r="AO68">
        <v>1</v>
      </c>
      <c r="AP68">
        <v>1</v>
      </c>
      <c r="AQ68">
        <v>0</v>
      </c>
      <c r="AR68">
        <v>0</v>
      </c>
      <c r="AS68" t="s">
        <v>3</v>
      </c>
      <c r="AT68">
        <v>15.12</v>
      </c>
      <c r="AU68" t="s">
        <v>56</v>
      </c>
      <c r="AV68">
        <v>0</v>
      </c>
      <c r="AW68">
        <v>2</v>
      </c>
      <c r="AX68">
        <v>35350731</v>
      </c>
      <c r="AY68">
        <v>1</v>
      </c>
      <c r="AZ68">
        <v>0</v>
      </c>
      <c r="BA68">
        <v>66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CX68">
        <f>Y68*Source!I48</f>
        <v>0.34019999999999995</v>
      </c>
      <c r="CY68">
        <f>AB68</f>
        <v>31.87</v>
      </c>
      <c r="CZ68">
        <f>AF68</f>
        <v>2.08</v>
      </c>
      <c r="DA68">
        <f>AJ68</f>
        <v>15.32</v>
      </c>
      <c r="DB68">
        <f>ROUND((ROUND(AT68*CZ68,2)*1.25),6)</f>
        <v>39.3125</v>
      </c>
      <c r="DC68">
        <f>ROUND((ROUND(AT68*AG68,2)*1.25),6)</f>
        <v>0</v>
      </c>
    </row>
    <row r="69" spans="1:107">
      <c r="A69">
        <f>ROW(Source!A48)</f>
        <v>48</v>
      </c>
      <c r="B69">
        <v>35350322</v>
      </c>
      <c r="C69">
        <v>35350726</v>
      </c>
      <c r="D69">
        <v>29174913</v>
      </c>
      <c r="E69">
        <v>1</v>
      </c>
      <c r="F69">
        <v>1</v>
      </c>
      <c r="G69">
        <v>1</v>
      </c>
      <c r="H69">
        <v>2</v>
      </c>
      <c r="I69" t="s">
        <v>461</v>
      </c>
      <c r="J69" t="s">
        <v>462</v>
      </c>
      <c r="K69" t="s">
        <v>463</v>
      </c>
      <c r="L69">
        <v>1368</v>
      </c>
      <c r="N69">
        <v>1011</v>
      </c>
      <c r="O69" t="s">
        <v>436</v>
      </c>
      <c r="P69" t="s">
        <v>436</v>
      </c>
      <c r="Q69">
        <v>1</v>
      </c>
      <c r="W69">
        <v>0</v>
      </c>
      <c r="X69">
        <v>458544584</v>
      </c>
      <c r="Y69">
        <v>4.4624999999999995</v>
      </c>
      <c r="AA69">
        <v>0</v>
      </c>
      <c r="AB69">
        <v>932.72</v>
      </c>
      <c r="AC69">
        <v>384.89</v>
      </c>
      <c r="AD69">
        <v>0</v>
      </c>
      <c r="AE69">
        <v>0</v>
      </c>
      <c r="AF69">
        <v>87.17</v>
      </c>
      <c r="AG69">
        <v>11.6</v>
      </c>
      <c r="AH69">
        <v>0</v>
      </c>
      <c r="AI69">
        <v>1</v>
      </c>
      <c r="AJ69">
        <v>10.7</v>
      </c>
      <c r="AK69">
        <v>33.18</v>
      </c>
      <c r="AL69">
        <v>1</v>
      </c>
      <c r="AN69">
        <v>0</v>
      </c>
      <c r="AO69">
        <v>1</v>
      </c>
      <c r="AP69">
        <v>1</v>
      </c>
      <c r="AQ69">
        <v>0</v>
      </c>
      <c r="AR69">
        <v>0</v>
      </c>
      <c r="AS69" t="s">
        <v>3</v>
      </c>
      <c r="AT69">
        <v>3.57</v>
      </c>
      <c r="AU69" t="s">
        <v>56</v>
      </c>
      <c r="AV69">
        <v>0</v>
      </c>
      <c r="AW69">
        <v>2</v>
      </c>
      <c r="AX69">
        <v>35350732</v>
      </c>
      <c r="AY69">
        <v>1</v>
      </c>
      <c r="AZ69">
        <v>0</v>
      </c>
      <c r="BA69">
        <v>67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CX69">
        <f>Y69*Source!I48</f>
        <v>8.032499999999998E-2</v>
      </c>
      <c r="CY69">
        <f>AB69</f>
        <v>932.72</v>
      </c>
      <c r="CZ69">
        <f>AF69</f>
        <v>87.17</v>
      </c>
      <c r="DA69">
        <f>AJ69</f>
        <v>10.7</v>
      </c>
      <c r="DB69">
        <f>ROUND((ROUND(AT69*CZ69,2)*1.25),6)</f>
        <v>389</v>
      </c>
      <c r="DC69">
        <f>ROUND((ROUND(AT69*AG69,2)*1.25),6)</f>
        <v>51.762500000000003</v>
      </c>
    </row>
    <row r="70" spans="1:107">
      <c r="A70">
        <f>ROW(Source!A48)</f>
        <v>48</v>
      </c>
      <c r="B70">
        <v>35350322</v>
      </c>
      <c r="C70">
        <v>35350726</v>
      </c>
      <c r="D70">
        <v>29110827</v>
      </c>
      <c r="E70">
        <v>1</v>
      </c>
      <c r="F70">
        <v>1</v>
      </c>
      <c r="G70">
        <v>1</v>
      </c>
      <c r="H70">
        <v>3</v>
      </c>
      <c r="I70" t="s">
        <v>538</v>
      </c>
      <c r="J70" t="s">
        <v>539</v>
      </c>
      <c r="K70" t="s">
        <v>540</v>
      </c>
      <c r="L70">
        <v>1301</v>
      </c>
      <c r="N70">
        <v>1003</v>
      </c>
      <c r="O70" t="s">
        <v>92</v>
      </c>
      <c r="P70" t="s">
        <v>92</v>
      </c>
      <c r="Q70">
        <v>1</v>
      </c>
      <c r="W70">
        <v>0</v>
      </c>
      <c r="X70">
        <v>-978676466</v>
      </c>
      <c r="Y70">
        <v>347</v>
      </c>
      <c r="AA70">
        <v>19.329999999999998</v>
      </c>
      <c r="AB70">
        <v>0</v>
      </c>
      <c r="AC70">
        <v>0</v>
      </c>
      <c r="AD70">
        <v>0</v>
      </c>
      <c r="AE70">
        <v>6.4</v>
      </c>
      <c r="AF70">
        <v>0</v>
      </c>
      <c r="AG70">
        <v>0</v>
      </c>
      <c r="AH70">
        <v>0</v>
      </c>
      <c r="AI70">
        <v>3.02</v>
      </c>
      <c r="AJ70">
        <v>1</v>
      </c>
      <c r="AK70">
        <v>1</v>
      </c>
      <c r="AL70">
        <v>1</v>
      </c>
      <c r="AN70">
        <v>0</v>
      </c>
      <c r="AO70">
        <v>1</v>
      </c>
      <c r="AP70">
        <v>0</v>
      </c>
      <c r="AQ70">
        <v>0</v>
      </c>
      <c r="AR70">
        <v>0</v>
      </c>
      <c r="AS70" t="s">
        <v>3</v>
      </c>
      <c r="AT70">
        <v>347</v>
      </c>
      <c r="AU70" t="s">
        <v>3</v>
      </c>
      <c r="AV70">
        <v>0</v>
      </c>
      <c r="AW70">
        <v>2</v>
      </c>
      <c r="AX70">
        <v>35350733</v>
      </c>
      <c r="AY70">
        <v>1</v>
      </c>
      <c r="AZ70">
        <v>0</v>
      </c>
      <c r="BA70">
        <v>68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CX70">
        <f>Y70*Source!I48</f>
        <v>6.2459999999999996</v>
      </c>
      <c r="CY70">
        <f t="shared" ref="CY70:CY77" si="17">AA70</f>
        <v>19.329999999999998</v>
      </c>
      <c r="CZ70">
        <f t="shared" ref="CZ70:CZ77" si="18">AE70</f>
        <v>6.4</v>
      </c>
      <c r="DA70">
        <f t="shared" ref="DA70:DA77" si="19">AI70</f>
        <v>3.02</v>
      </c>
      <c r="DB70">
        <f t="shared" ref="DB70:DB77" si="20">ROUND(ROUND(AT70*CZ70,2),6)</f>
        <v>2220.8000000000002</v>
      </c>
      <c r="DC70">
        <f t="shared" ref="DC70:DC77" si="21">ROUND(ROUND(AT70*AG70,2),6)</f>
        <v>0</v>
      </c>
    </row>
    <row r="71" spans="1:107">
      <c r="A71">
        <f>ROW(Source!A48)</f>
        <v>48</v>
      </c>
      <c r="B71">
        <v>35350322</v>
      </c>
      <c r="C71">
        <v>35350726</v>
      </c>
      <c r="D71">
        <v>29110828</v>
      </c>
      <c r="E71">
        <v>1</v>
      </c>
      <c r="F71">
        <v>1</v>
      </c>
      <c r="G71">
        <v>1</v>
      </c>
      <c r="H71">
        <v>3</v>
      </c>
      <c r="I71" t="s">
        <v>541</v>
      </c>
      <c r="J71" t="s">
        <v>542</v>
      </c>
      <c r="K71" t="s">
        <v>543</v>
      </c>
      <c r="L71">
        <v>1301</v>
      </c>
      <c r="N71">
        <v>1003</v>
      </c>
      <c r="O71" t="s">
        <v>92</v>
      </c>
      <c r="P71" t="s">
        <v>92</v>
      </c>
      <c r="Q71">
        <v>1</v>
      </c>
      <c r="W71">
        <v>0</v>
      </c>
      <c r="X71">
        <v>1339574069</v>
      </c>
      <c r="Y71">
        <v>71</v>
      </c>
      <c r="AA71">
        <v>34.840000000000003</v>
      </c>
      <c r="AB71">
        <v>0</v>
      </c>
      <c r="AC71">
        <v>0</v>
      </c>
      <c r="AD71">
        <v>0</v>
      </c>
      <c r="AE71">
        <v>7.99</v>
      </c>
      <c r="AF71">
        <v>0</v>
      </c>
      <c r="AG71">
        <v>0</v>
      </c>
      <c r="AH71">
        <v>0</v>
      </c>
      <c r="AI71">
        <v>4.3600000000000003</v>
      </c>
      <c r="AJ71">
        <v>1</v>
      </c>
      <c r="AK71">
        <v>1</v>
      </c>
      <c r="AL71">
        <v>1</v>
      </c>
      <c r="AN71">
        <v>0</v>
      </c>
      <c r="AO71">
        <v>1</v>
      </c>
      <c r="AP71">
        <v>0</v>
      </c>
      <c r="AQ71">
        <v>0</v>
      </c>
      <c r="AR71">
        <v>0</v>
      </c>
      <c r="AS71" t="s">
        <v>3</v>
      </c>
      <c r="AT71">
        <v>71</v>
      </c>
      <c r="AU71" t="s">
        <v>3</v>
      </c>
      <c r="AV71">
        <v>0</v>
      </c>
      <c r="AW71">
        <v>2</v>
      </c>
      <c r="AX71">
        <v>35350734</v>
      </c>
      <c r="AY71">
        <v>1</v>
      </c>
      <c r="AZ71">
        <v>0</v>
      </c>
      <c r="BA71">
        <v>69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CX71">
        <f>Y71*Source!I48</f>
        <v>1.2779999999999998</v>
      </c>
      <c r="CY71">
        <f t="shared" si="17"/>
        <v>34.840000000000003</v>
      </c>
      <c r="CZ71">
        <f t="shared" si="18"/>
        <v>7.99</v>
      </c>
      <c r="DA71">
        <f t="shared" si="19"/>
        <v>4.3600000000000003</v>
      </c>
      <c r="DB71">
        <f t="shared" si="20"/>
        <v>567.29</v>
      </c>
      <c r="DC71">
        <f t="shared" si="21"/>
        <v>0</v>
      </c>
    </row>
    <row r="72" spans="1:107">
      <c r="A72">
        <f>ROW(Source!A48)</f>
        <v>48</v>
      </c>
      <c r="B72">
        <v>35350322</v>
      </c>
      <c r="C72">
        <v>35350726</v>
      </c>
      <c r="D72">
        <v>29108696</v>
      </c>
      <c r="E72">
        <v>1</v>
      </c>
      <c r="F72">
        <v>1</v>
      </c>
      <c r="G72">
        <v>1</v>
      </c>
      <c r="H72">
        <v>3</v>
      </c>
      <c r="I72" t="s">
        <v>544</v>
      </c>
      <c r="J72" t="s">
        <v>545</v>
      </c>
      <c r="K72" t="s">
        <v>546</v>
      </c>
      <c r="L72">
        <v>1354</v>
      </c>
      <c r="N72">
        <v>1010</v>
      </c>
      <c r="O72" t="s">
        <v>106</v>
      </c>
      <c r="P72" t="s">
        <v>106</v>
      </c>
      <c r="Q72">
        <v>1</v>
      </c>
      <c r="W72">
        <v>0</v>
      </c>
      <c r="X72">
        <v>2109155817</v>
      </c>
      <c r="Y72">
        <v>92</v>
      </c>
      <c r="AA72">
        <v>310.51</v>
      </c>
      <c r="AB72">
        <v>0</v>
      </c>
      <c r="AC72">
        <v>0</v>
      </c>
      <c r="AD72">
        <v>0</v>
      </c>
      <c r="AE72">
        <v>67.209999999999994</v>
      </c>
      <c r="AF72">
        <v>0</v>
      </c>
      <c r="AG72">
        <v>0</v>
      </c>
      <c r="AH72">
        <v>0</v>
      </c>
      <c r="AI72">
        <v>4.62</v>
      </c>
      <c r="AJ72">
        <v>1</v>
      </c>
      <c r="AK72">
        <v>1</v>
      </c>
      <c r="AL72">
        <v>1</v>
      </c>
      <c r="AN72">
        <v>0</v>
      </c>
      <c r="AO72">
        <v>1</v>
      </c>
      <c r="AP72">
        <v>0</v>
      </c>
      <c r="AQ72">
        <v>0</v>
      </c>
      <c r="AR72">
        <v>0</v>
      </c>
      <c r="AS72" t="s">
        <v>3</v>
      </c>
      <c r="AT72">
        <v>92</v>
      </c>
      <c r="AU72" t="s">
        <v>3</v>
      </c>
      <c r="AV72">
        <v>0</v>
      </c>
      <c r="AW72">
        <v>2</v>
      </c>
      <c r="AX72">
        <v>35350735</v>
      </c>
      <c r="AY72">
        <v>1</v>
      </c>
      <c r="AZ72">
        <v>0</v>
      </c>
      <c r="BA72">
        <v>70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CX72">
        <f>Y72*Source!I48</f>
        <v>1.6559999999999999</v>
      </c>
      <c r="CY72">
        <f t="shared" si="17"/>
        <v>310.51</v>
      </c>
      <c r="CZ72">
        <f t="shared" si="18"/>
        <v>67.209999999999994</v>
      </c>
      <c r="DA72">
        <f t="shared" si="19"/>
        <v>4.62</v>
      </c>
      <c r="DB72">
        <f t="shared" si="20"/>
        <v>6183.32</v>
      </c>
      <c r="DC72">
        <f t="shared" si="21"/>
        <v>0</v>
      </c>
    </row>
    <row r="73" spans="1:107">
      <c r="A73">
        <f>ROW(Source!A48)</f>
        <v>48</v>
      </c>
      <c r="B73">
        <v>35350322</v>
      </c>
      <c r="C73">
        <v>35350726</v>
      </c>
      <c r="D73">
        <v>29110830</v>
      </c>
      <c r="E73">
        <v>1</v>
      </c>
      <c r="F73">
        <v>1</v>
      </c>
      <c r="G73">
        <v>1</v>
      </c>
      <c r="H73">
        <v>3</v>
      </c>
      <c r="I73" t="s">
        <v>547</v>
      </c>
      <c r="J73" t="s">
        <v>548</v>
      </c>
      <c r="K73" t="s">
        <v>549</v>
      </c>
      <c r="L73">
        <v>1301</v>
      </c>
      <c r="N73">
        <v>1003</v>
      </c>
      <c r="O73" t="s">
        <v>92</v>
      </c>
      <c r="P73" t="s">
        <v>92</v>
      </c>
      <c r="Q73">
        <v>1</v>
      </c>
      <c r="W73">
        <v>0</v>
      </c>
      <c r="X73">
        <v>941211720</v>
      </c>
      <c r="Y73">
        <v>214</v>
      </c>
      <c r="AA73">
        <v>19.52</v>
      </c>
      <c r="AB73">
        <v>0</v>
      </c>
      <c r="AC73">
        <v>0</v>
      </c>
      <c r="AD73">
        <v>0</v>
      </c>
      <c r="AE73">
        <v>6.42</v>
      </c>
      <c r="AF73">
        <v>0</v>
      </c>
      <c r="AG73">
        <v>0</v>
      </c>
      <c r="AH73">
        <v>0</v>
      </c>
      <c r="AI73">
        <v>3.04</v>
      </c>
      <c r="AJ73">
        <v>1</v>
      </c>
      <c r="AK73">
        <v>1</v>
      </c>
      <c r="AL73">
        <v>1</v>
      </c>
      <c r="AN73">
        <v>0</v>
      </c>
      <c r="AO73">
        <v>1</v>
      </c>
      <c r="AP73">
        <v>0</v>
      </c>
      <c r="AQ73">
        <v>0</v>
      </c>
      <c r="AR73">
        <v>0</v>
      </c>
      <c r="AS73" t="s">
        <v>3</v>
      </c>
      <c r="AT73">
        <v>214</v>
      </c>
      <c r="AU73" t="s">
        <v>3</v>
      </c>
      <c r="AV73">
        <v>0</v>
      </c>
      <c r="AW73">
        <v>2</v>
      </c>
      <c r="AX73">
        <v>35350736</v>
      </c>
      <c r="AY73">
        <v>1</v>
      </c>
      <c r="AZ73">
        <v>0</v>
      </c>
      <c r="BA73">
        <v>71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CX73">
        <f>Y73*Source!I48</f>
        <v>3.8519999999999999</v>
      </c>
      <c r="CY73">
        <f t="shared" si="17"/>
        <v>19.52</v>
      </c>
      <c r="CZ73">
        <f t="shared" si="18"/>
        <v>6.42</v>
      </c>
      <c r="DA73">
        <f t="shared" si="19"/>
        <v>3.04</v>
      </c>
      <c r="DB73">
        <f t="shared" si="20"/>
        <v>1373.88</v>
      </c>
      <c r="DC73">
        <f t="shared" si="21"/>
        <v>0</v>
      </c>
    </row>
    <row r="74" spans="1:107">
      <c r="A74">
        <f>ROW(Source!A48)</f>
        <v>48</v>
      </c>
      <c r="B74">
        <v>35350322</v>
      </c>
      <c r="C74">
        <v>35350726</v>
      </c>
      <c r="D74">
        <v>29114423</v>
      </c>
      <c r="E74">
        <v>1</v>
      </c>
      <c r="F74">
        <v>1</v>
      </c>
      <c r="G74">
        <v>1</v>
      </c>
      <c r="H74">
        <v>3</v>
      </c>
      <c r="I74" t="s">
        <v>550</v>
      </c>
      <c r="J74" t="s">
        <v>551</v>
      </c>
      <c r="K74" t="s">
        <v>552</v>
      </c>
      <c r="L74">
        <v>1358</v>
      </c>
      <c r="N74">
        <v>1010</v>
      </c>
      <c r="O74" t="s">
        <v>166</v>
      </c>
      <c r="P74" t="s">
        <v>166</v>
      </c>
      <c r="Q74">
        <v>10</v>
      </c>
      <c r="W74">
        <v>0</v>
      </c>
      <c r="X74">
        <v>34682240</v>
      </c>
      <c r="Y74">
        <v>30.6</v>
      </c>
      <c r="AA74">
        <v>582.66999999999996</v>
      </c>
      <c r="AB74">
        <v>0</v>
      </c>
      <c r="AC74">
        <v>0</v>
      </c>
      <c r="AD74">
        <v>0</v>
      </c>
      <c r="AE74">
        <v>74.989999999999995</v>
      </c>
      <c r="AF74">
        <v>0</v>
      </c>
      <c r="AG74">
        <v>0</v>
      </c>
      <c r="AH74">
        <v>0</v>
      </c>
      <c r="AI74">
        <v>7.77</v>
      </c>
      <c r="AJ74">
        <v>1</v>
      </c>
      <c r="AK74">
        <v>1</v>
      </c>
      <c r="AL74">
        <v>1</v>
      </c>
      <c r="AN74">
        <v>0</v>
      </c>
      <c r="AO74">
        <v>1</v>
      </c>
      <c r="AP74">
        <v>0</v>
      </c>
      <c r="AQ74">
        <v>0</v>
      </c>
      <c r="AR74">
        <v>0</v>
      </c>
      <c r="AS74" t="s">
        <v>3</v>
      </c>
      <c r="AT74">
        <v>30.6</v>
      </c>
      <c r="AU74" t="s">
        <v>3</v>
      </c>
      <c r="AV74">
        <v>0</v>
      </c>
      <c r="AW74">
        <v>2</v>
      </c>
      <c r="AX74">
        <v>35350737</v>
      </c>
      <c r="AY74">
        <v>1</v>
      </c>
      <c r="AZ74">
        <v>0</v>
      </c>
      <c r="BA74">
        <v>72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CX74">
        <f>Y74*Source!I48</f>
        <v>0.55079999999999996</v>
      </c>
      <c r="CY74">
        <f t="shared" si="17"/>
        <v>582.66999999999996</v>
      </c>
      <c r="CZ74">
        <f t="shared" si="18"/>
        <v>74.989999999999995</v>
      </c>
      <c r="DA74">
        <f t="shared" si="19"/>
        <v>7.77</v>
      </c>
      <c r="DB74">
        <f t="shared" si="20"/>
        <v>2294.69</v>
      </c>
      <c r="DC74">
        <f t="shared" si="21"/>
        <v>0</v>
      </c>
    </row>
    <row r="75" spans="1:107">
      <c r="A75">
        <f>ROW(Source!A48)</f>
        <v>48</v>
      </c>
      <c r="B75">
        <v>35350322</v>
      </c>
      <c r="C75">
        <v>35350726</v>
      </c>
      <c r="D75">
        <v>29115197</v>
      </c>
      <c r="E75">
        <v>1</v>
      </c>
      <c r="F75">
        <v>1</v>
      </c>
      <c r="G75">
        <v>1</v>
      </c>
      <c r="H75">
        <v>3</v>
      </c>
      <c r="I75" t="s">
        <v>553</v>
      </c>
      <c r="J75" t="s">
        <v>554</v>
      </c>
      <c r="K75" t="s">
        <v>555</v>
      </c>
      <c r="L75">
        <v>1354</v>
      </c>
      <c r="N75">
        <v>1010</v>
      </c>
      <c r="O75" t="s">
        <v>106</v>
      </c>
      <c r="P75" t="s">
        <v>106</v>
      </c>
      <c r="Q75">
        <v>1</v>
      </c>
      <c r="W75">
        <v>0</v>
      </c>
      <c r="X75">
        <v>-1208533646</v>
      </c>
      <c r="Y75">
        <v>800</v>
      </c>
      <c r="AA75">
        <v>3.68</v>
      </c>
      <c r="AB75">
        <v>0</v>
      </c>
      <c r="AC75">
        <v>0</v>
      </c>
      <c r="AD75">
        <v>0</v>
      </c>
      <c r="AE75">
        <v>0.5</v>
      </c>
      <c r="AF75">
        <v>0</v>
      </c>
      <c r="AG75">
        <v>0</v>
      </c>
      <c r="AH75">
        <v>0</v>
      </c>
      <c r="AI75">
        <v>7.36</v>
      </c>
      <c r="AJ75">
        <v>1</v>
      </c>
      <c r="AK75">
        <v>1</v>
      </c>
      <c r="AL75">
        <v>1</v>
      </c>
      <c r="AN75">
        <v>0</v>
      </c>
      <c r="AO75">
        <v>1</v>
      </c>
      <c r="AP75">
        <v>0</v>
      </c>
      <c r="AQ75">
        <v>0</v>
      </c>
      <c r="AR75">
        <v>0</v>
      </c>
      <c r="AS75" t="s">
        <v>3</v>
      </c>
      <c r="AT75">
        <v>800</v>
      </c>
      <c r="AU75" t="s">
        <v>3</v>
      </c>
      <c r="AV75">
        <v>0</v>
      </c>
      <c r="AW75">
        <v>2</v>
      </c>
      <c r="AX75">
        <v>35350738</v>
      </c>
      <c r="AY75">
        <v>1</v>
      </c>
      <c r="AZ75">
        <v>0</v>
      </c>
      <c r="BA75">
        <v>73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CX75">
        <f>Y75*Source!I48</f>
        <v>14.399999999999999</v>
      </c>
      <c r="CY75">
        <f t="shared" si="17"/>
        <v>3.68</v>
      </c>
      <c r="CZ75">
        <f t="shared" si="18"/>
        <v>0.5</v>
      </c>
      <c r="DA75">
        <f t="shared" si="19"/>
        <v>7.36</v>
      </c>
      <c r="DB75">
        <f t="shared" si="20"/>
        <v>400</v>
      </c>
      <c r="DC75">
        <f t="shared" si="21"/>
        <v>0</v>
      </c>
    </row>
    <row r="76" spans="1:107">
      <c r="A76">
        <f>ROW(Source!A48)</f>
        <v>48</v>
      </c>
      <c r="B76">
        <v>35350322</v>
      </c>
      <c r="C76">
        <v>35350726</v>
      </c>
      <c r="D76">
        <v>29129806</v>
      </c>
      <c r="E76">
        <v>1</v>
      </c>
      <c r="F76">
        <v>1</v>
      </c>
      <c r="G76">
        <v>1</v>
      </c>
      <c r="H76">
        <v>3</v>
      </c>
      <c r="I76" t="s">
        <v>128</v>
      </c>
      <c r="J76" t="s">
        <v>130</v>
      </c>
      <c r="K76" t="s">
        <v>129</v>
      </c>
      <c r="L76">
        <v>1327</v>
      </c>
      <c r="N76">
        <v>1005</v>
      </c>
      <c r="O76" t="s">
        <v>76</v>
      </c>
      <c r="P76" t="s">
        <v>76</v>
      </c>
      <c r="Q76">
        <v>1</v>
      </c>
      <c r="W76">
        <v>1</v>
      </c>
      <c r="X76">
        <v>-1598784405</v>
      </c>
      <c r="Y76">
        <v>-100</v>
      </c>
      <c r="AA76">
        <v>2804.13</v>
      </c>
      <c r="AB76">
        <v>0</v>
      </c>
      <c r="AC76">
        <v>0</v>
      </c>
      <c r="AD76">
        <v>0</v>
      </c>
      <c r="AE76">
        <v>1630.31</v>
      </c>
      <c r="AF76">
        <v>0</v>
      </c>
      <c r="AG76">
        <v>0</v>
      </c>
      <c r="AH76">
        <v>0</v>
      </c>
      <c r="AI76">
        <v>1.72</v>
      </c>
      <c r="AJ76">
        <v>1</v>
      </c>
      <c r="AK76">
        <v>1</v>
      </c>
      <c r="AL76">
        <v>1</v>
      </c>
      <c r="AN76">
        <v>0</v>
      </c>
      <c r="AO76">
        <v>1</v>
      </c>
      <c r="AP76">
        <v>0</v>
      </c>
      <c r="AQ76">
        <v>0</v>
      </c>
      <c r="AR76">
        <v>0</v>
      </c>
      <c r="AS76" t="s">
        <v>3</v>
      </c>
      <c r="AT76">
        <v>-100</v>
      </c>
      <c r="AU76" t="s">
        <v>3</v>
      </c>
      <c r="AV76">
        <v>0</v>
      </c>
      <c r="AW76">
        <v>2</v>
      </c>
      <c r="AX76">
        <v>35350739</v>
      </c>
      <c r="AY76">
        <v>1</v>
      </c>
      <c r="AZ76">
        <v>6144</v>
      </c>
      <c r="BA76">
        <v>74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CX76">
        <f>Y76*Source!I48</f>
        <v>-1.7999999999999998</v>
      </c>
      <c r="CY76">
        <f t="shared" si="17"/>
        <v>2804.13</v>
      </c>
      <c r="CZ76">
        <f t="shared" si="18"/>
        <v>1630.31</v>
      </c>
      <c r="DA76">
        <f t="shared" si="19"/>
        <v>1.72</v>
      </c>
      <c r="DB76">
        <f t="shared" si="20"/>
        <v>-163031</v>
      </c>
      <c r="DC76">
        <f t="shared" si="21"/>
        <v>0</v>
      </c>
    </row>
    <row r="77" spans="1:107">
      <c r="A77">
        <f>ROW(Source!A48)</f>
        <v>48</v>
      </c>
      <c r="B77">
        <v>35350322</v>
      </c>
      <c r="C77">
        <v>35350726</v>
      </c>
      <c r="D77">
        <v>0</v>
      </c>
      <c r="E77">
        <v>0</v>
      </c>
      <c r="F77">
        <v>1</v>
      </c>
      <c r="G77">
        <v>1</v>
      </c>
      <c r="H77">
        <v>3</v>
      </c>
      <c r="I77" t="s">
        <v>79</v>
      </c>
      <c r="J77" t="s">
        <v>3</v>
      </c>
      <c r="K77" t="s">
        <v>132</v>
      </c>
      <c r="L77">
        <v>0</v>
      </c>
      <c r="W77">
        <v>0</v>
      </c>
      <c r="X77">
        <v>-1434567843</v>
      </c>
      <c r="Y77">
        <v>55.555556000000003</v>
      </c>
      <c r="AA77">
        <v>18000</v>
      </c>
      <c r="AB77">
        <v>0</v>
      </c>
      <c r="AC77">
        <v>0</v>
      </c>
      <c r="AD77">
        <v>0</v>
      </c>
      <c r="AE77">
        <v>18000</v>
      </c>
      <c r="AF77">
        <v>0</v>
      </c>
      <c r="AG77">
        <v>0</v>
      </c>
      <c r="AH77">
        <v>0</v>
      </c>
      <c r="AI77">
        <v>1</v>
      </c>
      <c r="AJ77">
        <v>1</v>
      </c>
      <c r="AK77">
        <v>1</v>
      </c>
      <c r="AL77">
        <v>1</v>
      </c>
      <c r="AN77">
        <v>0</v>
      </c>
      <c r="AO77">
        <v>0</v>
      </c>
      <c r="AP77">
        <v>2</v>
      </c>
      <c r="AQ77">
        <v>0</v>
      </c>
      <c r="AR77">
        <v>0</v>
      </c>
      <c r="AS77" t="s">
        <v>3</v>
      </c>
      <c r="AT77">
        <v>55.555556000000003</v>
      </c>
      <c r="AU77" t="s">
        <v>3</v>
      </c>
      <c r="AV77">
        <v>0</v>
      </c>
      <c r="AW77">
        <v>1</v>
      </c>
      <c r="AX77">
        <v>-1</v>
      </c>
      <c r="AY77">
        <v>0</v>
      </c>
      <c r="AZ77">
        <v>0</v>
      </c>
      <c r="BA77" t="s">
        <v>3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CX77">
        <f>Y77*Source!I48</f>
        <v>1.000000008</v>
      </c>
      <c r="CY77">
        <f t="shared" si="17"/>
        <v>18000</v>
      </c>
      <c r="CZ77">
        <f t="shared" si="18"/>
        <v>18000</v>
      </c>
      <c r="DA77">
        <f t="shared" si="19"/>
        <v>1</v>
      </c>
      <c r="DB77">
        <f t="shared" si="20"/>
        <v>1000000.01</v>
      </c>
      <c r="DC77">
        <f t="shared" si="21"/>
        <v>0</v>
      </c>
    </row>
    <row r="78" spans="1:107">
      <c r="A78">
        <f>ROW(Source!A51)</f>
        <v>51</v>
      </c>
      <c r="B78">
        <v>35350322</v>
      </c>
      <c r="C78">
        <v>35350740</v>
      </c>
      <c r="D78">
        <v>18413230</v>
      </c>
      <c r="E78">
        <v>1</v>
      </c>
      <c r="F78">
        <v>1</v>
      </c>
      <c r="G78">
        <v>1</v>
      </c>
      <c r="H78">
        <v>1</v>
      </c>
      <c r="I78" t="s">
        <v>450</v>
      </c>
      <c r="J78" t="s">
        <v>3</v>
      </c>
      <c r="K78" t="s">
        <v>451</v>
      </c>
      <c r="L78">
        <v>1369</v>
      </c>
      <c r="N78">
        <v>1013</v>
      </c>
      <c r="O78" t="s">
        <v>430</v>
      </c>
      <c r="P78" t="s">
        <v>430</v>
      </c>
      <c r="Q78">
        <v>1</v>
      </c>
      <c r="W78">
        <v>0</v>
      </c>
      <c r="X78">
        <v>355262106</v>
      </c>
      <c r="Y78">
        <v>191.44049999999999</v>
      </c>
      <c r="AA78">
        <v>0</v>
      </c>
      <c r="AB78">
        <v>0</v>
      </c>
      <c r="AC78">
        <v>0</v>
      </c>
      <c r="AD78">
        <v>299.72000000000003</v>
      </c>
      <c r="AE78">
        <v>0</v>
      </c>
      <c r="AF78">
        <v>0</v>
      </c>
      <c r="AG78">
        <v>0</v>
      </c>
      <c r="AH78">
        <v>299.72000000000003</v>
      </c>
      <c r="AI78">
        <v>1</v>
      </c>
      <c r="AJ78">
        <v>1</v>
      </c>
      <c r="AK78">
        <v>1</v>
      </c>
      <c r="AL78">
        <v>1</v>
      </c>
      <c r="AN78">
        <v>0</v>
      </c>
      <c r="AO78">
        <v>1</v>
      </c>
      <c r="AP78">
        <v>1</v>
      </c>
      <c r="AQ78">
        <v>0</v>
      </c>
      <c r="AR78">
        <v>0</v>
      </c>
      <c r="AS78" t="s">
        <v>3</v>
      </c>
      <c r="AT78">
        <v>166.47</v>
      </c>
      <c r="AU78" t="s">
        <v>57</v>
      </c>
      <c r="AV78">
        <v>1</v>
      </c>
      <c r="AW78">
        <v>2</v>
      </c>
      <c r="AX78">
        <v>35350741</v>
      </c>
      <c r="AY78">
        <v>2</v>
      </c>
      <c r="AZ78">
        <v>131072</v>
      </c>
      <c r="BA78">
        <v>75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CX78">
        <f>Y78*Source!I51</f>
        <v>2.2972859999999997</v>
      </c>
      <c r="CY78">
        <f>AD78</f>
        <v>299.72000000000003</v>
      </c>
      <c r="CZ78">
        <f>AH78</f>
        <v>299.72000000000003</v>
      </c>
      <c r="DA78">
        <f>AL78</f>
        <v>1</v>
      </c>
      <c r="DB78">
        <f>ROUND((ROUND(AT78*CZ78,2)*1.15),6)</f>
        <v>57378.548499999997</v>
      </c>
      <c r="DC78">
        <f>ROUND((ROUND(AT78*AG78,2)*1.15),6)</f>
        <v>0</v>
      </c>
    </row>
    <row r="79" spans="1:107">
      <c r="A79">
        <f>ROW(Source!A51)</f>
        <v>51</v>
      </c>
      <c r="B79">
        <v>35350322</v>
      </c>
      <c r="C79">
        <v>35350740</v>
      </c>
      <c r="D79">
        <v>121548</v>
      </c>
      <c r="E79">
        <v>1</v>
      </c>
      <c r="F79">
        <v>1</v>
      </c>
      <c r="G79">
        <v>1</v>
      </c>
      <c r="H79">
        <v>1</v>
      </c>
      <c r="I79" t="s">
        <v>23</v>
      </c>
      <c r="J79" t="s">
        <v>3</v>
      </c>
      <c r="K79" t="s">
        <v>431</v>
      </c>
      <c r="L79">
        <v>608254</v>
      </c>
      <c r="N79">
        <v>1013</v>
      </c>
      <c r="O79" t="s">
        <v>432</v>
      </c>
      <c r="P79" t="s">
        <v>432</v>
      </c>
      <c r="Q79">
        <v>1</v>
      </c>
      <c r="W79">
        <v>0</v>
      </c>
      <c r="X79">
        <v>-185737400</v>
      </c>
      <c r="Y79">
        <v>0.1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1</v>
      </c>
      <c r="AJ79">
        <v>1</v>
      </c>
      <c r="AK79">
        <v>1</v>
      </c>
      <c r="AL79">
        <v>1</v>
      </c>
      <c r="AN79">
        <v>0</v>
      </c>
      <c r="AO79">
        <v>1</v>
      </c>
      <c r="AP79">
        <v>1</v>
      </c>
      <c r="AQ79">
        <v>0</v>
      </c>
      <c r="AR79">
        <v>0</v>
      </c>
      <c r="AS79" t="s">
        <v>3</v>
      </c>
      <c r="AT79">
        <v>0.08</v>
      </c>
      <c r="AU79" t="s">
        <v>56</v>
      </c>
      <c r="AV79">
        <v>2</v>
      </c>
      <c r="AW79">
        <v>2</v>
      </c>
      <c r="AX79">
        <v>35350742</v>
      </c>
      <c r="AY79">
        <v>1</v>
      </c>
      <c r="AZ79">
        <v>0</v>
      </c>
      <c r="BA79">
        <v>76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CX79">
        <f>Y79*Source!I51</f>
        <v>1.2000000000000001E-3</v>
      </c>
      <c r="CY79">
        <f>AD79</f>
        <v>0</v>
      </c>
      <c r="CZ79">
        <f>AH79</f>
        <v>0</v>
      </c>
      <c r="DA79">
        <f>AL79</f>
        <v>1</v>
      </c>
      <c r="DB79">
        <f>ROUND((ROUND(AT79*CZ79,2)*1.25),6)</f>
        <v>0</v>
      </c>
      <c r="DC79">
        <f>ROUND((ROUND(AT79*AG79,2)*1.25),6)</f>
        <v>0</v>
      </c>
    </row>
    <row r="80" spans="1:107">
      <c r="A80">
        <f>ROW(Source!A51)</f>
        <v>51</v>
      </c>
      <c r="B80">
        <v>35350322</v>
      </c>
      <c r="C80">
        <v>35350740</v>
      </c>
      <c r="D80">
        <v>29172556</v>
      </c>
      <c r="E80">
        <v>1</v>
      </c>
      <c r="F80">
        <v>1</v>
      </c>
      <c r="G80">
        <v>1</v>
      </c>
      <c r="H80">
        <v>2</v>
      </c>
      <c r="I80" t="s">
        <v>433</v>
      </c>
      <c r="J80" t="s">
        <v>439</v>
      </c>
      <c r="K80" t="s">
        <v>435</v>
      </c>
      <c r="L80">
        <v>1368</v>
      </c>
      <c r="N80">
        <v>1011</v>
      </c>
      <c r="O80" t="s">
        <v>436</v>
      </c>
      <c r="P80" t="s">
        <v>436</v>
      </c>
      <c r="Q80">
        <v>1</v>
      </c>
      <c r="W80">
        <v>0</v>
      </c>
      <c r="X80">
        <v>-1302720870</v>
      </c>
      <c r="Y80">
        <v>0.1</v>
      </c>
      <c r="AA80">
        <v>0</v>
      </c>
      <c r="AB80">
        <v>466.71</v>
      </c>
      <c r="AC80">
        <v>447.93</v>
      </c>
      <c r="AD80">
        <v>0</v>
      </c>
      <c r="AE80">
        <v>0</v>
      </c>
      <c r="AF80">
        <v>31.26</v>
      </c>
      <c r="AG80">
        <v>13.5</v>
      </c>
      <c r="AH80">
        <v>0</v>
      </c>
      <c r="AI80">
        <v>1</v>
      </c>
      <c r="AJ80">
        <v>14.93</v>
      </c>
      <c r="AK80">
        <v>33.18</v>
      </c>
      <c r="AL80">
        <v>1</v>
      </c>
      <c r="AN80">
        <v>0</v>
      </c>
      <c r="AO80">
        <v>1</v>
      </c>
      <c r="AP80">
        <v>1</v>
      </c>
      <c r="AQ80">
        <v>0</v>
      </c>
      <c r="AR80">
        <v>0</v>
      </c>
      <c r="AS80" t="s">
        <v>3</v>
      </c>
      <c r="AT80">
        <v>0.08</v>
      </c>
      <c r="AU80" t="s">
        <v>56</v>
      </c>
      <c r="AV80">
        <v>0</v>
      </c>
      <c r="AW80">
        <v>2</v>
      </c>
      <c r="AX80">
        <v>35350743</v>
      </c>
      <c r="AY80">
        <v>1</v>
      </c>
      <c r="AZ80">
        <v>0</v>
      </c>
      <c r="BA80">
        <v>77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CX80">
        <f>Y80*Source!I51</f>
        <v>1.2000000000000001E-3</v>
      </c>
      <c r="CY80">
        <f>AB80</f>
        <v>466.71</v>
      </c>
      <c r="CZ80">
        <f>AF80</f>
        <v>31.26</v>
      </c>
      <c r="DA80">
        <f>AJ80</f>
        <v>14.93</v>
      </c>
      <c r="DB80">
        <f>ROUND((ROUND(AT80*CZ80,2)*1.25),6)</f>
        <v>3.125</v>
      </c>
      <c r="DC80">
        <f>ROUND((ROUND(AT80*AG80,2)*1.25),6)</f>
        <v>1.35</v>
      </c>
    </row>
    <row r="81" spans="1:107">
      <c r="A81">
        <f>ROW(Source!A51)</f>
        <v>51</v>
      </c>
      <c r="B81">
        <v>35350322</v>
      </c>
      <c r="C81">
        <v>35350740</v>
      </c>
      <c r="D81">
        <v>29174591</v>
      </c>
      <c r="E81">
        <v>1</v>
      </c>
      <c r="F81">
        <v>1</v>
      </c>
      <c r="G81">
        <v>1</v>
      </c>
      <c r="H81">
        <v>2</v>
      </c>
      <c r="I81" t="s">
        <v>556</v>
      </c>
      <c r="J81" t="s">
        <v>557</v>
      </c>
      <c r="K81" t="s">
        <v>558</v>
      </c>
      <c r="L81">
        <v>1368</v>
      </c>
      <c r="N81">
        <v>1011</v>
      </c>
      <c r="O81" t="s">
        <v>436</v>
      </c>
      <c r="P81" t="s">
        <v>436</v>
      </c>
      <c r="Q81">
        <v>1</v>
      </c>
      <c r="W81">
        <v>0</v>
      </c>
      <c r="X81">
        <v>1598042632</v>
      </c>
      <c r="Y81">
        <v>0.32500000000000001</v>
      </c>
      <c r="AA81">
        <v>0</v>
      </c>
      <c r="AB81">
        <v>9.4700000000000006</v>
      </c>
      <c r="AC81">
        <v>0</v>
      </c>
      <c r="AD81">
        <v>0</v>
      </c>
      <c r="AE81">
        <v>0</v>
      </c>
      <c r="AF81">
        <v>0.95</v>
      </c>
      <c r="AG81">
        <v>0</v>
      </c>
      <c r="AH81">
        <v>0</v>
      </c>
      <c r="AI81">
        <v>1</v>
      </c>
      <c r="AJ81">
        <v>9.9700000000000006</v>
      </c>
      <c r="AK81">
        <v>33.18</v>
      </c>
      <c r="AL81">
        <v>1</v>
      </c>
      <c r="AN81">
        <v>0</v>
      </c>
      <c r="AO81">
        <v>1</v>
      </c>
      <c r="AP81">
        <v>1</v>
      </c>
      <c r="AQ81">
        <v>0</v>
      </c>
      <c r="AR81">
        <v>0</v>
      </c>
      <c r="AS81" t="s">
        <v>3</v>
      </c>
      <c r="AT81">
        <v>0.26</v>
      </c>
      <c r="AU81" t="s">
        <v>56</v>
      </c>
      <c r="AV81">
        <v>0</v>
      </c>
      <c r="AW81">
        <v>2</v>
      </c>
      <c r="AX81">
        <v>35350744</v>
      </c>
      <c r="AY81">
        <v>1</v>
      </c>
      <c r="AZ81">
        <v>0</v>
      </c>
      <c r="BA81">
        <v>78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CX81">
        <f>Y81*Source!I51</f>
        <v>3.9000000000000003E-3</v>
      </c>
      <c r="CY81">
        <f>AB81</f>
        <v>9.4700000000000006</v>
      </c>
      <c r="CZ81">
        <f>AF81</f>
        <v>0.95</v>
      </c>
      <c r="DA81">
        <f>AJ81</f>
        <v>9.9700000000000006</v>
      </c>
      <c r="DB81">
        <f>ROUND((ROUND(AT81*CZ81,2)*1.25),6)</f>
        <v>0.3125</v>
      </c>
      <c r="DC81">
        <f>ROUND((ROUND(AT81*AG81,2)*1.25),6)</f>
        <v>0</v>
      </c>
    </row>
    <row r="82" spans="1:107">
      <c r="A82">
        <f>ROW(Source!A51)</f>
        <v>51</v>
      </c>
      <c r="B82">
        <v>35350322</v>
      </c>
      <c r="C82">
        <v>35350740</v>
      </c>
      <c r="D82">
        <v>29174913</v>
      </c>
      <c r="E82">
        <v>1</v>
      </c>
      <c r="F82">
        <v>1</v>
      </c>
      <c r="G82">
        <v>1</v>
      </c>
      <c r="H82">
        <v>2</v>
      </c>
      <c r="I82" t="s">
        <v>461</v>
      </c>
      <c r="J82" t="s">
        <v>462</v>
      </c>
      <c r="K82" t="s">
        <v>463</v>
      </c>
      <c r="L82">
        <v>1368</v>
      </c>
      <c r="N82">
        <v>1011</v>
      </c>
      <c r="O82" t="s">
        <v>436</v>
      </c>
      <c r="P82" t="s">
        <v>436</v>
      </c>
      <c r="Q82">
        <v>1</v>
      </c>
      <c r="W82">
        <v>0</v>
      </c>
      <c r="X82">
        <v>458544584</v>
      </c>
      <c r="Y82">
        <v>0.625</v>
      </c>
      <c r="AA82">
        <v>0</v>
      </c>
      <c r="AB82">
        <v>932.72</v>
      </c>
      <c r="AC82">
        <v>384.89</v>
      </c>
      <c r="AD82">
        <v>0</v>
      </c>
      <c r="AE82">
        <v>0</v>
      </c>
      <c r="AF82">
        <v>87.17</v>
      </c>
      <c r="AG82">
        <v>11.6</v>
      </c>
      <c r="AH82">
        <v>0</v>
      </c>
      <c r="AI82">
        <v>1</v>
      </c>
      <c r="AJ82">
        <v>10.7</v>
      </c>
      <c r="AK82">
        <v>33.18</v>
      </c>
      <c r="AL82">
        <v>1</v>
      </c>
      <c r="AN82">
        <v>0</v>
      </c>
      <c r="AO82">
        <v>1</v>
      </c>
      <c r="AP82">
        <v>1</v>
      </c>
      <c r="AQ82">
        <v>0</v>
      </c>
      <c r="AR82">
        <v>0</v>
      </c>
      <c r="AS82" t="s">
        <v>3</v>
      </c>
      <c r="AT82">
        <v>0.5</v>
      </c>
      <c r="AU82" t="s">
        <v>56</v>
      </c>
      <c r="AV82">
        <v>0</v>
      </c>
      <c r="AW82">
        <v>2</v>
      </c>
      <c r="AX82">
        <v>35350745</v>
      </c>
      <c r="AY82">
        <v>1</v>
      </c>
      <c r="AZ82">
        <v>0</v>
      </c>
      <c r="BA82">
        <v>79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CX82">
        <f>Y82*Source!I51</f>
        <v>7.4999999999999997E-3</v>
      </c>
      <c r="CY82">
        <f>AB82</f>
        <v>932.72</v>
      </c>
      <c r="CZ82">
        <f>AF82</f>
        <v>87.17</v>
      </c>
      <c r="DA82">
        <f>AJ82</f>
        <v>10.7</v>
      </c>
      <c r="DB82">
        <f>ROUND((ROUND(AT82*CZ82,2)*1.25),6)</f>
        <v>54.487499999999997</v>
      </c>
      <c r="DC82">
        <f>ROUND((ROUND(AT82*AG82,2)*1.25),6)</f>
        <v>7.25</v>
      </c>
    </row>
    <row r="83" spans="1:107">
      <c r="A83">
        <f>ROW(Source!A51)</f>
        <v>51</v>
      </c>
      <c r="B83">
        <v>35350322</v>
      </c>
      <c r="C83">
        <v>35350740</v>
      </c>
      <c r="D83">
        <v>29107800</v>
      </c>
      <c r="E83">
        <v>1</v>
      </c>
      <c r="F83">
        <v>1</v>
      </c>
      <c r="G83">
        <v>1</v>
      </c>
      <c r="H83">
        <v>3</v>
      </c>
      <c r="I83" t="s">
        <v>559</v>
      </c>
      <c r="J83" t="s">
        <v>560</v>
      </c>
      <c r="K83" t="s">
        <v>561</v>
      </c>
      <c r="L83">
        <v>1346</v>
      </c>
      <c r="N83">
        <v>1009</v>
      </c>
      <c r="O83" t="s">
        <v>101</v>
      </c>
      <c r="P83" t="s">
        <v>101</v>
      </c>
      <c r="Q83">
        <v>1</v>
      </c>
      <c r="W83">
        <v>0</v>
      </c>
      <c r="X83">
        <v>-1570619850</v>
      </c>
      <c r="Y83">
        <v>0.2</v>
      </c>
      <c r="AA83">
        <v>46.61</v>
      </c>
      <c r="AB83">
        <v>0</v>
      </c>
      <c r="AC83">
        <v>0</v>
      </c>
      <c r="AD83">
        <v>0</v>
      </c>
      <c r="AE83">
        <v>1.81</v>
      </c>
      <c r="AF83">
        <v>0</v>
      </c>
      <c r="AG83">
        <v>0</v>
      </c>
      <c r="AH83">
        <v>0</v>
      </c>
      <c r="AI83">
        <v>25.75</v>
      </c>
      <c r="AJ83">
        <v>1</v>
      </c>
      <c r="AK83">
        <v>1</v>
      </c>
      <c r="AL83">
        <v>1</v>
      </c>
      <c r="AN83">
        <v>0</v>
      </c>
      <c r="AO83">
        <v>1</v>
      </c>
      <c r="AP83">
        <v>0</v>
      </c>
      <c r="AQ83">
        <v>0</v>
      </c>
      <c r="AR83">
        <v>0</v>
      </c>
      <c r="AS83" t="s">
        <v>3</v>
      </c>
      <c r="AT83">
        <v>0.2</v>
      </c>
      <c r="AU83" t="s">
        <v>3</v>
      </c>
      <c r="AV83">
        <v>0</v>
      </c>
      <c r="AW83">
        <v>2</v>
      </c>
      <c r="AX83">
        <v>35350746</v>
      </c>
      <c r="AY83">
        <v>1</v>
      </c>
      <c r="AZ83">
        <v>0</v>
      </c>
      <c r="BA83">
        <v>80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CX83">
        <f>Y83*Source!I51</f>
        <v>2.4000000000000002E-3</v>
      </c>
      <c r="CY83">
        <f>AA83</f>
        <v>46.61</v>
      </c>
      <c r="CZ83">
        <f>AE83</f>
        <v>1.81</v>
      </c>
      <c r="DA83">
        <f>AI83</f>
        <v>25.75</v>
      </c>
      <c r="DB83">
        <f>ROUND(ROUND(AT83*CZ83,2),6)</f>
        <v>0.36</v>
      </c>
      <c r="DC83">
        <f>ROUND(ROUND(AT83*AG83,2),6)</f>
        <v>0</v>
      </c>
    </row>
    <row r="84" spans="1:107">
      <c r="A84">
        <f>ROW(Source!A51)</f>
        <v>51</v>
      </c>
      <c r="B84">
        <v>35350322</v>
      </c>
      <c r="C84">
        <v>35350740</v>
      </c>
      <c r="D84">
        <v>29109411</v>
      </c>
      <c r="E84">
        <v>1</v>
      </c>
      <c r="F84">
        <v>1</v>
      </c>
      <c r="G84">
        <v>1</v>
      </c>
      <c r="H84">
        <v>3</v>
      </c>
      <c r="I84" t="s">
        <v>562</v>
      </c>
      <c r="J84" t="s">
        <v>563</v>
      </c>
      <c r="K84" t="s">
        <v>564</v>
      </c>
      <c r="L84">
        <v>1346</v>
      </c>
      <c r="N84">
        <v>1009</v>
      </c>
      <c r="O84" t="s">
        <v>101</v>
      </c>
      <c r="P84" t="s">
        <v>101</v>
      </c>
      <c r="Q84">
        <v>1</v>
      </c>
      <c r="W84">
        <v>0</v>
      </c>
      <c r="X84">
        <v>-1130535485</v>
      </c>
      <c r="Y84">
        <v>30</v>
      </c>
      <c r="AA84">
        <v>53.91</v>
      </c>
      <c r="AB84">
        <v>0</v>
      </c>
      <c r="AC84">
        <v>0</v>
      </c>
      <c r="AD84">
        <v>0</v>
      </c>
      <c r="AE84">
        <v>15.95</v>
      </c>
      <c r="AF84">
        <v>0</v>
      </c>
      <c r="AG84">
        <v>0</v>
      </c>
      <c r="AH84">
        <v>0</v>
      </c>
      <c r="AI84">
        <v>3.38</v>
      </c>
      <c r="AJ84">
        <v>1</v>
      </c>
      <c r="AK84">
        <v>1</v>
      </c>
      <c r="AL84">
        <v>1</v>
      </c>
      <c r="AN84">
        <v>0</v>
      </c>
      <c r="AO84">
        <v>1</v>
      </c>
      <c r="AP84">
        <v>0</v>
      </c>
      <c r="AQ84">
        <v>0</v>
      </c>
      <c r="AR84">
        <v>0</v>
      </c>
      <c r="AS84" t="s">
        <v>3</v>
      </c>
      <c r="AT84">
        <v>30</v>
      </c>
      <c r="AU84" t="s">
        <v>3</v>
      </c>
      <c r="AV84">
        <v>0</v>
      </c>
      <c r="AW84">
        <v>2</v>
      </c>
      <c r="AX84">
        <v>35350747</v>
      </c>
      <c r="AY84">
        <v>1</v>
      </c>
      <c r="AZ84">
        <v>0</v>
      </c>
      <c r="BA84">
        <v>81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CX84">
        <f>Y84*Source!I51</f>
        <v>0.36</v>
      </c>
      <c r="CY84">
        <f>AA84</f>
        <v>53.91</v>
      </c>
      <c r="CZ84">
        <f>AE84</f>
        <v>15.95</v>
      </c>
      <c r="DA84">
        <f>AI84</f>
        <v>3.38</v>
      </c>
      <c r="DB84">
        <f>ROUND(ROUND(AT84*CZ84,2),6)</f>
        <v>478.5</v>
      </c>
      <c r="DC84">
        <f>ROUND(ROUND(AT84*AG84,2),6)</f>
        <v>0</v>
      </c>
    </row>
    <row r="85" spans="1:107">
      <c r="A85">
        <f>ROW(Source!A53)</f>
        <v>53</v>
      </c>
      <c r="B85">
        <v>35350322</v>
      </c>
      <c r="C85">
        <v>35350753</v>
      </c>
      <c r="D85">
        <v>18407150</v>
      </c>
      <c r="E85">
        <v>1</v>
      </c>
      <c r="F85">
        <v>1</v>
      </c>
      <c r="G85">
        <v>1</v>
      </c>
      <c r="H85">
        <v>1</v>
      </c>
      <c r="I85" t="s">
        <v>565</v>
      </c>
      <c r="J85" t="s">
        <v>3</v>
      </c>
      <c r="K85" t="s">
        <v>566</v>
      </c>
      <c r="L85">
        <v>1369</v>
      </c>
      <c r="N85">
        <v>1013</v>
      </c>
      <c r="O85" t="s">
        <v>430</v>
      </c>
      <c r="P85" t="s">
        <v>430</v>
      </c>
      <c r="Q85">
        <v>1</v>
      </c>
      <c r="W85">
        <v>0</v>
      </c>
      <c r="X85">
        <v>-931037793</v>
      </c>
      <c r="Y85">
        <v>24.449000000000002</v>
      </c>
      <c r="AA85">
        <v>0</v>
      </c>
      <c r="AB85">
        <v>0</v>
      </c>
      <c r="AC85">
        <v>0</v>
      </c>
      <c r="AD85">
        <v>278.5</v>
      </c>
      <c r="AE85">
        <v>0</v>
      </c>
      <c r="AF85">
        <v>0</v>
      </c>
      <c r="AG85">
        <v>0</v>
      </c>
      <c r="AH85">
        <v>278.5</v>
      </c>
      <c r="AI85">
        <v>1</v>
      </c>
      <c r="AJ85">
        <v>1</v>
      </c>
      <c r="AK85">
        <v>1</v>
      </c>
      <c r="AL85">
        <v>1</v>
      </c>
      <c r="AN85">
        <v>0</v>
      </c>
      <c r="AO85">
        <v>1</v>
      </c>
      <c r="AP85">
        <v>1</v>
      </c>
      <c r="AQ85">
        <v>0</v>
      </c>
      <c r="AR85">
        <v>0</v>
      </c>
      <c r="AS85" t="s">
        <v>3</v>
      </c>
      <c r="AT85">
        <v>21.26</v>
      </c>
      <c r="AU85" t="s">
        <v>57</v>
      </c>
      <c r="AV85">
        <v>1</v>
      </c>
      <c r="AW85">
        <v>2</v>
      </c>
      <c r="AX85">
        <v>35350754</v>
      </c>
      <c r="AY85">
        <v>2</v>
      </c>
      <c r="AZ85">
        <v>131072</v>
      </c>
      <c r="BA85">
        <v>84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CX85">
        <f>Y85*Source!I53</f>
        <v>0.48898000000000003</v>
      </c>
      <c r="CY85">
        <f>AD85</f>
        <v>278.5</v>
      </c>
      <c r="CZ85">
        <f>AH85</f>
        <v>278.5</v>
      </c>
      <c r="DA85">
        <f>AL85</f>
        <v>1</v>
      </c>
      <c r="DB85">
        <f>ROUND((ROUND(AT85*CZ85,2)*1.15),6)</f>
        <v>6809.0465000000004</v>
      </c>
      <c r="DC85">
        <f>ROUND((ROUND(AT85*AG85,2)*1.15),6)</f>
        <v>0</v>
      </c>
    </row>
    <row r="86" spans="1:107">
      <c r="A86">
        <f>ROW(Source!A53)</f>
        <v>53</v>
      </c>
      <c r="B86">
        <v>35350322</v>
      </c>
      <c r="C86">
        <v>35350753</v>
      </c>
      <c r="D86">
        <v>121548</v>
      </c>
      <c r="E86">
        <v>1</v>
      </c>
      <c r="F86">
        <v>1</v>
      </c>
      <c r="G86">
        <v>1</v>
      </c>
      <c r="H86">
        <v>1</v>
      </c>
      <c r="I86" t="s">
        <v>23</v>
      </c>
      <c r="J86" t="s">
        <v>3</v>
      </c>
      <c r="K86" t="s">
        <v>431</v>
      </c>
      <c r="L86">
        <v>608254</v>
      </c>
      <c r="N86">
        <v>1013</v>
      </c>
      <c r="O86" t="s">
        <v>432</v>
      </c>
      <c r="P86" t="s">
        <v>432</v>
      </c>
      <c r="Q86">
        <v>1</v>
      </c>
      <c r="W86">
        <v>0</v>
      </c>
      <c r="X86">
        <v>-185737400</v>
      </c>
      <c r="Y86">
        <v>6.25E-2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1</v>
      </c>
      <c r="AJ86">
        <v>1</v>
      </c>
      <c r="AK86">
        <v>1</v>
      </c>
      <c r="AL86">
        <v>1</v>
      </c>
      <c r="AN86">
        <v>0</v>
      </c>
      <c r="AO86">
        <v>1</v>
      </c>
      <c r="AP86">
        <v>1</v>
      </c>
      <c r="AQ86">
        <v>0</v>
      </c>
      <c r="AR86">
        <v>0</v>
      </c>
      <c r="AS86" t="s">
        <v>3</v>
      </c>
      <c r="AT86">
        <v>0.05</v>
      </c>
      <c r="AU86" t="s">
        <v>56</v>
      </c>
      <c r="AV86">
        <v>2</v>
      </c>
      <c r="AW86">
        <v>2</v>
      </c>
      <c r="AX86">
        <v>35350755</v>
      </c>
      <c r="AY86">
        <v>1</v>
      </c>
      <c r="AZ86">
        <v>0</v>
      </c>
      <c r="BA86">
        <v>85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CX86">
        <f>Y86*Source!I53</f>
        <v>1.25E-3</v>
      </c>
      <c r="CY86">
        <f>AD86</f>
        <v>0</v>
      </c>
      <c r="CZ86">
        <f>AH86</f>
        <v>0</v>
      </c>
      <c r="DA86">
        <f>AL86</f>
        <v>1</v>
      </c>
      <c r="DB86">
        <f>ROUND((ROUND(AT86*CZ86,2)*1.25),6)</f>
        <v>0</v>
      </c>
      <c r="DC86">
        <f>ROUND((ROUND(AT86*AG86,2)*1.25),6)</f>
        <v>0</v>
      </c>
    </row>
    <row r="87" spans="1:107">
      <c r="A87">
        <f>ROW(Source!A53)</f>
        <v>53</v>
      </c>
      <c r="B87">
        <v>35350322</v>
      </c>
      <c r="C87">
        <v>35350753</v>
      </c>
      <c r="D87">
        <v>29172556</v>
      </c>
      <c r="E87">
        <v>1</v>
      </c>
      <c r="F87">
        <v>1</v>
      </c>
      <c r="G87">
        <v>1</v>
      </c>
      <c r="H87">
        <v>2</v>
      </c>
      <c r="I87" t="s">
        <v>433</v>
      </c>
      <c r="J87" t="s">
        <v>439</v>
      </c>
      <c r="K87" t="s">
        <v>435</v>
      </c>
      <c r="L87">
        <v>1368</v>
      </c>
      <c r="N87">
        <v>1011</v>
      </c>
      <c r="O87" t="s">
        <v>436</v>
      </c>
      <c r="P87" t="s">
        <v>436</v>
      </c>
      <c r="Q87">
        <v>1</v>
      </c>
      <c r="W87">
        <v>0</v>
      </c>
      <c r="X87">
        <v>-1302720870</v>
      </c>
      <c r="Y87">
        <v>6.25E-2</v>
      </c>
      <c r="AA87">
        <v>0</v>
      </c>
      <c r="AB87">
        <v>466.71</v>
      </c>
      <c r="AC87">
        <v>447.93</v>
      </c>
      <c r="AD87">
        <v>0</v>
      </c>
      <c r="AE87">
        <v>0</v>
      </c>
      <c r="AF87">
        <v>31.26</v>
      </c>
      <c r="AG87">
        <v>13.5</v>
      </c>
      <c r="AH87">
        <v>0</v>
      </c>
      <c r="AI87">
        <v>1</v>
      </c>
      <c r="AJ87">
        <v>14.93</v>
      </c>
      <c r="AK87">
        <v>33.18</v>
      </c>
      <c r="AL87">
        <v>1</v>
      </c>
      <c r="AN87">
        <v>0</v>
      </c>
      <c r="AO87">
        <v>1</v>
      </c>
      <c r="AP87">
        <v>1</v>
      </c>
      <c r="AQ87">
        <v>0</v>
      </c>
      <c r="AR87">
        <v>0</v>
      </c>
      <c r="AS87" t="s">
        <v>3</v>
      </c>
      <c r="AT87">
        <v>0.05</v>
      </c>
      <c r="AU87" t="s">
        <v>56</v>
      </c>
      <c r="AV87">
        <v>0</v>
      </c>
      <c r="AW87">
        <v>2</v>
      </c>
      <c r="AX87">
        <v>35350756</v>
      </c>
      <c r="AY87">
        <v>1</v>
      </c>
      <c r="AZ87">
        <v>0</v>
      </c>
      <c r="BA87">
        <v>86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CX87">
        <f>Y87*Source!I53</f>
        <v>1.25E-3</v>
      </c>
      <c r="CY87">
        <f>AB87</f>
        <v>466.71</v>
      </c>
      <c r="CZ87">
        <f>AF87</f>
        <v>31.26</v>
      </c>
      <c r="DA87">
        <f>AJ87</f>
        <v>14.93</v>
      </c>
      <c r="DB87">
        <f>ROUND((ROUND(AT87*CZ87,2)*1.25),6)</f>
        <v>1.95</v>
      </c>
      <c r="DC87">
        <f>ROUND((ROUND(AT87*AG87,2)*1.25),6)</f>
        <v>0.85</v>
      </c>
    </row>
    <row r="88" spans="1:107">
      <c r="A88">
        <f>ROW(Source!A53)</f>
        <v>53</v>
      </c>
      <c r="B88">
        <v>35350322</v>
      </c>
      <c r="C88">
        <v>35350753</v>
      </c>
      <c r="D88">
        <v>29174913</v>
      </c>
      <c r="E88">
        <v>1</v>
      </c>
      <c r="F88">
        <v>1</v>
      </c>
      <c r="G88">
        <v>1</v>
      </c>
      <c r="H88">
        <v>2</v>
      </c>
      <c r="I88" t="s">
        <v>461</v>
      </c>
      <c r="J88" t="s">
        <v>462</v>
      </c>
      <c r="K88" t="s">
        <v>463</v>
      </c>
      <c r="L88">
        <v>1368</v>
      </c>
      <c r="N88">
        <v>1011</v>
      </c>
      <c r="O88" t="s">
        <v>436</v>
      </c>
      <c r="P88" t="s">
        <v>436</v>
      </c>
      <c r="Q88">
        <v>1</v>
      </c>
      <c r="W88">
        <v>0</v>
      </c>
      <c r="X88">
        <v>458544584</v>
      </c>
      <c r="Y88">
        <v>0.23749999999999999</v>
      </c>
      <c r="AA88">
        <v>0</v>
      </c>
      <c r="AB88">
        <v>932.72</v>
      </c>
      <c r="AC88">
        <v>384.89</v>
      </c>
      <c r="AD88">
        <v>0</v>
      </c>
      <c r="AE88">
        <v>0</v>
      </c>
      <c r="AF88">
        <v>87.17</v>
      </c>
      <c r="AG88">
        <v>11.6</v>
      </c>
      <c r="AH88">
        <v>0</v>
      </c>
      <c r="AI88">
        <v>1</v>
      </c>
      <c r="AJ88">
        <v>10.7</v>
      </c>
      <c r="AK88">
        <v>33.18</v>
      </c>
      <c r="AL88">
        <v>1</v>
      </c>
      <c r="AN88">
        <v>0</v>
      </c>
      <c r="AO88">
        <v>1</v>
      </c>
      <c r="AP88">
        <v>1</v>
      </c>
      <c r="AQ88">
        <v>0</v>
      </c>
      <c r="AR88">
        <v>0</v>
      </c>
      <c r="AS88" t="s">
        <v>3</v>
      </c>
      <c r="AT88">
        <v>0.19</v>
      </c>
      <c r="AU88" t="s">
        <v>56</v>
      </c>
      <c r="AV88">
        <v>0</v>
      </c>
      <c r="AW88">
        <v>2</v>
      </c>
      <c r="AX88">
        <v>35350757</v>
      </c>
      <c r="AY88">
        <v>1</v>
      </c>
      <c r="AZ88">
        <v>0</v>
      </c>
      <c r="BA88">
        <v>87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CX88">
        <f>Y88*Source!I53</f>
        <v>4.7499999999999999E-3</v>
      </c>
      <c r="CY88">
        <f>AB88</f>
        <v>932.72</v>
      </c>
      <c r="CZ88">
        <f>AF88</f>
        <v>87.17</v>
      </c>
      <c r="DA88">
        <f>AJ88</f>
        <v>10.7</v>
      </c>
      <c r="DB88">
        <f>ROUND((ROUND(AT88*CZ88,2)*1.25),6)</f>
        <v>20.7</v>
      </c>
      <c r="DC88">
        <f>ROUND((ROUND(AT88*AG88,2)*1.25),6)</f>
        <v>2.75</v>
      </c>
    </row>
    <row r="89" spans="1:107">
      <c r="A89">
        <f>ROW(Source!A53)</f>
        <v>53</v>
      </c>
      <c r="B89">
        <v>35350322</v>
      </c>
      <c r="C89">
        <v>35350753</v>
      </c>
      <c r="D89">
        <v>29108696</v>
      </c>
      <c r="E89">
        <v>1</v>
      </c>
      <c r="F89">
        <v>1</v>
      </c>
      <c r="G89">
        <v>1</v>
      </c>
      <c r="H89">
        <v>3</v>
      </c>
      <c r="I89" t="s">
        <v>544</v>
      </c>
      <c r="J89" t="s">
        <v>545</v>
      </c>
      <c r="K89" t="s">
        <v>546</v>
      </c>
      <c r="L89">
        <v>1354</v>
      </c>
      <c r="N89">
        <v>1010</v>
      </c>
      <c r="O89" t="s">
        <v>106</v>
      </c>
      <c r="P89" t="s">
        <v>106</v>
      </c>
      <c r="Q89">
        <v>1</v>
      </c>
      <c r="W89">
        <v>0</v>
      </c>
      <c r="X89">
        <v>2109155817</v>
      </c>
      <c r="Y89">
        <v>45.3</v>
      </c>
      <c r="AA89">
        <v>310.51</v>
      </c>
      <c r="AB89">
        <v>0</v>
      </c>
      <c r="AC89">
        <v>0</v>
      </c>
      <c r="AD89">
        <v>0</v>
      </c>
      <c r="AE89">
        <v>67.209999999999994</v>
      </c>
      <c r="AF89">
        <v>0</v>
      </c>
      <c r="AG89">
        <v>0</v>
      </c>
      <c r="AH89">
        <v>0</v>
      </c>
      <c r="AI89">
        <v>4.62</v>
      </c>
      <c r="AJ89">
        <v>1</v>
      </c>
      <c r="AK89">
        <v>1</v>
      </c>
      <c r="AL89">
        <v>1</v>
      </c>
      <c r="AN89">
        <v>0</v>
      </c>
      <c r="AO89">
        <v>1</v>
      </c>
      <c r="AP89">
        <v>0</v>
      </c>
      <c r="AQ89">
        <v>0</v>
      </c>
      <c r="AR89">
        <v>0</v>
      </c>
      <c r="AS89" t="s">
        <v>3</v>
      </c>
      <c r="AT89">
        <v>45.3</v>
      </c>
      <c r="AU89" t="s">
        <v>3</v>
      </c>
      <c r="AV89">
        <v>0</v>
      </c>
      <c r="AW89">
        <v>2</v>
      </c>
      <c r="AX89">
        <v>35350758</v>
      </c>
      <c r="AY89">
        <v>1</v>
      </c>
      <c r="AZ89">
        <v>0</v>
      </c>
      <c r="BA89">
        <v>88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CX89">
        <f>Y89*Source!I53</f>
        <v>0.90599999999999992</v>
      </c>
      <c r="CY89">
        <f>AA89</f>
        <v>310.51</v>
      </c>
      <c r="CZ89">
        <f>AE89</f>
        <v>67.209999999999994</v>
      </c>
      <c r="DA89">
        <f>AI89</f>
        <v>4.62</v>
      </c>
      <c r="DB89">
        <f t="shared" ref="DB89:DB122" si="22">ROUND(ROUND(AT89*CZ89,2),6)</f>
        <v>3044.61</v>
      </c>
      <c r="DC89">
        <f t="shared" ref="DC89:DC122" si="23">ROUND(ROUND(AT89*AG89,2),6)</f>
        <v>0</v>
      </c>
    </row>
    <row r="90" spans="1:107">
      <c r="A90">
        <f>ROW(Source!A53)</f>
        <v>53</v>
      </c>
      <c r="B90">
        <v>35350322</v>
      </c>
      <c r="C90">
        <v>35350753</v>
      </c>
      <c r="D90">
        <v>29115197</v>
      </c>
      <c r="E90">
        <v>1</v>
      </c>
      <c r="F90">
        <v>1</v>
      </c>
      <c r="G90">
        <v>1</v>
      </c>
      <c r="H90">
        <v>3</v>
      </c>
      <c r="I90" t="s">
        <v>553</v>
      </c>
      <c r="J90" t="s">
        <v>554</v>
      </c>
      <c r="K90" t="s">
        <v>555</v>
      </c>
      <c r="L90">
        <v>1354</v>
      </c>
      <c r="N90">
        <v>1010</v>
      </c>
      <c r="O90" t="s">
        <v>106</v>
      </c>
      <c r="P90" t="s">
        <v>106</v>
      </c>
      <c r="Q90">
        <v>1</v>
      </c>
      <c r="W90">
        <v>0</v>
      </c>
      <c r="X90">
        <v>-1208533646</v>
      </c>
      <c r="Y90">
        <v>400</v>
      </c>
      <c r="AA90">
        <v>3.68</v>
      </c>
      <c r="AB90">
        <v>0</v>
      </c>
      <c r="AC90">
        <v>0</v>
      </c>
      <c r="AD90">
        <v>0</v>
      </c>
      <c r="AE90">
        <v>0.5</v>
      </c>
      <c r="AF90">
        <v>0</v>
      </c>
      <c r="AG90">
        <v>0</v>
      </c>
      <c r="AH90">
        <v>0</v>
      </c>
      <c r="AI90">
        <v>7.36</v>
      </c>
      <c r="AJ90">
        <v>1</v>
      </c>
      <c r="AK90">
        <v>1</v>
      </c>
      <c r="AL90">
        <v>1</v>
      </c>
      <c r="AN90">
        <v>0</v>
      </c>
      <c r="AO90">
        <v>1</v>
      </c>
      <c r="AP90">
        <v>0</v>
      </c>
      <c r="AQ90">
        <v>0</v>
      </c>
      <c r="AR90">
        <v>0</v>
      </c>
      <c r="AS90" t="s">
        <v>3</v>
      </c>
      <c r="AT90">
        <v>400</v>
      </c>
      <c r="AU90" t="s">
        <v>3</v>
      </c>
      <c r="AV90">
        <v>0</v>
      </c>
      <c r="AW90">
        <v>2</v>
      </c>
      <c r="AX90">
        <v>35350760</v>
      </c>
      <c r="AY90">
        <v>1</v>
      </c>
      <c r="AZ90">
        <v>0</v>
      </c>
      <c r="BA90">
        <v>90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CX90">
        <f>Y90*Source!I53</f>
        <v>8</v>
      </c>
      <c r="CY90">
        <f>AA90</f>
        <v>3.68</v>
      </c>
      <c r="CZ90">
        <f>AE90</f>
        <v>0.5</v>
      </c>
      <c r="DA90">
        <f>AI90</f>
        <v>7.36</v>
      </c>
      <c r="DB90">
        <f t="shared" si="22"/>
        <v>200</v>
      </c>
      <c r="DC90">
        <f t="shared" si="23"/>
        <v>0</v>
      </c>
    </row>
    <row r="91" spans="1:107">
      <c r="A91">
        <f>ROW(Source!A55)</f>
        <v>55</v>
      </c>
      <c r="B91">
        <v>35350322</v>
      </c>
      <c r="C91">
        <v>35350763</v>
      </c>
      <c r="D91">
        <v>29364679</v>
      </c>
      <c r="E91">
        <v>1</v>
      </c>
      <c r="F91">
        <v>1</v>
      </c>
      <c r="G91">
        <v>1</v>
      </c>
      <c r="H91">
        <v>1</v>
      </c>
      <c r="I91" t="s">
        <v>567</v>
      </c>
      <c r="J91" t="s">
        <v>3</v>
      </c>
      <c r="K91" t="s">
        <v>568</v>
      </c>
      <c r="L91">
        <v>1369</v>
      </c>
      <c r="N91">
        <v>1013</v>
      </c>
      <c r="O91" t="s">
        <v>430</v>
      </c>
      <c r="P91" t="s">
        <v>430</v>
      </c>
      <c r="Q91">
        <v>1</v>
      </c>
      <c r="W91">
        <v>0</v>
      </c>
      <c r="X91">
        <v>931378261</v>
      </c>
      <c r="Y91">
        <v>26.24</v>
      </c>
      <c r="AA91">
        <v>0</v>
      </c>
      <c r="AB91">
        <v>0</v>
      </c>
      <c r="AC91">
        <v>0</v>
      </c>
      <c r="AD91">
        <v>323.88</v>
      </c>
      <c r="AE91">
        <v>0</v>
      </c>
      <c r="AF91">
        <v>0</v>
      </c>
      <c r="AG91">
        <v>0</v>
      </c>
      <c r="AH91">
        <v>323.88</v>
      </c>
      <c r="AI91">
        <v>1</v>
      </c>
      <c r="AJ91">
        <v>1</v>
      </c>
      <c r="AK91">
        <v>1</v>
      </c>
      <c r="AL91">
        <v>1</v>
      </c>
      <c r="AN91">
        <v>0</v>
      </c>
      <c r="AO91">
        <v>1</v>
      </c>
      <c r="AP91">
        <v>0</v>
      </c>
      <c r="AQ91">
        <v>0</v>
      </c>
      <c r="AR91">
        <v>0</v>
      </c>
      <c r="AS91" t="s">
        <v>3</v>
      </c>
      <c r="AT91">
        <v>26.24</v>
      </c>
      <c r="AU91" t="s">
        <v>3</v>
      </c>
      <c r="AV91">
        <v>1</v>
      </c>
      <c r="AW91">
        <v>2</v>
      </c>
      <c r="AX91">
        <v>35350764</v>
      </c>
      <c r="AY91">
        <v>2</v>
      </c>
      <c r="AZ91">
        <v>131072</v>
      </c>
      <c r="BA91">
        <v>91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CX91">
        <f>Y91*Source!I55</f>
        <v>0.26239999999999997</v>
      </c>
      <c r="CY91">
        <f>AD91</f>
        <v>323.88</v>
      </c>
      <c r="CZ91">
        <f>AH91</f>
        <v>323.88</v>
      </c>
      <c r="DA91">
        <f>AL91</f>
        <v>1</v>
      </c>
      <c r="DB91">
        <f t="shared" si="22"/>
        <v>8498.61</v>
      </c>
      <c r="DC91">
        <f t="shared" si="23"/>
        <v>0</v>
      </c>
    </row>
    <row r="92" spans="1:107">
      <c r="A92">
        <f>ROW(Source!A55)</f>
        <v>55</v>
      </c>
      <c r="B92">
        <v>35350322</v>
      </c>
      <c r="C92">
        <v>35350763</v>
      </c>
      <c r="D92">
        <v>121548</v>
      </c>
      <c r="E92">
        <v>1</v>
      </c>
      <c r="F92">
        <v>1</v>
      </c>
      <c r="G92">
        <v>1</v>
      </c>
      <c r="H92">
        <v>1</v>
      </c>
      <c r="I92" t="s">
        <v>23</v>
      </c>
      <c r="J92" t="s">
        <v>3</v>
      </c>
      <c r="K92" t="s">
        <v>431</v>
      </c>
      <c r="L92">
        <v>608254</v>
      </c>
      <c r="N92">
        <v>1013</v>
      </c>
      <c r="O92" t="s">
        <v>432</v>
      </c>
      <c r="P92" t="s">
        <v>432</v>
      </c>
      <c r="Q92">
        <v>1</v>
      </c>
      <c r="W92">
        <v>0</v>
      </c>
      <c r="X92">
        <v>-185737400</v>
      </c>
      <c r="Y92">
        <v>0.03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1</v>
      </c>
      <c r="AJ92">
        <v>1</v>
      </c>
      <c r="AK92">
        <v>1</v>
      </c>
      <c r="AL92">
        <v>1</v>
      </c>
      <c r="AN92">
        <v>0</v>
      </c>
      <c r="AO92">
        <v>1</v>
      </c>
      <c r="AP92">
        <v>0</v>
      </c>
      <c r="AQ92">
        <v>0</v>
      </c>
      <c r="AR92">
        <v>0</v>
      </c>
      <c r="AS92" t="s">
        <v>3</v>
      </c>
      <c r="AT92">
        <v>0.03</v>
      </c>
      <c r="AU92" t="s">
        <v>3</v>
      </c>
      <c r="AV92">
        <v>2</v>
      </c>
      <c r="AW92">
        <v>2</v>
      </c>
      <c r="AX92">
        <v>35350765</v>
      </c>
      <c r="AY92">
        <v>1</v>
      </c>
      <c r="AZ92">
        <v>0</v>
      </c>
      <c r="BA92">
        <v>92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CX92">
        <f>Y92*Source!I55</f>
        <v>2.9999999999999997E-4</v>
      </c>
      <c r="CY92">
        <f>AD92</f>
        <v>0</v>
      </c>
      <c r="CZ92">
        <f>AH92</f>
        <v>0</v>
      </c>
      <c r="DA92">
        <f>AL92</f>
        <v>1</v>
      </c>
      <c r="DB92">
        <f t="shared" si="22"/>
        <v>0</v>
      </c>
      <c r="DC92">
        <f t="shared" si="23"/>
        <v>0</v>
      </c>
    </row>
    <row r="93" spans="1:107">
      <c r="A93">
        <f>ROW(Source!A55)</f>
        <v>55</v>
      </c>
      <c r="B93">
        <v>35350322</v>
      </c>
      <c r="C93">
        <v>35350763</v>
      </c>
      <c r="D93">
        <v>29172362</v>
      </c>
      <c r="E93">
        <v>1</v>
      </c>
      <c r="F93">
        <v>1</v>
      </c>
      <c r="G93">
        <v>1</v>
      </c>
      <c r="H93">
        <v>2</v>
      </c>
      <c r="I93" t="s">
        <v>569</v>
      </c>
      <c r="J93" t="s">
        <v>570</v>
      </c>
      <c r="K93" t="s">
        <v>571</v>
      </c>
      <c r="L93">
        <v>1368</v>
      </c>
      <c r="N93">
        <v>1011</v>
      </c>
      <c r="O93" t="s">
        <v>436</v>
      </c>
      <c r="P93" t="s">
        <v>436</v>
      </c>
      <c r="Q93">
        <v>1</v>
      </c>
      <c r="W93">
        <v>0</v>
      </c>
      <c r="X93">
        <v>2071614860</v>
      </c>
      <c r="Y93">
        <v>0.03</v>
      </c>
      <c r="AA93">
        <v>0</v>
      </c>
      <c r="AB93">
        <v>1113.56</v>
      </c>
      <c r="AC93">
        <v>447.93</v>
      </c>
      <c r="AD93">
        <v>0</v>
      </c>
      <c r="AE93">
        <v>0</v>
      </c>
      <c r="AF93">
        <v>134.65</v>
      </c>
      <c r="AG93">
        <v>13.5</v>
      </c>
      <c r="AH93">
        <v>0</v>
      </c>
      <c r="AI93">
        <v>1</v>
      </c>
      <c r="AJ93">
        <v>8.27</v>
      </c>
      <c r="AK93">
        <v>33.18</v>
      </c>
      <c r="AL93">
        <v>1</v>
      </c>
      <c r="AN93">
        <v>0</v>
      </c>
      <c r="AO93">
        <v>1</v>
      </c>
      <c r="AP93">
        <v>0</v>
      </c>
      <c r="AQ93">
        <v>0</v>
      </c>
      <c r="AR93">
        <v>0</v>
      </c>
      <c r="AS93" t="s">
        <v>3</v>
      </c>
      <c r="AT93">
        <v>0.03</v>
      </c>
      <c r="AU93" t="s">
        <v>3</v>
      </c>
      <c r="AV93">
        <v>0</v>
      </c>
      <c r="AW93">
        <v>2</v>
      </c>
      <c r="AX93">
        <v>35350766</v>
      </c>
      <c r="AY93">
        <v>1</v>
      </c>
      <c r="AZ93">
        <v>0</v>
      </c>
      <c r="BA93">
        <v>93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CX93">
        <f>Y93*Source!I55</f>
        <v>2.9999999999999997E-4</v>
      </c>
      <c r="CY93">
        <f>AB93</f>
        <v>1113.56</v>
      </c>
      <c r="CZ93">
        <f>AF93</f>
        <v>134.65</v>
      </c>
      <c r="DA93">
        <f>AJ93</f>
        <v>8.27</v>
      </c>
      <c r="DB93">
        <f t="shared" si="22"/>
        <v>4.04</v>
      </c>
      <c r="DC93">
        <f t="shared" si="23"/>
        <v>0.41</v>
      </c>
    </row>
    <row r="94" spans="1:107">
      <c r="A94">
        <f>ROW(Source!A55)</f>
        <v>55</v>
      </c>
      <c r="B94">
        <v>35350322</v>
      </c>
      <c r="C94">
        <v>35350763</v>
      </c>
      <c r="D94">
        <v>29174913</v>
      </c>
      <c r="E94">
        <v>1</v>
      </c>
      <c r="F94">
        <v>1</v>
      </c>
      <c r="G94">
        <v>1</v>
      </c>
      <c r="H94">
        <v>2</v>
      </c>
      <c r="I94" t="s">
        <v>461</v>
      </c>
      <c r="J94" t="s">
        <v>462</v>
      </c>
      <c r="K94" t="s">
        <v>463</v>
      </c>
      <c r="L94">
        <v>1368</v>
      </c>
      <c r="N94">
        <v>1011</v>
      </c>
      <c r="O94" t="s">
        <v>436</v>
      </c>
      <c r="P94" t="s">
        <v>436</v>
      </c>
      <c r="Q94">
        <v>1</v>
      </c>
      <c r="W94">
        <v>0</v>
      </c>
      <c r="X94">
        <v>458544584</v>
      </c>
      <c r="Y94">
        <v>0.02</v>
      </c>
      <c r="AA94">
        <v>0</v>
      </c>
      <c r="AB94">
        <v>932.72</v>
      </c>
      <c r="AC94">
        <v>384.89</v>
      </c>
      <c r="AD94">
        <v>0</v>
      </c>
      <c r="AE94">
        <v>0</v>
      </c>
      <c r="AF94">
        <v>87.17</v>
      </c>
      <c r="AG94">
        <v>11.6</v>
      </c>
      <c r="AH94">
        <v>0</v>
      </c>
      <c r="AI94">
        <v>1</v>
      </c>
      <c r="AJ94">
        <v>10.7</v>
      </c>
      <c r="AK94">
        <v>33.18</v>
      </c>
      <c r="AL94">
        <v>1</v>
      </c>
      <c r="AN94">
        <v>0</v>
      </c>
      <c r="AO94">
        <v>1</v>
      </c>
      <c r="AP94">
        <v>0</v>
      </c>
      <c r="AQ94">
        <v>0</v>
      </c>
      <c r="AR94">
        <v>0</v>
      </c>
      <c r="AS94" t="s">
        <v>3</v>
      </c>
      <c r="AT94">
        <v>0.02</v>
      </c>
      <c r="AU94" t="s">
        <v>3</v>
      </c>
      <c r="AV94">
        <v>0</v>
      </c>
      <c r="AW94">
        <v>2</v>
      </c>
      <c r="AX94">
        <v>35350767</v>
      </c>
      <c r="AY94">
        <v>1</v>
      </c>
      <c r="AZ94">
        <v>0</v>
      </c>
      <c r="BA94">
        <v>94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CX94">
        <f>Y94*Source!I55</f>
        <v>2.0000000000000001E-4</v>
      </c>
      <c r="CY94">
        <f>AB94</f>
        <v>932.72</v>
      </c>
      <c r="CZ94">
        <f>AF94</f>
        <v>87.17</v>
      </c>
      <c r="DA94">
        <f>AJ94</f>
        <v>10.7</v>
      </c>
      <c r="DB94">
        <f t="shared" si="22"/>
        <v>1.74</v>
      </c>
      <c r="DC94">
        <f t="shared" si="23"/>
        <v>0.23</v>
      </c>
    </row>
    <row r="95" spans="1:107">
      <c r="A95">
        <f>ROW(Source!A55)</f>
        <v>55</v>
      </c>
      <c r="B95">
        <v>35350322</v>
      </c>
      <c r="C95">
        <v>35350763</v>
      </c>
      <c r="D95">
        <v>29149204</v>
      </c>
      <c r="E95">
        <v>1</v>
      </c>
      <c r="F95">
        <v>1</v>
      </c>
      <c r="G95">
        <v>1</v>
      </c>
      <c r="H95">
        <v>3</v>
      </c>
      <c r="I95" t="s">
        <v>489</v>
      </c>
      <c r="J95" t="s">
        <v>490</v>
      </c>
      <c r="K95" t="s">
        <v>491</v>
      </c>
      <c r="L95">
        <v>1348</v>
      </c>
      <c r="N95">
        <v>1009</v>
      </c>
      <c r="O95" t="s">
        <v>44</v>
      </c>
      <c r="P95" t="s">
        <v>44</v>
      </c>
      <c r="Q95">
        <v>1000</v>
      </c>
      <c r="W95">
        <v>0</v>
      </c>
      <c r="X95">
        <v>-1132764130</v>
      </c>
      <c r="Y95">
        <v>3.15E-3</v>
      </c>
      <c r="AA95">
        <v>4978.46</v>
      </c>
      <c r="AB95">
        <v>0</v>
      </c>
      <c r="AC95">
        <v>0</v>
      </c>
      <c r="AD95">
        <v>0</v>
      </c>
      <c r="AE95">
        <v>729.98</v>
      </c>
      <c r="AF95">
        <v>0</v>
      </c>
      <c r="AG95">
        <v>0</v>
      </c>
      <c r="AH95">
        <v>0</v>
      </c>
      <c r="AI95">
        <v>6.82</v>
      </c>
      <c r="AJ95">
        <v>1</v>
      </c>
      <c r="AK95">
        <v>1</v>
      </c>
      <c r="AL95">
        <v>1</v>
      </c>
      <c r="AN95">
        <v>0</v>
      </c>
      <c r="AO95">
        <v>1</v>
      </c>
      <c r="AP95">
        <v>0</v>
      </c>
      <c r="AQ95">
        <v>0</v>
      </c>
      <c r="AR95">
        <v>0</v>
      </c>
      <c r="AS95" t="s">
        <v>3</v>
      </c>
      <c r="AT95">
        <v>3.15E-3</v>
      </c>
      <c r="AU95" t="s">
        <v>3</v>
      </c>
      <c r="AV95">
        <v>0</v>
      </c>
      <c r="AW95">
        <v>2</v>
      </c>
      <c r="AX95">
        <v>35350768</v>
      </c>
      <c r="AY95">
        <v>1</v>
      </c>
      <c r="AZ95">
        <v>0</v>
      </c>
      <c r="BA95">
        <v>95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CX95">
        <f>Y95*Source!I55</f>
        <v>3.15E-5</v>
      </c>
      <c r="CY95">
        <f>AA95</f>
        <v>4978.46</v>
      </c>
      <c r="CZ95">
        <f>AE95</f>
        <v>729.98</v>
      </c>
      <c r="DA95">
        <f>AI95</f>
        <v>6.82</v>
      </c>
      <c r="DB95">
        <f t="shared" si="22"/>
        <v>2.2999999999999998</v>
      </c>
      <c r="DC95">
        <f t="shared" si="23"/>
        <v>0</v>
      </c>
    </row>
    <row r="96" spans="1:107">
      <c r="A96">
        <f>ROW(Source!A55)</f>
        <v>55</v>
      </c>
      <c r="B96">
        <v>35350322</v>
      </c>
      <c r="C96">
        <v>35350763</v>
      </c>
      <c r="D96">
        <v>29156142</v>
      </c>
      <c r="E96">
        <v>1</v>
      </c>
      <c r="F96">
        <v>1</v>
      </c>
      <c r="G96">
        <v>1</v>
      </c>
      <c r="H96">
        <v>3</v>
      </c>
      <c r="I96" t="s">
        <v>169</v>
      </c>
      <c r="J96" t="s">
        <v>172</v>
      </c>
      <c r="K96" t="s">
        <v>170</v>
      </c>
      <c r="L96">
        <v>1356</v>
      </c>
      <c r="N96">
        <v>1010</v>
      </c>
      <c r="O96" t="s">
        <v>171</v>
      </c>
      <c r="P96" t="s">
        <v>171</v>
      </c>
      <c r="Q96">
        <v>1000</v>
      </c>
      <c r="W96">
        <v>0</v>
      </c>
      <c r="X96">
        <v>44964297</v>
      </c>
      <c r="Y96">
        <v>1</v>
      </c>
      <c r="AA96">
        <v>5115.96</v>
      </c>
      <c r="AB96">
        <v>0</v>
      </c>
      <c r="AC96">
        <v>0</v>
      </c>
      <c r="AD96">
        <v>0</v>
      </c>
      <c r="AE96">
        <v>1998.42</v>
      </c>
      <c r="AF96">
        <v>0</v>
      </c>
      <c r="AG96">
        <v>0</v>
      </c>
      <c r="AH96">
        <v>0</v>
      </c>
      <c r="AI96">
        <v>2.56</v>
      </c>
      <c r="AJ96">
        <v>1</v>
      </c>
      <c r="AK96">
        <v>1</v>
      </c>
      <c r="AL96">
        <v>1</v>
      </c>
      <c r="AN96">
        <v>0</v>
      </c>
      <c r="AO96">
        <v>0</v>
      </c>
      <c r="AP96">
        <v>0</v>
      </c>
      <c r="AQ96">
        <v>0</v>
      </c>
      <c r="AR96">
        <v>0</v>
      </c>
      <c r="AS96" t="s">
        <v>3</v>
      </c>
      <c r="AT96">
        <v>1</v>
      </c>
      <c r="AU96" t="s">
        <v>3</v>
      </c>
      <c r="AV96">
        <v>0</v>
      </c>
      <c r="AW96">
        <v>1</v>
      </c>
      <c r="AX96">
        <v>-1</v>
      </c>
      <c r="AY96">
        <v>0</v>
      </c>
      <c r="AZ96">
        <v>0</v>
      </c>
      <c r="BA96" t="s">
        <v>3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CX96">
        <f>Y96*Source!I55</f>
        <v>0.01</v>
      </c>
      <c r="CY96">
        <f>AA96</f>
        <v>5115.96</v>
      </c>
      <c r="CZ96">
        <f>AE96</f>
        <v>1998.42</v>
      </c>
      <c r="DA96">
        <f>AI96</f>
        <v>2.56</v>
      </c>
      <c r="DB96">
        <f t="shared" si="22"/>
        <v>1998.42</v>
      </c>
      <c r="DC96">
        <f t="shared" si="23"/>
        <v>0</v>
      </c>
    </row>
    <row r="97" spans="1:107">
      <c r="A97">
        <f>ROW(Source!A55)</f>
        <v>55</v>
      </c>
      <c r="B97">
        <v>35350322</v>
      </c>
      <c r="C97">
        <v>35350763</v>
      </c>
      <c r="D97">
        <v>29170678</v>
      </c>
      <c r="E97">
        <v>1</v>
      </c>
      <c r="F97">
        <v>1</v>
      </c>
      <c r="G97">
        <v>1</v>
      </c>
      <c r="H97">
        <v>3</v>
      </c>
      <c r="I97" t="s">
        <v>572</v>
      </c>
      <c r="J97" t="s">
        <v>573</v>
      </c>
      <c r="K97" t="s">
        <v>574</v>
      </c>
      <c r="L97">
        <v>1354</v>
      </c>
      <c r="N97">
        <v>1010</v>
      </c>
      <c r="O97" t="s">
        <v>106</v>
      </c>
      <c r="P97" t="s">
        <v>106</v>
      </c>
      <c r="Q97">
        <v>1</v>
      </c>
      <c r="W97">
        <v>0</v>
      </c>
      <c r="X97">
        <v>-808655695</v>
      </c>
      <c r="Y97">
        <v>102</v>
      </c>
      <c r="AA97">
        <v>0.69</v>
      </c>
      <c r="AB97">
        <v>0</v>
      </c>
      <c r="AC97">
        <v>0</v>
      </c>
      <c r="AD97">
        <v>0</v>
      </c>
      <c r="AE97">
        <v>0.28000000000000003</v>
      </c>
      <c r="AF97">
        <v>0</v>
      </c>
      <c r="AG97">
        <v>0</v>
      </c>
      <c r="AH97">
        <v>0</v>
      </c>
      <c r="AI97">
        <v>2.46</v>
      </c>
      <c r="AJ97">
        <v>1</v>
      </c>
      <c r="AK97">
        <v>1</v>
      </c>
      <c r="AL97">
        <v>1</v>
      </c>
      <c r="AN97">
        <v>0</v>
      </c>
      <c r="AO97">
        <v>1</v>
      </c>
      <c r="AP97">
        <v>0</v>
      </c>
      <c r="AQ97">
        <v>0</v>
      </c>
      <c r="AR97">
        <v>0</v>
      </c>
      <c r="AS97" t="s">
        <v>3</v>
      </c>
      <c r="AT97">
        <v>102</v>
      </c>
      <c r="AU97" t="s">
        <v>3</v>
      </c>
      <c r="AV97">
        <v>0</v>
      </c>
      <c r="AW97">
        <v>2</v>
      </c>
      <c r="AX97">
        <v>35350769</v>
      </c>
      <c r="AY97">
        <v>1</v>
      </c>
      <c r="AZ97">
        <v>0</v>
      </c>
      <c r="BA97">
        <v>96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CX97">
        <f>Y97*Source!I55</f>
        <v>1.02</v>
      </c>
      <c r="CY97">
        <f>AA97</f>
        <v>0.69</v>
      </c>
      <c r="CZ97">
        <f>AE97</f>
        <v>0.28000000000000003</v>
      </c>
      <c r="DA97">
        <f>AI97</f>
        <v>2.46</v>
      </c>
      <c r="DB97">
        <f t="shared" si="22"/>
        <v>28.56</v>
      </c>
      <c r="DC97">
        <f t="shared" si="23"/>
        <v>0</v>
      </c>
    </row>
    <row r="98" spans="1:107">
      <c r="A98">
        <f>ROW(Source!A55)</f>
        <v>55</v>
      </c>
      <c r="B98">
        <v>35350322</v>
      </c>
      <c r="C98">
        <v>35350763</v>
      </c>
      <c r="D98">
        <v>29169278</v>
      </c>
      <c r="E98">
        <v>1</v>
      </c>
      <c r="F98">
        <v>1</v>
      </c>
      <c r="G98">
        <v>1</v>
      </c>
      <c r="H98">
        <v>3</v>
      </c>
      <c r="I98" t="s">
        <v>164</v>
      </c>
      <c r="J98" t="s">
        <v>167</v>
      </c>
      <c r="K98" t="s">
        <v>165</v>
      </c>
      <c r="L98">
        <v>1358</v>
      </c>
      <c r="N98">
        <v>1010</v>
      </c>
      <c r="O98" t="s">
        <v>166</v>
      </c>
      <c r="P98" t="s">
        <v>166</v>
      </c>
      <c r="Q98">
        <v>10</v>
      </c>
      <c r="W98">
        <v>0</v>
      </c>
      <c r="X98">
        <v>-250425963</v>
      </c>
      <c r="Y98">
        <v>1</v>
      </c>
      <c r="AA98">
        <v>764.71</v>
      </c>
      <c r="AB98">
        <v>0</v>
      </c>
      <c r="AC98">
        <v>0</v>
      </c>
      <c r="AD98">
        <v>0</v>
      </c>
      <c r="AE98">
        <v>88.1</v>
      </c>
      <c r="AF98">
        <v>0</v>
      </c>
      <c r="AG98">
        <v>0</v>
      </c>
      <c r="AH98">
        <v>0</v>
      </c>
      <c r="AI98">
        <v>8.68</v>
      </c>
      <c r="AJ98">
        <v>1</v>
      </c>
      <c r="AK98">
        <v>1</v>
      </c>
      <c r="AL98">
        <v>1</v>
      </c>
      <c r="AN98">
        <v>0</v>
      </c>
      <c r="AO98">
        <v>0</v>
      </c>
      <c r="AP98">
        <v>0</v>
      </c>
      <c r="AQ98">
        <v>0</v>
      </c>
      <c r="AR98">
        <v>0</v>
      </c>
      <c r="AS98" t="s">
        <v>3</v>
      </c>
      <c r="AT98">
        <v>1</v>
      </c>
      <c r="AU98" t="s">
        <v>3</v>
      </c>
      <c r="AV98">
        <v>0</v>
      </c>
      <c r="AW98">
        <v>1</v>
      </c>
      <c r="AX98">
        <v>-1</v>
      </c>
      <c r="AY98">
        <v>0</v>
      </c>
      <c r="AZ98">
        <v>0</v>
      </c>
      <c r="BA98" t="s">
        <v>3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CX98">
        <f>Y98*Source!I55</f>
        <v>0.01</v>
      </c>
      <c r="CY98">
        <f>AA98</f>
        <v>764.71</v>
      </c>
      <c r="CZ98">
        <f>AE98</f>
        <v>88.1</v>
      </c>
      <c r="DA98">
        <f>AI98</f>
        <v>8.68</v>
      </c>
      <c r="DB98">
        <f t="shared" si="22"/>
        <v>88.1</v>
      </c>
      <c r="DC98">
        <f t="shared" si="23"/>
        <v>0</v>
      </c>
    </row>
    <row r="99" spans="1:107">
      <c r="A99">
        <f>ROW(Source!A55)</f>
        <v>55</v>
      </c>
      <c r="B99">
        <v>35350322</v>
      </c>
      <c r="C99">
        <v>35350763</v>
      </c>
      <c r="D99">
        <v>29171808</v>
      </c>
      <c r="E99">
        <v>1</v>
      </c>
      <c r="F99">
        <v>1</v>
      </c>
      <c r="G99">
        <v>1</v>
      </c>
      <c r="H99">
        <v>3</v>
      </c>
      <c r="I99" t="s">
        <v>575</v>
      </c>
      <c r="J99" t="s">
        <v>576</v>
      </c>
      <c r="K99" t="s">
        <v>577</v>
      </c>
      <c r="L99">
        <v>1374</v>
      </c>
      <c r="N99">
        <v>1013</v>
      </c>
      <c r="O99" t="s">
        <v>578</v>
      </c>
      <c r="P99" t="s">
        <v>578</v>
      </c>
      <c r="Q99">
        <v>1</v>
      </c>
      <c r="W99">
        <v>0</v>
      </c>
      <c r="X99">
        <v>-915781824</v>
      </c>
      <c r="Y99">
        <v>5.21</v>
      </c>
      <c r="AA99">
        <v>1</v>
      </c>
      <c r="AB99">
        <v>0</v>
      </c>
      <c r="AC99">
        <v>0</v>
      </c>
      <c r="AD99">
        <v>0</v>
      </c>
      <c r="AE99">
        <v>1</v>
      </c>
      <c r="AF99">
        <v>0</v>
      </c>
      <c r="AG99">
        <v>0</v>
      </c>
      <c r="AH99">
        <v>0</v>
      </c>
      <c r="AI99">
        <v>1</v>
      </c>
      <c r="AJ99">
        <v>1</v>
      </c>
      <c r="AK99">
        <v>1</v>
      </c>
      <c r="AL99">
        <v>1</v>
      </c>
      <c r="AN99">
        <v>0</v>
      </c>
      <c r="AO99">
        <v>1</v>
      </c>
      <c r="AP99">
        <v>0</v>
      </c>
      <c r="AQ99">
        <v>0</v>
      </c>
      <c r="AR99">
        <v>0</v>
      </c>
      <c r="AS99" t="s">
        <v>3</v>
      </c>
      <c r="AT99">
        <v>5.21</v>
      </c>
      <c r="AU99" t="s">
        <v>3</v>
      </c>
      <c r="AV99">
        <v>0</v>
      </c>
      <c r="AW99">
        <v>2</v>
      </c>
      <c r="AX99">
        <v>35350770</v>
      </c>
      <c r="AY99">
        <v>1</v>
      </c>
      <c r="AZ99">
        <v>0</v>
      </c>
      <c r="BA99">
        <v>97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CX99">
        <f>Y99*Source!I55</f>
        <v>5.21E-2</v>
      </c>
      <c r="CY99">
        <f>AA99</f>
        <v>1</v>
      </c>
      <c r="CZ99">
        <f>AE99</f>
        <v>1</v>
      </c>
      <c r="DA99">
        <f>AI99</f>
        <v>1</v>
      </c>
      <c r="DB99">
        <f t="shared" si="22"/>
        <v>5.21</v>
      </c>
      <c r="DC99">
        <f t="shared" si="23"/>
        <v>0</v>
      </c>
    </row>
    <row r="100" spans="1:107">
      <c r="A100">
        <f>ROW(Source!A58)</f>
        <v>58</v>
      </c>
      <c r="B100">
        <v>35350322</v>
      </c>
      <c r="C100">
        <v>35350771</v>
      </c>
      <c r="D100">
        <v>29364679</v>
      </c>
      <c r="E100">
        <v>1</v>
      </c>
      <c r="F100">
        <v>1</v>
      </c>
      <c r="G100">
        <v>1</v>
      </c>
      <c r="H100">
        <v>1</v>
      </c>
      <c r="I100" t="s">
        <v>567</v>
      </c>
      <c r="J100" t="s">
        <v>3</v>
      </c>
      <c r="K100" t="s">
        <v>568</v>
      </c>
      <c r="L100">
        <v>1369</v>
      </c>
      <c r="N100">
        <v>1013</v>
      </c>
      <c r="O100" t="s">
        <v>430</v>
      </c>
      <c r="P100" t="s">
        <v>430</v>
      </c>
      <c r="Q100">
        <v>1</v>
      </c>
      <c r="W100">
        <v>0</v>
      </c>
      <c r="X100">
        <v>931378261</v>
      </c>
      <c r="Y100">
        <v>30.48</v>
      </c>
      <c r="AA100">
        <v>0</v>
      </c>
      <c r="AB100">
        <v>0</v>
      </c>
      <c r="AC100">
        <v>0</v>
      </c>
      <c r="AD100">
        <v>323.88</v>
      </c>
      <c r="AE100">
        <v>0</v>
      </c>
      <c r="AF100">
        <v>0</v>
      </c>
      <c r="AG100">
        <v>0</v>
      </c>
      <c r="AH100">
        <v>323.88</v>
      </c>
      <c r="AI100">
        <v>1</v>
      </c>
      <c r="AJ100">
        <v>1</v>
      </c>
      <c r="AK100">
        <v>1</v>
      </c>
      <c r="AL100">
        <v>1</v>
      </c>
      <c r="AN100">
        <v>0</v>
      </c>
      <c r="AO100">
        <v>1</v>
      </c>
      <c r="AP100">
        <v>0</v>
      </c>
      <c r="AQ100">
        <v>0</v>
      </c>
      <c r="AR100">
        <v>0</v>
      </c>
      <c r="AS100" t="s">
        <v>3</v>
      </c>
      <c r="AT100">
        <v>30.48</v>
      </c>
      <c r="AU100" t="s">
        <v>3</v>
      </c>
      <c r="AV100">
        <v>1</v>
      </c>
      <c r="AW100">
        <v>2</v>
      </c>
      <c r="AX100">
        <v>35350772</v>
      </c>
      <c r="AY100">
        <v>2</v>
      </c>
      <c r="AZ100">
        <v>131072</v>
      </c>
      <c r="BA100">
        <v>98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CX100">
        <f>Y100*Source!I58</f>
        <v>0.91439999999999999</v>
      </c>
      <c r="CY100">
        <f>AD100</f>
        <v>323.88</v>
      </c>
      <c r="CZ100">
        <f>AH100</f>
        <v>323.88</v>
      </c>
      <c r="DA100">
        <f>AL100</f>
        <v>1</v>
      </c>
      <c r="DB100">
        <f t="shared" si="22"/>
        <v>9871.86</v>
      </c>
      <c r="DC100">
        <f t="shared" si="23"/>
        <v>0</v>
      </c>
    </row>
    <row r="101" spans="1:107">
      <c r="A101">
        <f>ROW(Source!A58)</f>
        <v>58</v>
      </c>
      <c r="B101">
        <v>35350322</v>
      </c>
      <c r="C101">
        <v>35350771</v>
      </c>
      <c r="D101">
        <v>121548</v>
      </c>
      <c r="E101">
        <v>1</v>
      </c>
      <c r="F101">
        <v>1</v>
      </c>
      <c r="G101">
        <v>1</v>
      </c>
      <c r="H101">
        <v>1</v>
      </c>
      <c r="I101" t="s">
        <v>23</v>
      </c>
      <c r="J101" t="s">
        <v>3</v>
      </c>
      <c r="K101" t="s">
        <v>431</v>
      </c>
      <c r="L101">
        <v>608254</v>
      </c>
      <c r="N101">
        <v>1013</v>
      </c>
      <c r="O101" t="s">
        <v>432</v>
      </c>
      <c r="P101" t="s">
        <v>432</v>
      </c>
      <c r="Q101">
        <v>1</v>
      </c>
      <c r="W101">
        <v>0</v>
      </c>
      <c r="X101">
        <v>-185737400</v>
      </c>
      <c r="Y101">
        <v>0.03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1</v>
      </c>
      <c r="AJ101">
        <v>1</v>
      </c>
      <c r="AK101">
        <v>1</v>
      </c>
      <c r="AL101">
        <v>1</v>
      </c>
      <c r="AN101">
        <v>0</v>
      </c>
      <c r="AO101">
        <v>1</v>
      </c>
      <c r="AP101">
        <v>0</v>
      </c>
      <c r="AQ101">
        <v>0</v>
      </c>
      <c r="AR101">
        <v>0</v>
      </c>
      <c r="AS101" t="s">
        <v>3</v>
      </c>
      <c r="AT101">
        <v>0.03</v>
      </c>
      <c r="AU101" t="s">
        <v>3</v>
      </c>
      <c r="AV101">
        <v>2</v>
      </c>
      <c r="AW101">
        <v>2</v>
      </c>
      <c r="AX101">
        <v>35350773</v>
      </c>
      <c r="AY101">
        <v>1</v>
      </c>
      <c r="AZ101">
        <v>0</v>
      </c>
      <c r="BA101">
        <v>99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CX101">
        <f>Y101*Source!I58</f>
        <v>8.9999999999999998E-4</v>
      </c>
      <c r="CY101">
        <f>AD101</f>
        <v>0</v>
      </c>
      <c r="CZ101">
        <f>AH101</f>
        <v>0</v>
      </c>
      <c r="DA101">
        <f>AL101</f>
        <v>1</v>
      </c>
      <c r="DB101">
        <f t="shared" si="22"/>
        <v>0</v>
      </c>
      <c r="DC101">
        <f t="shared" si="23"/>
        <v>0</v>
      </c>
    </row>
    <row r="102" spans="1:107">
      <c r="A102">
        <f>ROW(Source!A58)</f>
        <v>58</v>
      </c>
      <c r="B102">
        <v>35350322</v>
      </c>
      <c r="C102">
        <v>35350771</v>
      </c>
      <c r="D102">
        <v>29172362</v>
      </c>
      <c r="E102">
        <v>1</v>
      </c>
      <c r="F102">
        <v>1</v>
      </c>
      <c r="G102">
        <v>1</v>
      </c>
      <c r="H102">
        <v>2</v>
      </c>
      <c r="I102" t="s">
        <v>569</v>
      </c>
      <c r="J102" t="s">
        <v>570</v>
      </c>
      <c r="K102" t="s">
        <v>571</v>
      </c>
      <c r="L102">
        <v>1368</v>
      </c>
      <c r="N102">
        <v>1011</v>
      </c>
      <c r="O102" t="s">
        <v>436</v>
      </c>
      <c r="P102" t="s">
        <v>436</v>
      </c>
      <c r="Q102">
        <v>1</v>
      </c>
      <c r="W102">
        <v>0</v>
      </c>
      <c r="X102">
        <v>2071614860</v>
      </c>
      <c r="Y102">
        <v>0.03</v>
      </c>
      <c r="AA102">
        <v>0</v>
      </c>
      <c r="AB102">
        <v>1113.56</v>
      </c>
      <c r="AC102">
        <v>447.93</v>
      </c>
      <c r="AD102">
        <v>0</v>
      </c>
      <c r="AE102">
        <v>0</v>
      </c>
      <c r="AF102">
        <v>134.65</v>
      </c>
      <c r="AG102">
        <v>13.5</v>
      </c>
      <c r="AH102">
        <v>0</v>
      </c>
      <c r="AI102">
        <v>1</v>
      </c>
      <c r="AJ102">
        <v>8.27</v>
      </c>
      <c r="AK102">
        <v>33.18</v>
      </c>
      <c r="AL102">
        <v>1</v>
      </c>
      <c r="AN102">
        <v>0</v>
      </c>
      <c r="AO102">
        <v>1</v>
      </c>
      <c r="AP102">
        <v>0</v>
      </c>
      <c r="AQ102">
        <v>0</v>
      </c>
      <c r="AR102">
        <v>0</v>
      </c>
      <c r="AS102" t="s">
        <v>3</v>
      </c>
      <c r="AT102">
        <v>0.03</v>
      </c>
      <c r="AU102" t="s">
        <v>3</v>
      </c>
      <c r="AV102">
        <v>0</v>
      </c>
      <c r="AW102">
        <v>2</v>
      </c>
      <c r="AX102">
        <v>35350774</v>
      </c>
      <c r="AY102">
        <v>1</v>
      </c>
      <c r="AZ102">
        <v>0</v>
      </c>
      <c r="BA102">
        <v>100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CX102">
        <f>Y102*Source!I58</f>
        <v>8.9999999999999998E-4</v>
      </c>
      <c r="CY102">
        <f>AB102</f>
        <v>1113.56</v>
      </c>
      <c r="CZ102">
        <f>AF102</f>
        <v>134.65</v>
      </c>
      <c r="DA102">
        <f>AJ102</f>
        <v>8.27</v>
      </c>
      <c r="DB102">
        <f t="shared" si="22"/>
        <v>4.04</v>
      </c>
      <c r="DC102">
        <f t="shared" si="23"/>
        <v>0.41</v>
      </c>
    </row>
    <row r="103" spans="1:107">
      <c r="A103">
        <f>ROW(Source!A58)</f>
        <v>58</v>
      </c>
      <c r="B103">
        <v>35350322</v>
      </c>
      <c r="C103">
        <v>35350771</v>
      </c>
      <c r="D103">
        <v>29174913</v>
      </c>
      <c r="E103">
        <v>1</v>
      </c>
      <c r="F103">
        <v>1</v>
      </c>
      <c r="G103">
        <v>1</v>
      </c>
      <c r="H103">
        <v>2</v>
      </c>
      <c r="I103" t="s">
        <v>461</v>
      </c>
      <c r="J103" t="s">
        <v>462</v>
      </c>
      <c r="K103" t="s">
        <v>463</v>
      </c>
      <c r="L103">
        <v>1368</v>
      </c>
      <c r="N103">
        <v>1011</v>
      </c>
      <c r="O103" t="s">
        <v>436</v>
      </c>
      <c r="P103" t="s">
        <v>436</v>
      </c>
      <c r="Q103">
        <v>1</v>
      </c>
      <c r="W103">
        <v>0</v>
      </c>
      <c r="X103">
        <v>458544584</v>
      </c>
      <c r="Y103">
        <v>0.02</v>
      </c>
      <c r="AA103">
        <v>0</v>
      </c>
      <c r="AB103">
        <v>932.72</v>
      </c>
      <c r="AC103">
        <v>384.89</v>
      </c>
      <c r="AD103">
        <v>0</v>
      </c>
      <c r="AE103">
        <v>0</v>
      </c>
      <c r="AF103">
        <v>87.17</v>
      </c>
      <c r="AG103">
        <v>11.6</v>
      </c>
      <c r="AH103">
        <v>0</v>
      </c>
      <c r="AI103">
        <v>1</v>
      </c>
      <c r="AJ103">
        <v>10.7</v>
      </c>
      <c r="AK103">
        <v>33.18</v>
      </c>
      <c r="AL103">
        <v>1</v>
      </c>
      <c r="AN103">
        <v>0</v>
      </c>
      <c r="AO103">
        <v>1</v>
      </c>
      <c r="AP103">
        <v>0</v>
      </c>
      <c r="AQ103">
        <v>0</v>
      </c>
      <c r="AR103">
        <v>0</v>
      </c>
      <c r="AS103" t="s">
        <v>3</v>
      </c>
      <c r="AT103">
        <v>0.02</v>
      </c>
      <c r="AU103" t="s">
        <v>3</v>
      </c>
      <c r="AV103">
        <v>0</v>
      </c>
      <c r="AW103">
        <v>2</v>
      </c>
      <c r="AX103">
        <v>35350775</v>
      </c>
      <c r="AY103">
        <v>1</v>
      </c>
      <c r="AZ103">
        <v>0</v>
      </c>
      <c r="BA103">
        <v>101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CX103">
        <f>Y103*Source!I58</f>
        <v>5.9999999999999995E-4</v>
      </c>
      <c r="CY103">
        <f>AB103</f>
        <v>932.72</v>
      </c>
      <c r="CZ103">
        <f>AF103</f>
        <v>87.17</v>
      </c>
      <c r="DA103">
        <f>AJ103</f>
        <v>10.7</v>
      </c>
      <c r="DB103">
        <f t="shared" si="22"/>
        <v>1.74</v>
      </c>
      <c r="DC103">
        <f t="shared" si="23"/>
        <v>0.23</v>
      </c>
    </row>
    <row r="104" spans="1:107">
      <c r="A104">
        <f>ROW(Source!A58)</f>
        <v>58</v>
      </c>
      <c r="B104">
        <v>35350322</v>
      </c>
      <c r="C104">
        <v>35350771</v>
      </c>
      <c r="D104">
        <v>29114246</v>
      </c>
      <c r="E104">
        <v>1</v>
      </c>
      <c r="F104">
        <v>1</v>
      </c>
      <c r="G104">
        <v>1</v>
      </c>
      <c r="H104">
        <v>3</v>
      </c>
      <c r="I104" t="s">
        <v>579</v>
      </c>
      <c r="J104" t="s">
        <v>580</v>
      </c>
      <c r="K104" t="s">
        <v>581</v>
      </c>
      <c r="L104">
        <v>1346</v>
      </c>
      <c r="N104">
        <v>1009</v>
      </c>
      <c r="O104" t="s">
        <v>101</v>
      </c>
      <c r="P104" t="s">
        <v>101</v>
      </c>
      <c r="Q104">
        <v>1</v>
      </c>
      <c r="W104">
        <v>0</v>
      </c>
      <c r="X104">
        <v>-421273247</v>
      </c>
      <c r="Y104">
        <v>1.5</v>
      </c>
      <c r="AA104">
        <v>83.08</v>
      </c>
      <c r="AB104">
        <v>0</v>
      </c>
      <c r="AC104">
        <v>0</v>
      </c>
      <c r="AD104">
        <v>0</v>
      </c>
      <c r="AE104">
        <v>9.0399999999999991</v>
      </c>
      <c r="AF104">
        <v>0</v>
      </c>
      <c r="AG104">
        <v>0</v>
      </c>
      <c r="AH104">
        <v>0</v>
      </c>
      <c r="AI104">
        <v>9.19</v>
      </c>
      <c r="AJ104">
        <v>1</v>
      </c>
      <c r="AK104">
        <v>1</v>
      </c>
      <c r="AL104">
        <v>1</v>
      </c>
      <c r="AN104">
        <v>0</v>
      </c>
      <c r="AO104">
        <v>1</v>
      </c>
      <c r="AP104">
        <v>0</v>
      </c>
      <c r="AQ104">
        <v>0</v>
      </c>
      <c r="AR104">
        <v>0</v>
      </c>
      <c r="AS104" t="s">
        <v>3</v>
      </c>
      <c r="AT104">
        <v>1.5</v>
      </c>
      <c r="AU104" t="s">
        <v>3</v>
      </c>
      <c r="AV104">
        <v>0</v>
      </c>
      <c r="AW104">
        <v>2</v>
      </c>
      <c r="AX104">
        <v>35350776</v>
      </c>
      <c r="AY104">
        <v>1</v>
      </c>
      <c r="AZ104">
        <v>0</v>
      </c>
      <c r="BA104">
        <v>102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CX104">
        <f>Y104*Source!I58</f>
        <v>4.4999999999999998E-2</v>
      </c>
      <c r="CY104">
        <f t="shared" ref="CY104:CY110" si="24">AA104</f>
        <v>83.08</v>
      </c>
      <c r="CZ104">
        <f t="shared" ref="CZ104:CZ110" si="25">AE104</f>
        <v>9.0399999999999991</v>
      </c>
      <c r="DA104">
        <f t="shared" ref="DA104:DA110" si="26">AI104</f>
        <v>9.19</v>
      </c>
      <c r="DB104">
        <f t="shared" si="22"/>
        <v>13.56</v>
      </c>
      <c r="DC104">
        <f t="shared" si="23"/>
        <v>0</v>
      </c>
    </row>
    <row r="105" spans="1:107">
      <c r="A105">
        <f>ROW(Source!A58)</f>
        <v>58</v>
      </c>
      <c r="B105">
        <v>35350322</v>
      </c>
      <c r="C105">
        <v>35350771</v>
      </c>
      <c r="D105">
        <v>29110838</v>
      </c>
      <c r="E105">
        <v>1</v>
      </c>
      <c r="F105">
        <v>1</v>
      </c>
      <c r="G105">
        <v>1</v>
      </c>
      <c r="H105">
        <v>3</v>
      </c>
      <c r="I105" t="s">
        <v>582</v>
      </c>
      <c r="J105" t="s">
        <v>583</v>
      </c>
      <c r="K105" t="s">
        <v>584</v>
      </c>
      <c r="L105">
        <v>1346</v>
      </c>
      <c r="N105">
        <v>1009</v>
      </c>
      <c r="O105" t="s">
        <v>101</v>
      </c>
      <c r="P105" t="s">
        <v>101</v>
      </c>
      <c r="Q105">
        <v>1</v>
      </c>
      <c r="W105">
        <v>0</v>
      </c>
      <c r="X105">
        <v>-667794164</v>
      </c>
      <c r="Y105">
        <v>0.42</v>
      </c>
      <c r="AA105">
        <v>100.04</v>
      </c>
      <c r="AB105">
        <v>0</v>
      </c>
      <c r="AC105">
        <v>0</v>
      </c>
      <c r="AD105">
        <v>0</v>
      </c>
      <c r="AE105">
        <v>30.5</v>
      </c>
      <c r="AF105">
        <v>0</v>
      </c>
      <c r="AG105">
        <v>0</v>
      </c>
      <c r="AH105">
        <v>0</v>
      </c>
      <c r="AI105">
        <v>3.28</v>
      </c>
      <c r="AJ105">
        <v>1</v>
      </c>
      <c r="AK105">
        <v>1</v>
      </c>
      <c r="AL105">
        <v>1</v>
      </c>
      <c r="AN105">
        <v>0</v>
      </c>
      <c r="AO105">
        <v>1</v>
      </c>
      <c r="AP105">
        <v>0</v>
      </c>
      <c r="AQ105">
        <v>0</v>
      </c>
      <c r="AR105">
        <v>0</v>
      </c>
      <c r="AS105" t="s">
        <v>3</v>
      </c>
      <c r="AT105">
        <v>0.42</v>
      </c>
      <c r="AU105" t="s">
        <v>3</v>
      </c>
      <c r="AV105">
        <v>0</v>
      </c>
      <c r="AW105">
        <v>2</v>
      </c>
      <c r="AX105">
        <v>35350777</v>
      </c>
      <c r="AY105">
        <v>1</v>
      </c>
      <c r="AZ105">
        <v>0</v>
      </c>
      <c r="BA105">
        <v>103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CX105">
        <f>Y105*Source!I58</f>
        <v>1.2599999999999998E-2</v>
      </c>
      <c r="CY105">
        <f t="shared" si="24"/>
        <v>100.04</v>
      </c>
      <c r="CZ105">
        <f t="shared" si="25"/>
        <v>30.5</v>
      </c>
      <c r="DA105">
        <f t="shared" si="26"/>
        <v>3.28</v>
      </c>
      <c r="DB105">
        <f t="shared" si="22"/>
        <v>12.81</v>
      </c>
      <c r="DC105">
        <f t="shared" si="23"/>
        <v>0</v>
      </c>
    </row>
    <row r="106" spans="1:107">
      <c r="A106">
        <f>ROW(Source!A58)</f>
        <v>58</v>
      </c>
      <c r="B106">
        <v>35350322</v>
      </c>
      <c r="C106">
        <v>35350771</v>
      </c>
      <c r="D106">
        <v>29149204</v>
      </c>
      <c r="E106">
        <v>1</v>
      </c>
      <c r="F106">
        <v>1</v>
      </c>
      <c r="G106">
        <v>1</v>
      </c>
      <c r="H106">
        <v>3</v>
      </c>
      <c r="I106" t="s">
        <v>489</v>
      </c>
      <c r="J106" t="s">
        <v>490</v>
      </c>
      <c r="K106" t="s">
        <v>491</v>
      </c>
      <c r="L106">
        <v>1348</v>
      </c>
      <c r="N106">
        <v>1009</v>
      </c>
      <c r="O106" t="s">
        <v>44</v>
      </c>
      <c r="P106" t="s">
        <v>44</v>
      </c>
      <c r="Q106">
        <v>1000</v>
      </c>
      <c r="W106">
        <v>0</v>
      </c>
      <c r="X106">
        <v>-1132764130</v>
      </c>
      <c r="Y106">
        <v>3.15E-3</v>
      </c>
      <c r="AA106">
        <v>4978.46</v>
      </c>
      <c r="AB106">
        <v>0</v>
      </c>
      <c r="AC106">
        <v>0</v>
      </c>
      <c r="AD106">
        <v>0</v>
      </c>
      <c r="AE106">
        <v>729.98</v>
      </c>
      <c r="AF106">
        <v>0</v>
      </c>
      <c r="AG106">
        <v>0</v>
      </c>
      <c r="AH106">
        <v>0</v>
      </c>
      <c r="AI106">
        <v>6.82</v>
      </c>
      <c r="AJ106">
        <v>1</v>
      </c>
      <c r="AK106">
        <v>1</v>
      </c>
      <c r="AL106">
        <v>1</v>
      </c>
      <c r="AN106">
        <v>0</v>
      </c>
      <c r="AO106">
        <v>1</v>
      </c>
      <c r="AP106">
        <v>0</v>
      </c>
      <c r="AQ106">
        <v>0</v>
      </c>
      <c r="AR106">
        <v>0</v>
      </c>
      <c r="AS106" t="s">
        <v>3</v>
      </c>
      <c r="AT106">
        <v>3.15E-3</v>
      </c>
      <c r="AU106" t="s">
        <v>3</v>
      </c>
      <c r="AV106">
        <v>0</v>
      </c>
      <c r="AW106">
        <v>2</v>
      </c>
      <c r="AX106">
        <v>35350778</v>
      </c>
      <c r="AY106">
        <v>1</v>
      </c>
      <c r="AZ106">
        <v>0</v>
      </c>
      <c r="BA106">
        <v>104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CX106">
        <f>Y106*Source!I58</f>
        <v>9.4499999999999993E-5</v>
      </c>
      <c r="CY106">
        <f t="shared" si="24"/>
        <v>4978.46</v>
      </c>
      <c r="CZ106">
        <f t="shared" si="25"/>
        <v>729.98</v>
      </c>
      <c r="DA106">
        <f t="shared" si="26"/>
        <v>6.82</v>
      </c>
      <c r="DB106">
        <f t="shared" si="22"/>
        <v>2.2999999999999998</v>
      </c>
      <c r="DC106">
        <f t="shared" si="23"/>
        <v>0</v>
      </c>
    </row>
    <row r="107" spans="1:107">
      <c r="A107">
        <f>ROW(Source!A58)</f>
        <v>58</v>
      </c>
      <c r="B107">
        <v>35350322</v>
      </c>
      <c r="C107">
        <v>35350771</v>
      </c>
      <c r="D107">
        <v>29156251</v>
      </c>
      <c r="E107">
        <v>1</v>
      </c>
      <c r="F107">
        <v>1</v>
      </c>
      <c r="G107">
        <v>1</v>
      </c>
      <c r="H107">
        <v>3</v>
      </c>
      <c r="I107" t="s">
        <v>179</v>
      </c>
      <c r="J107" t="s">
        <v>181</v>
      </c>
      <c r="K107" t="s">
        <v>180</v>
      </c>
      <c r="L107">
        <v>1355</v>
      </c>
      <c r="N107">
        <v>1010</v>
      </c>
      <c r="O107" t="s">
        <v>18</v>
      </c>
      <c r="P107" t="s">
        <v>18</v>
      </c>
      <c r="Q107">
        <v>100</v>
      </c>
      <c r="W107">
        <v>0</v>
      </c>
      <c r="X107">
        <v>-439641097</v>
      </c>
      <c r="Y107">
        <v>1</v>
      </c>
      <c r="AA107">
        <v>5250.18</v>
      </c>
      <c r="AB107">
        <v>0</v>
      </c>
      <c r="AC107">
        <v>0</v>
      </c>
      <c r="AD107">
        <v>0</v>
      </c>
      <c r="AE107">
        <v>762</v>
      </c>
      <c r="AF107">
        <v>0</v>
      </c>
      <c r="AG107">
        <v>0</v>
      </c>
      <c r="AH107">
        <v>0</v>
      </c>
      <c r="AI107">
        <v>6.89</v>
      </c>
      <c r="AJ107">
        <v>1</v>
      </c>
      <c r="AK107">
        <v>1</v>
      </c>
      <c r="AL107">
        <v>1</v>
      </c>
      <c r="AN107">
        <v>0</v>
      </c>
      <c r="AO107">
        <v>0</v>
      </c>
      <c r="AP107">
        <v>0</v>
      </c>
      <c r="AQ107">
        <v>0</v>
      </c>
      <c r="AR107">
        <v>0</v>
      </c>
      <c r="AS107" t="s">
        <v>3</v>
      </c>
      <c r="AT107">
        <v>1</v>
      </c>
      <c r="AU107" t="s">
        <v>3</v>
      </c>
      <c r="AV107">
        <v>0</v>
      </c>
      <c r="AW107">
        <v>1</v>
      </c>
      <c r="AX107">
        <v>-1</v>
      </c>
      <c r="AY107">
        <v>0</v>
      </c>
      <c r="AZ107">
        <v>0</v>
      </c>
      <c r="BA107" t="s">
        <v>3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CX107">
        <f>Y107*Source!I58</f>
        <v>0.03</v>
      </c>
      <c r="CY107">
        <f t="shared" si="24"/>
        <v>5250.18</v>
      </c>
      <c r="CZ107">
        <f t="shared" si="25"/>
        <v>762</v>
      </c>
      <c r="DA107">
        <f t="shared" si="26"/>
        <v>6.89</v>
      </c>
      <c r="DB107">
        <f t="shared" si="22"/>
        <v>762</v>
      </c>
      <c r="DC107">
        <f t="shared" si="23"/>
        <v>0</v>
      </c>
    </row>
    <row r="108" spans="1:107">
      <c r="A108">
        <f>ROW(Source!A58)</f>
        <v>58</v>
      </c>
      <c r="B108">
        <v>35350322</v>
      </c>
      <c r="C108">
        <v>35350771</v>
      </c>
      <c r="D108">
        <v>29156142</v>
      </c>
      <c r="E108">
        <v>1</v>
      </c>
      <c r="F108">
        <v>1</v>
      </c>
      <c r="G108">
        <v>1</v>
      </c>
      <c r="H108">
        <v>3</v>
      </c>
      <c r="I108" t="s">
        <v>169</v>
      </c>
      <c r="J108" t="s">
        <v>172</v>
      </c>
      <c r="K108" t="s">
        <v>170</v>
      </c>
      <c r="L108">
        <v>1356</v>
      </c>
      <c r="N108">
        <v>1010</v>
      </c>
      <c r="O108" t="s">
        <v>171</v>
      </c>
      <c r="P108" t="s">
        <v>171</v>
      </c>
      <c r="Q108">
        <v>1000</v>
      </c>
      <c r="W108">
        <v>0</v>
      </c>
      <c r="X108">
        <v>44964297</v>
      </c>
      <c r="Y108">
        <v>1</v>
      </c>
      <c r="AA108">
        <v>5115.96</v>
      </c>
      <c r="AB108">
        <v>0</v>
      </c>
      <c r="AC108">
        <v>0</v>
      </c>
      <c r="AD108">
        <v>0</v>
      </c>
      <c r="AE108">
        <v>1998.42</v>
      </c>
      <c r="AF108">
        <v>0</v>
      </c>
      <c r="AG108">
        <v>0</v>
      </c>
      <c r="AH108">
        <v>0</v>
      </c>
      <c r="AI108">
        <v>2.56</v>
      </c>
      <c r="AJ108">
        <v>1</v>
      </c>
      <c r="AK108">
        <v>1</v>
      </c>
      <c r="AL108">
        <v>1</v>
      </c>
      <c r="AN108">
        <v>0</v>
      </c>
      <c r="AO108">
        <v>0</v>
      </c>
      <c r="AP108">
        <v>0</v>
      </c>
      <c r="AQ108">
        <v>0</v>
      </c>
      <c r="AR108">
        <v>0</v>
      </c>
      <c r="AS108" t="s">
        <v>3</v>
      </c>
      <c r="AT108">
        <v>1</v>
      </c>
      <c r="AU108" t="s">
        <v>3</v>
      </c>
      <c r="AV108">
        <v>0</v>
      </c>
      <c r="AW108">
        <v>1</v>
      </c>
      <c r="AX108">
        <v>-1</v>
      </c>
      <c r="AY108">
        <v>0</v>
      </c>
      <c r="AZ108">
        <v>0</v>
      </c>
      <c r="BA108" t="s">
        <v>3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CX108">
        <f>Y108*Source!I58</f>
        <v>0.03</v>
      </c>
      <c r="CY108">
        <f t="shared" si="24"/>
        <v>5115.96</v>
      </c>
      <c r="CZ108">
        <f t="shared" si="25"/>
        <v>1998.42</v>
      </c>
      <c r="DA108">
        <f t="shared" si="26"/>
        <v>2.56</v>
      </c>
      <c r="DB108">
        <f t="shared" si="22"/>
        <v>1998.42</v>
      </c>
      <c r="DC108">
        <f t="shared" si="23"/>
        <v>0</v>
      </c>
    </row>
    <row r="109" spans="1:107">
      <c r="A109">
        <f>ROW(Source!A58)</f>
        <v>58</v>
      </c>
      <c r="B109">
        <v>35350322</v>
      </c>
      <c r="C109">
        <v>35350771</v>
      </c>
      <c r="D109">
        <v>29170678</v>
      </c>
      <c r="E109">
        <v>1</v>
      </c>
      <c r="F109">
        <v>1</v>
      </c>
      <c r="G109">
        <v>1</v>
      </c>
      <c r="H109">
        <v>3</v>
      </c>
      <c r="I109" t="s">
        <v>572</v>
      </c>
      <c r="J109" t="s">
        <v>573</v>
      </c>
      <c r="K109" t="s">
        <v>574</v>
      </c>
      <c r="L109">
        <v>1354</v>
      </c>
      <c r="N109">
        <v>1010</v>
      </c>
      <c r="O109" t="s">
        <v>106</v>
      </c>
      <c r="P109" t="s">
        <v>106</v>
      </c>
      <c r="Q109">
        <v>1</v>
      </c>
      <c r="W109">
        <v>0</v>
      </c>
      <c r="X109">
        <v>-808655695</v>
      </c>
      <c r="Y109">
        <v>102</v>
      </c>
      <c r="AA109">
        <v>0.69</v>
      </c>
      <c r="AB109">
        <v>0</v>
      </c>
      <c r="AC109">
        <v>0</v>
      </c>
      <c r="AD109">
        <v>0</v>
      </c>
      <c r="AE109">
        <v>0.28000000000000003</v>
      </c>
      <c r="AF109">
        <v>0</v>
      </c>
      <c r="AG109">
        <v>0</v>
      </c>
      <c r="AH109">
        <v>0</v>
      </c>
      <c r="AI109">
        <v>2.46</v>
      </c>
      <c r="AJ109">
        <v>1</v>
      </c>
      <c r="AK109">
        <v>1</v>
      </c>
      <c r="AL109">
        <v>1</v>
      </c>
      <c r="AN109">
        <v>0</v>
      </c>
      <c r="AO109">
        <v>1</v>
      </c>
      <c r="AP109">
        <v>0</v>
      </c>
      <c r="AQ109">
        <v>0</v>
      </c>
      <c r="AR109">
        <v>0</v>
      </c>
      <c r="AS109" t="s">
        <v>3</v>
      </c>
      <c r="AT109">
        <v>102</v>
      </c>
      <c r="AU109" t="s">
        <v>3</v>
      </c>
      <c r="AV109">
        <v>0</v>
      </c>
      <c r="AW109">
        <v>2</v>
      </c>
      <c r="AX109">
        <v>35350779</v>
      </c>
      <c r="AY109">
        <v>1</v>
      </c>
      <c r="AZ109">
        <v>0</v>
      </c>
      <c r="BA109">
        <v>105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CX109">
        <f>Y109*Source!I58</f>
        <v>3.06</v>
      </c>
      <c r="CY109">
        <f t="shared" si="24"/>
        <v>0.69</v>
      </c>
      <c r="CZ109">
        <f t="shared" si="25"/>
        <v>0.28000000000000003</v>
      </c>
      <c r="DA109">
        <f t="shared" si="26"/>
        <v>2.46</v>
      </c>
      <c r="DB109">
        <f t="shared" si="22"/>
        <v>28.56</v>
      </c>
      <c r="DC109">
        <f t="shared" si="23"/>
        <v>0</v>
      </c>
    </row>
    <row r="110" spans="1:107">
      <c r="A110">
        <f>ROW(Source!A58)</f>
        <v>58</v>
      </c>
      <c r="B110">
        <v>35350322</v>
      </c>
      <c r="C110">
        <v>35350771</v>
      </c>
      <c r="D110">
        <v>29171808</v>
      </c>
      <c r="E110">
        <v>1</v>
      </c>
      <c r="F110">
        <v>1</v>
      </c>
      <c r="G110">
        <v>1</v>
      </c>
      <c r="H110">
        <v>3</v>
      </c>
      <c r="I110" t="s">
        <v>575</v>
      </c>
      <c r="J110" t="s">
        <v>576</v>
      </c>
      <c r="K110" t="s">
        <v>577</v>
      </c>
      <c r="L110">
        <v>1374</v>
      </c>
      <c r="N110">
        <v>1013</v>
      </c>
      <c r="O110" t="s">
        <v>578</v>
      </c>
      <c r="P110" t="s">
        <v>578</v>
      </c>
      <c r="Q110">
        <v>1</v>
      </c>
      <c r="W110">
        <v>0</v>
      </c>
      <c r="X110">
        <v>-915781824</v>
      </c>
      <c r="Y110">
        <v>6.05</v>
      </c>
      <c r="AA110">
        <v>1</v>
      </c>
      <c r="AB110">
        <v>0</v>
      </c>
      <c r="AC110">
        <v>0</v>
      </c>
      <c r="AD110">
        <v>0</v>
      </c>
      <c r="AE110">
        <v>1</v>
      </c>
      <c r="AF110">
        <v>0</v>
      </c>
      <c r="AG110">
        <v>0</v>
      </c>
      <c r="AH110">
        <v>0</v>
      </c>
      <c r="AI110">
        <v>1</v>
      </c>
      <c r="AJ110">
        <v>1</v>
      </c>
      <c r="AK110">
        <v>1</v>
      </c>
      <c r="AL110">
        <v>1</v>
      </c>
      <c r="AN110">
        <v>0</v>
      </c>
      <c r="AO110">
        <v>1</v>
      </c>
      <c r="AP110">
        <v>0</v>
      </c>
      <c r="AQ110">
        <v>0</v>
      </c>
      <c r="AR110">
        <v>0</v>
      </c>
      <c r="AS110" t="s">
        <v>3</v>
      </c>
      <c r="AT110">
        <v>6.05</v>
      </c>
      <c r="AU110" t="s">
        <v>3</v>
      </c>
      <c r="AV110">
        <v>0</v>
      </c>
      <c r="AW110">
        <v>2</v>
      </c>
      <c r="AX110">
        <v>35350780</v>
      </c>
      <c r="AY110">
        <v>1</v>
      </c>
      <c r="AZ110">
        <v>0</v>
      </c>
      <c r="BA110">
        <v>106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CX110">
        <f>Y110*Source!I58</f>
        <v>0.18149999999999999</v>
      </c>
      <c r="CY110">
        <f t="shared" si="24"/>
        <v>1</v>
      </c>
      <c r="CZ110">
        <f t="shared" si="25"/>
        <v>1</v>
      </c>
      <c r="DA110">
        <f t="shared" si="26"/>
        <v>1</v>
      </c>
      <c r="DB110">
        <f t="shared" si="22"/>
        <v>6.05</v>
      </c>
      <c r="DC110">
        <f t="shared" si="23"/>
        <v>0</v>
      </c>
    </row>
    <row r="111" spans="1:107">
      <c r="A111">
        <f>ROW(Source!A61)</f>
        <v>61</v>
      </c>
      <c r="B111">
        <v>35350322</v>
      </c>
      <c r="C111">
        <v>35350781</v>
      </c>
      <c r="D111">
        <v>29361034</v>
      </c>
      <c r="E111">
        <v>1</v>
      </c>
      <c r="F111">
        <v>1</v>
      </c>
      <c r="G111">
        <v>1</v>
      </c>
      <c r="H111">
        <v>1</v>
      </c>
      <c r="I111" t="s">
        <v>585</v>
      </c>
      <c r="J111" t="s">
        <v>3</v>
      </c>
      <c r="K111" t="s">
        <v>586</v>
      </c>
      <c r="L111">
        <v>1369</v>
      </c>
      <c r="N111">
        <v>1013</v>
      </c>
      <c r="O111" t="s">
        <v>430</v>
      </c>
      <c r="P111" t="s">
        <v>430</v>
      </c>
      <c r="Q111">
        <v>1</v>
      </c>
      <c r="W111">
        <v>0</v>
      </c>
      <c r="X111">
        <v>184923391</v>
      </c>
      <c r="Y111">
        <v>22.48</v>
      </c>
      <c r="AA111">
        <v>0</v>
      </c>
      <c r="AB111">
        <v>0</v>
      </c>
      <c r="AC111">
        <v>0</v>
      </c>
      <c r="AD111">
        <v>306.91000000000003</v>
      </c>
      <c r="AE111">
        <v>0</v>
      </c>
      <c r="AF111">
        <v>0</v>
      </c>
      <c r="AG111">
        <v>0</v>
      </c>
      <c r="AH111">
        <v>306.91000000000003</v>
      </c>
      <c r="AI111">
        <v>1</v>
      </c>
      <c r="AJ111">
        <v>1</v>
      </c>
      <c r="AK111">
        <v>1</v>
      </c>
      <c r="AL111">
        <v>1</v>
      </c>
      <c r="AN111">
        <v>0</v>
      </c>
      <c r="AO111">
        <v>1</v>
      </c>
      <c r="AP111">
        <v>0</v>
      </c>
      <c r="AQ111">
        <v>0</v>
      </c>
      <c r="AR111">
        <v>0</v>
      </c>
      <c r="AS111" t="s">
        <v>3</v>
      </c>
      <c r="AT111">
        <v>22.48</v>
      </c>
      <c r="AU111" t="s">
        <v>3</v>
      </c>
      <c r="AV111">
        <v>1</v>
      </c>
      <c r="AW111">
        <v>2</v>
      </c>
      <c r="AX111">
        <v>35350782</v>
      </c>
      <c r="AY111">
        <v>2</v>
      </c>
      <c r="AZ111">
        <v>131072</v>
      </c>
      <c r="BA111">
        <v>107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CX111">
        <f>Y111*Source!I61</f>
        <v>11.24</v>
      </c>
      <c r="CY111">
        <f>AD111</f>
        <v>306.91000000000003</v>
      </c>
      <c r="CZ111">
        <f>AH111</f>
        <v>306.91000000000003</v>
      </c>
      <c r="DA111">
        <f>AL111</f>
        <v>1</v>
      </c>
      <c r="DB111">
        <f t="shared" si="22"/>
        <v>6899.34</v>
      </c>
      <c r="DC111">
        <f t="shared" si="23"/>
        <v>0</v>
      </c>
    </row>
    <row r="112" spans="1:107">
      <c r="A112">
        <f>ROW(Source!A61)</f>
        <v>61</v>
      </c>
      <c r="B112">
        <v>35350322</v>
      </c>
      <c r="C112">
        <v>35350781</v>
      </c>
      <c r="D112">
        <v>121548</v>
      </c>
      <c r="E112">
        <v>1</v>
      </c>
      <c r="F112">
        <v>1</v>
      </c>
      <c r="G112">
        <v>1</v>
      </c>
      <c r="H112">
        <v>1</v>
      </c>
      <c r="I112" t="s">
        <v>23</v>
      </c>
      <c r="J112" t="s">
        <v>3</v>
      </c>
      <c r="K112" t="s">
        <v>431</v>
      </c>
      <c r="L112">
        <v>608254</v>
      </c>
      <c r="N112">
        <v>1013</v>
      </c>
      <c r="O112" t="s">
        <v>432</v>
      </c>
      <c r="P112" t="s">
        <v>432</v>
      </c>
      <c r="Q112">
        <v>1</v>
      </c>
      <c r="W112">
        <v>0</v>
      </c>
      <c r="X112">
        <v>-185737400</v>
      </c>
      <c r="Y112">
        <v>0.26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1</v>
      </c>
      <c r="AJ112">
        <v>1</v>
      </c>
      <c r="AK112">
        <v>1</v>
      </c>
      <c r="AL112">
        <v>1</v>
      </c>
      <c r="AN112">
        <v>0</v>
      </c>
      <c r="AO112">
        <v>1</v>
      </c>
      <c r="AP112">
        <v>0</v>
      </c>
      <c r="AQ112">
        <v>0</v>
      </c>
      <c r="AR112">
        <v>0</v>
      </c>
      <c r="AS112" t="s">
        <v>3</v>
      </c>
      <c r="AT112">
        <v>0.26</v>
      </c>
      <c r="AU112" t="s">
        <v>3</v>
      </c>
      <c r="AV112">
        <v>2</v>
      </c>
      <c r="AW112">
        <v>2</v>
      </c>
      <c r="AX112">
        <v>35350783</v>
      </c>
      <c r="AY112">
        <v>1</v>
      </c>
      <c r="AZ112">
        <v>0</v>
      </c>
      <c r="BA112">
        <v>108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CX112">
        <f>Y112*Source!I61</f>
        <v>0.13</v>
      </c>
      <c r="CY112">
        <f>AD112</f>
        <v>0</v>
      </c>
      <c r="CZ112">
        <f>AH112</f>
        <v>0</v>
      </c>
      <c r="DA112">
        <f>AL112</f>
        <v>1</v>
      </c>
      <c r="DB112">
        <f t="shared" si="22"/>
        <v>0</v>
      </c>
      <c r="DC112">
        <f t="shared" si="23"/>
        <v>0</v>
      </c>
    </row>
    <row r="113" spans="1:107">
      <c r="A113">
        <f>ROW(Source!A61)</f>
        <v>61</v>
      </c>
      <c r="B113">
        <v>35350322</v>
      </c>
      <c r="C113">
        <v>35350781</v>
      </c>
      <c r="D113">
        <v>29172362</v>
      </c>
      <c r="E113">
        <v>1</v>
      </c>
      <c r="F113">
        <v>1</v>
      </c>
      <c r="G113">
        <v>1</v>
      </c>
      <c r="H113">
        <v>2</v>
      </c>
      <c r="I113" t="s">
        <v>569</v>
      </c>
      <c r="J113" t="s">
        <v>570</v>
      </c>
      <c r="K113" t="s">
        <v>571</v>
      </c>
      <c r="L113">
        <v>1368</v>
      </c>
      <c r="N113">
        <v>1011</v>
      </c>
      <c r="O113" t="s">
        <v>436</v>
      </c>
      <c r="P113" t="s">
        <v>436</v>
      </c>
      <c r="Q113">
        <v>1</v>
      </c>
      <c r="W113">
        <v>0</v>
      </c>
      <c r="X113">
        <v>2071614860</v>
      </c>
      <c r="Y113">
        <v>0.26</v>
      </c>
      <c r="AA113">
        <v>0</v>
      </c>
      <c r="AB113">
        <v>1113.56</v>
      </c>
      <c r="AC113">
        <v>447.93</v>
      </c>
      <c r="AD113">
        <v>0</v>
      </c>
      <c r="AE113">
        <v>0</v>
      </c>
      <c r="AF113">
        <v>134.65</v>
      </c>
      <c r="AG113">
        <v>13.5</v>
      </c>
      <c r="AH113">
        <v>0</v>
      </c>
      <c r="AI113">
        <v>1</v>
      </c>
      <c r="AJ113">
        <v>8.27</v>
      </c>
      <c r="AK113">
        <v>33.18</v>
      </c>
      <c r="AL113">
        <v>1</v>
      </c>
      <c r="AN113">
        <v>0</v>
      </c>
      <c r="AO113">
        <v>1</v>
      </c>
      <c r="AP113">
        <v>0</v>
      </c>
      <c r="AQ113">
        <v>0</v>
      </c>
      <c r="AR113">
        <v>0</v>
      </c>
      <c r="AS113" t="s">
        <v>3</v>
      </c>
      <c r="AT113">
        <v>0.26</v>
      </c>
      <c r="AU113" t="s">
        <v>3</v>
      </c>
      <c r="AV113">
        <v>0</v>
      </c>
      <c r="AW113">
        <v>2</v>
      </c>
      <c r="AX113">
        <v>35350784</v>
      </c>
      <c r="AY113">
        <v>1</v>
      </c>
      <c r="AZ113">
        <v>0</v>
      </c>
      <c r="BA113">
        <v>109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CX113">
        <f>Y113*Source!I61</f>
        <v>0.13</v>
      </c>
      <c r="CY113">
        <f>AB113</f>
        <v>1113.56</v>
      </c>
      <c r="CZ113">
        <f>AF113</f>
        <v>134.65</v>
      </c>
      <c r="DA113">
        <f>AJ113</f>
        <v>8.27</v>
      </c>
      <c r="DB113">
        <f t="shared" si="22"/>
        <v>35.01</v>
      </c>
      <c r="DC113">
        <f t="shared" si="23"/>
        <v>3.51</v>
      </c>
    </row>
    <row r="114" spans="1:107">
      <c r="A114">
        <f>ROW(Source!A61)</f>
        <v>61</v>
      </c>
      <c r="B114">
        <v>35350322</v>
      </c>
      <c r="C114">
        <v>35350781</v>
      </c>
      <c r="D114">
        <v>29174913</v>
      </c>
      <c r="E114">
        <v>1</v>
      </c>
      <c r="F114">
        <v>1</v>
      </c>
      <c r="G114">
        <v>1</v>
      </c>
      <c r="H114">
        <v>2</v>
      </c>
      <c r="I114" t="s">
        <v>461</v>
      </c>
      <c r="J114" t="s">
        <v>462</v>
      </c>
      <c r="K114" t="s">
        <v>463</v>
      </c>
      <c r="L114">
        <v>1368</v>
      </c>
      <c r="N114">
        <v>1011</v>
      </c>
      <c r="O114" t="s">
        <v>436</v>
      </c>
      <c r="P114" t="s">
        <v>436</v>
      </c>
      <c r="Q114">
        <v>1</v>
      </c>
      <c r="W114">
        <v>0</v>
      </c>
      <c r="X114">
        <v>458544584</v>
      </c>
      <c r="Y114">
        <v>0.26</v>
      </c>
      <c r="AA114">
        <v>0</v>
      </c>
      <c r="AB114">
        <v>932.72</v>
      </c>
      <c r="AC114">
        <v>384.89</v>
      </c>
      <c r="AD114">
        <v>0</v>
      </c>
      <c r="AE114">
        <v>0</v>
      </c>
      <c r="AF114">
        <v>87.17</v>
      </c>
      <c r="AG114">
        <v>11.6</v>
      </c>
      <c r="AH114">
        <v>0</v>
      </c>
      <c r="AI114">
        <v>1</v>
      </c>
      <c r="AJ114">
        <v>10.7</v>
      </c>
      <c r="AK114">
        <v>33.18</v>
      </c>
      <c r="AL114">
        <v>1</v>
      </c>
      <c r="AN114">
        <v>0</v>
      </c>
      <c r="AO114">
        <v>1</v>
      </c>
      <c r="AP114">
        <v>0</v>
      </c>
      <c r="AQ114">
        <v>0</v>
      </c>
      <c r="AR114">
        <v>0</v>
      </c>
      <c r="AS114" t="s">
        <v>3</v>
      </c>
      <c r="AT114">
        <v>0.26</v>
      </c>
      <c r="AU114" t="s">
        <v>3</v>
      </c>
      <c r="AV114">
        <v>0</v>
      </c>
      <c r="AW114">
        <v>2</v>
      </c>
      <c r="AX114">
        <v>35350785</v>
      </c>
      <c r="AY114">
        <v>1</v>
      </c>
      <c r="AZ114">
        <v>0</v>
      </c>
      <c r="BA114">
        <v>110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CX114">
        <f>Y114*Source!I61</f>
        <v>0.13</v>
      </c>
      <c r="CY114">
        <f>AB114</f>
        <v>932.72</v>
      </c>
      <c r="CZ114">
        <f>AF114</f>
        <v>87.17</v>
      </c>
      <c r="DA114">
        <f>AJ114</f>
        <v>10.7</v>
      </c>
      <c r="DB114">
        <f t="shared" si="22"/>
        <v>22.66</v>
      </c>
      <c r="DC114">
        <f t="shared" si="23"/>
        <v>3.02</v>
      </c>
    </row>
    <row r="115" spans="1:107">
      <c r="A115">
        <f>ROW(Source!A61)</f>
        <v>61</v>
      </c>
      <c r="B115">
        <v>35350322</v>
      </c>
      <c r="C115">
        <v>35350781</v>
      </c>
      <c r="D115">
        <v>29107914</v>
      </c>
      <c r="E115">
        <v>1</v>
      </c>
      <c r="F115">
        <v>1</v>
      </c>
      <c r="G115">
        <v>1</v>
      </c>
      <c r="H115">
        <v>3</v>
      </c>
      <c r="I115" t="s">
        <v>587</v>
      </c>
      <c r="J115" t="s">
        <v>588</v>
      </c>
      <c r="K115" t="s">
        <v>589</v>
      </c>
      <c r="L115">
        <v>1348</v>
      </c>
      <c r="N115">
        <v>1009</v>
      </c>
      <c r="O115" t="s">
        <v>44</v>
      </c>
      <c r="P115" t="s">
        <v>44</v>
      </c>
      <c r="Q115">
        <v>1000</v>
      </c>
      <c r="W115">
        <v>0</v>
      </c>
      <c r="X115">
        <v>1538009951</v>
      </c>
      <c r="Y115">
        <v>3.3E-4</v>
      </c>
      <c r="AA115">
        <v>153450.07999999999</v>
      </c>
      <c r="AB115">
        <v>0</v>
      </c>
      <c r="AC115">
        <v>0</v>
      </c>
      <c r="AD115">
        <v>0</v>
      </c>
      <c r="AE115">
        <v>19800.009999999998</v>
      </c>
      <c r="AF115">
        <v>0</v>
      </c>
      <c r="AG115">
        <v>0</v>
      </c>
      <c r="AH115">
        <v>0</v>
      </c>
      <c r="AI115">
        <v>7.75</v>
      </c>
      <c r="AJ115">
        <v>1</v>
      </c>
      <c r="AK115">
        <v>1</v>
      </c>
      <c r="AL115">
        <v>1</v>
      </c>
      <c r="AN115">
        <v>0</v>
      </c>
      <c r="AO115">
        <v>1</v>
      </c>
      <c r="AP115">
        <v>0</v>
      </c>
      <c r="AQ115">
        <v>0</v>
      </c>
      <c r="AR115">
        <v>0</v>
      </c>
      <c r="AS115" t="s">
        <v>3</v>
      </c>
      <c r="AT115">
        <v>3.3E-4</v>
      </c>
      <c r="AU115" t="s">
        <v>3</v>
      </c>
      <c r="AV115">
        <v>0</v>
      </c>
      <c r="AW115">
        <v>2</v>
      </c>
      <c r="AX115">
        <v>35350786</v>
      </c>
      <c r="AY115">
        <v>1</v>
      </c>
      <c r="AZ115">
        <v>0</v>
      </c>
      <c r="BA115">
        <v>111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CX115">
        <f>Y115*Source!I61</f>
        <v>1.65E-4</v>
      </c>
      <c r="CY115">
        <f t="shared" ref="CY115:CY122" si="27">AA115</f>
        <v>153450.07999999999</v>
      </c>
      <c r="CZ115">
        <f t="shared" ref="CZ115:CZ122" si="28">AE115</f>
        <v>19800.009999999998</v>
      </c>
      <c r="DA115">
        <f t="shared" ref="DA115:DA122" si="29">AI115</f>
        <v>7.75</v>
      </c>
      <c r="DB115">
        <f t="shared" si="22"/>
        <v>6.53</v>
      </c>
      <c r="DC115">
        <f t="shared" si="23"/>
        <v>0</v>
      </c>
    </row>
    <row r="116" spans="1:107">
      <c r="A116">
        <f>ROW(Source!A61)</f>
        <v>61</v>
      </c>
      <c r="B116">
        <v>35350322</v>
      </c>
      <c r="C116">
        <v>35350781</v>
      </c>
      <c r="D116">
        <v>29111245</v>
      </c>
      <c r="E116">
        <v>1</v>
      </c>
      <c r="F116">
        <v>1</v>
      </c>
      <c r="G116">
        <v>1</v>
      </c>
      <c r="H116">
        <v>3</v>
      </c>
      <c r="I116" t="s">
        <v>590</v>
      </c>
      <c r="J116" t="s">
        <v>591</v>
      </c>
      <c r="K116" t="s">
        <v>592</v>
      </c>
      <c r="L116">
        <v>1348</v>
      </c>
      <c r="N116">
        <v>1009</v>
      </c>
      <c r="O116" t="s">
        <v>44</v>
      </c>
      <c r="P116" t="s">
        <v>44</v>
      </c>
      <c r="Q116">
        <v>1000</v>
      </c>
      <c r="W116">
        <v>0</v>
      </c>
      <c r="X116">
        <v>-479587120</v>
      </c>
      <c r="Y116">
        <v>1.4E-3</v>
      </c>
      <c r="AA116">
        <v>34372.89</v>
      </c>
      <c r="AB116">
        <v>0</v>
      </c>
      <c r="AC116">
        <v>0</v>
      </c>
      <c r="AD116">
        <v>0</v>
      </c>
      <c r="AE116">
        <v>3960.01</v>
      </c>
      <c r="AF116">
        <v>0</v>
      </c>
      <c r="AG116">
        <v>0</v>
      </c>
      <c r="AH116">
        <v>0</v>
      </c>
      <c r="AI116">
        <v>8.68</v>
      </c>
      <c r="AJ116">
        <v>1</v>
      </c>
      <c r="AK116">
        <v>1</v>
      </c>
      <c r="AL116">
        <v>1</v>
      </c>
      <c r="AN116">
        <v>0</v>
      </c>
      <c r="AO116">
        <v>1</v>
      </c>
      <c r="AP116">
        <v>0</v>
      </c>
      <c r="AQ116">
        <v>0</v>
      </c>
      <c r="AR116">
        <v>0</v>
      </c>
      <c r="AS116" t="s">
        <v>3</v>
      </c>
      <c r="AT116">
        <v>1.4E-3</v>
      </c>
      <c r="AU116" t="s">
        <v>3</v>
      </c>
      <c r="AV116">
        <v>0</v>
      </c>
      <c r="AW116">
        <v>2</v>
      </c>
      <c r="AX116">
        <v>35350787</v>
      </c>
      <c r="AY116">
        <v>1</v>
      </c>
      <c r="AZ116">
        <v>0</v>
      </c>
      <c r="BA116">
        <v>112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CX116">
        <f>Y116*Source!I61</f>
        <v>6.9999999999999999E-4</v>
      </c>
      <c r="CY116">
        <f t="shared" si="27"/>
        <v>34372.89</v>
      </c>
      <c r="CZ116">
        <f t="shared" si="28"/>
        <v>3960.01</v>
      </c>
      <c r="DA116">
        <f t="shared" si="29"/>
        <v>8.68</v>
      </c>
      <c r="DB116">
        <f t="shared" si="22"/>
        <v>5.54</v>
      </c>
      <c r="DC116">
        <f t="shared" si="23"/>
        <v>0</v>
      </c>
    </row>
    <row r="117" spans="1:107">
      <c r="A117">
        <f>ROW(Source!A61)</f>
        <v>61</v>
      </c>
      <c r="B117">
        <v>35350322</v>
      </c>
      <c r="C117">
        <v>35350781</v>
      </c>
      <c r="D117">
        <v>29108269</v>
      </c>
      <c r="E117">
        <v>1</v>
      </c>
      <c r="F117">
        <v>1</v>
      </c>
      <c r="G117">
        <v>1</v>
      </c>
      <c r="H117">
        <v>3</v>
      </c>
      <c r="I117" t="s">
        <v>593</v>
      </c>
      <c r="J117" t="s">
        <v>594</v>
      </c>
      <c r="K117" t="s">
        <v>595</v>
      </c>
      <c r="L117">
        <v>1348</v>
      </c>
      <c r="N117">
        <v>1009</v>
      </c>
      <c r="O117" t="s">
        <v>44</v>
      </c>
      <c r="P117" t="s">
        <v>44</v>
      </c>
      <c r="Q117">
        <v>1000</v>
      </c>
      <c r="W117">
        <v>0</v>
      </c>
      <c r="X117">
        <v>-1250586262</v>
      </c>
      <c r="Y117">
        <v>5.0000000000000001E-4</v>
      </c>
      <c r="AA117">
        <v>17435.7</v>
      </c>
      <c r="AB117">
        <v>0</v>
      </c>
      <c r="AC117">
        <v>0</v>
      </c>
      <c r="AD117">
        <v>0</v>
      </c>
      <c r="AE117">
        <v>1820.01</v>
      </c>
      <c r="AF117">
        <v>0</v>
      </c>
      <c r="AG117">
        <v>0</v>
      </c>
      <c r="AH117">
        <v>0</v>
      </c>
      <c r="AI117">
        <v>9.58</v>
      </c>
      <c r="AJ117">
        <v>1</v>
      </c>
      <c r="AK117">
        <v>1</v>
      </c>
      <c r="AL117">
        <v>1</v>
      </c>
      <c r="AN117">
        <v>0</v>
      </c>
      <c r="AO117">
        <v>1</v>
      </c>
      <c r="AP117">
        <v>0</v>
      </c>
      <c r="AQ117">
        <v>0</v>
      </c>
      <c r="AR117">
        <v>0</v>
      </c>
      <c r="AS117" t="s">
        <v>3</v>
      </c>
      <c r="AT117">
        <v>5.0000000000000001E-4</v>
      </c>
      <c r="AU117" t="s">
        <v>3</v>
      </c>
      <c r="AV117">
        <v>0</v>
      </c>
      <c r="AW117">
        <v>2</v>
      </c>
      <c r="AX117">
        <v>35350788</v>
      </c>
      <c r="AY117">
        <v>1</v>
      </c>
      <c r="AZ117">
        <v>0</v>
      </c>
      <c r="BA117">
        <v>113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CX117">
        <f>Y117*Source!I61</f>
        <v>2.5000000000000001E-4</v>
      </c>
      <c r="CY117">
        <f t="shared" si="27"/>
        <v>17435.7</v>
      </c>
      <c r="CZ117">
        <f t="shared" si="28"/>
        <v>1820.01</v>
      </c>
      <c r="DA117">
        <f t="shared" si="29"/>
        <v>9.58</v>
      </c>
      <c r="DB117">
        <f t="shared" si="22"/>
        <v>0.91</v>
      </c>
      <c r="DC117">
        <f t="shared" si="23"/>
        <v>0</v>
      </c>
    </row>
    <row r="118" spans="1:107">
      <c r="A118">
        <f>ROW(Source!A61)</f>
        <v>61</v>
      </c>
      <c r="B118">
        <v>35350322</v>
      </c>
      <c r="C118">
        <v>35350781</v>
      </c>
      <c r="D118">
        <v>29110426</v>
      </c>
      <c r="E118">
        <v>1</v>
      </c>
      <c r="F118">
        <v>1</v>
      </c>
      <c r="G118">
        <v>1</v>
      </c>
      <c r="H118">
        <v>3</v>
      </c>
      <c r="I118" t="s">
        <v>596</v>
      </c>
      <c r="J118" t="s">
        <v>597</v>
      </c>
      <c r="K118" t="s">
        <v>598</v>
      </c>
      <c r="L118">
        <v>1346</v>
      </c>
      <c r="N118">
        <v>1009</v>
      </c>
      <c r="O118" t="s">
        <v>101</v>
      </c>
      <c r="P118" t="s">
        <v>101</v>
      </c>
      <c r="Q118">
        <v>1</v>
      </c>
      <c r="W118">
        <v>0</v>
      </c>
      <c r="X118">
        <v>1314148174</v>
      </c>
      <c r="Y118">
        <v>0.04</v>
      </c>
      <c r="AA118">
        <v>63.36</v>
      </c>
      <c r="AB118">
        <v>0</v>
      </c>
      <c r="AC118">
        <v>0</v>
      </c>
      <c r="AD118">
        <v>0</v>
      </c>
      <c r="AE118">
        <v>28.67</v>
      </c>
      <c r="AF118">
        <v>0</v>
      </c>
      <c r="AG118">
        <v>0</v>
      </c>
      <c r="AH118">
        <v>0</v>
      </c>
      <c r="AI118">
        <v>2.21</v>
      </c>
      <c r="AJ118">
        <v>1</v>
      </c>
      <c r="AK118">
        <v>1</v>
      </c>
      <c r="AL118">
        <v>1</v>
      </c>
      <c r="AN118">
        <v>0</v>
      </c>
      <c r="AO118">
        <v>1</v>
      </c>
      <c r="AP118">
        <v>0</v>
      </c>
      <c r="AQ118">
        <v>0</v>
      </c>
      <c r="AR118">
        <v>0</v>
      </c>
      <c r="AS118" t="s">
        <v>3</v>
      </c>
      <c r="AT118">
        <v>0.04</v>
      </c>
      <c r="AU118" t="s">
        <v>3</v>
      </c>
      <c r="AV118">
        <v>0</v>
      </c>
      <c r="AW118">
        <v>2</v>
      </c>
      <c r="AX118">
        <v>35350789</v>
      </c>
      <c r="AY118">
        <v>1</v>
      </c>
      <c r="AZ118">
        <v>0</v>
      </c>
      <c r="BA118">
        <v>114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CX118">
        <f>Y118*Source!I61</f>
        <v>0.02</v>
      </c>
      <c r="CY118">
        <f t="shared" si="27"/>
        <v>63.36</v>
      </c>
      <c r="CZ118">
        <f t="shared" si="28"/>
        <v>28.67</v>
      </c>
      <c r="DA118">
        <f t="shared" si="29"/>
        <v>2.21</v>
      </c>
      <c r="DB118">
        <f t="shared" si="22"/>
        <v>1.1499999999999999</v>
      </c>
      <c r="DC118">
        <f t="shared" si="23"/>
        <v>0</v>
      </c>
    </row>
    <row r="119" spans="1:107">
      <c r="A119">
        <f>ROW(Source!A61)</f>
        <v>61</v>
      </c>
      <c r="B119">
        <v>35350322</v>
      </c>
      <c r="C119">
        <v>35350781</v>
      </c>
      <c r="D119">
        <v>29110838</v>
      </c>
      <c r="E119">
        <v>1</v>
      </c>
      <c r="F119">
        <v>1</v>
      </c>
      <c r="G119">
        <v>1</v>
      </c>
      <c r="H119">
        <v>3</v>
      </c>
      <c r="I119" t="s">
        <v>582</v>
      </c>
      <c r="J119" t="s">
        <v>583</v>
      </c>
      <c r="K119" t="s">
        <v>584</v>
      </c>
      <c r="L119">
        <v>1346</v>
      </c>
      <c r="N119">
        <v>1009</v>
      </c>
      <c r="O119" t="s">
        <v>101</v>
      </c>
      <c r="P119" t="s">
        <v>101</v>
      </c>
      <c r="Q119">
        <v>1</v>
      </c>
      <c r="W119">
        <v>0</v>
      </c>
      <c r="X119">
        <v>-667794164</v>
      </c>
      <c r="Y119">
        <v>0.16</v>
      </c>
      <c r="AA119">
        <v>100.04</v>
      </c>
      <c r="AB119">
        <v>0</v>
      </c>
      <c r="AC119">
        <v>0</v>
      </c>
      <c r="AD119">
        <v>0</v>
      </c>
      <c r="AE119">
        <v>30.5</v>
      </c>
      <c r="AF119">
        <v>0</v>
      </c>
      <c r="AG119">
        <v>0</v>
      </c>
      <c r="AH119">
        <v>0</v>
      </c>
      <c r="AI119">
        <v>3.28</v>
      </c>
      <c r="AJ119">
        <v>1</v>
      </c>
      <c r="AK119">
        <v>1</v>
      </c>
      <c r="AL119">
        <v>1</v>
      </c>
      <c r="AN119">
        <v>0</v>
      </c>
      <c r="AO119">
        <v>1</v>
      </c>
      <c r="AP119">
        <v>0</v>
      </c>
      <c r="AQ119">
        <v>0</v>
      </c>
      <c r="AR119">
        <v>0</v>
      </c>
      <c r="AS119" t="s">
        <v>3</v>
      </c>
      <c r="AT119">
        <v>0.16</v>
      </c>
      <c r="AU119" t="s">
        <v>3</v>
      </c>
      <c r="AV119">
        <v>0</v>
      </c>
      <c r="AW119">
        <v>2</v>
      </c>
      <c r="AX119">
        <v>35350790</v>
      </c>
      <c r="AY119">
        <v>1</v>
      </c>
      <c r="AZ119">
        <v>0</v>
      </c>
      <c r="BA119">
        <v>115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CX119">
        <f>Y119*Source!I61</f>
        <v>0.08</v>
      </c>
      <c r="CY119">
        <f t="shared" si="27"/>
        <v>100.04</v>
      </c>
      <c r="CZ119">
        <f t="shared" si="28"/>
        <v>30.5</v>
      </c>
      <c r="DA119">
        <f t="shared" si="29"/>
        <v>3.28</v>
      </c>
      <c r="DB119">
        <f t="shared" si="22"/>
        <v>4.88</v>
      </c>
      <c r="DC119">
        <f t="shared" si="23"/>
        <v>0</v>
      </c>
    </row>
    <row r="120" spans="1:107">
      <c r="A120">
        <f>ROW(Source!A61)</f>
        <v>61</v>
      </c>
      <c r="B120">
        <v>35350322</v>
      </c>
      <c r="C120">
        <v>35350781</v>
      </c>
      <c r="D120">
        <v>29114470</v>
      </c>
      <c r="E120">
        <v>1</v>
      </c>
      <c r="F120">
        <v>1</v>
      </c>
      <c r="G120">
        <v>1</v>
      </c>
      <c r="H120">
        <v>3</v>
      </c>
      <c r="I120" t="s">
        <v>599</v>
      </c>
      <c r="J120" t="s">
        <v>600</v>
      </c>
      <c r="K120" t="s">
        <v>601</v>
      </c>
      <c r="L120">
        <v>1355</v>
      </c>
      <c r="N120">
        <v>1010</v>
      </c>
      <c r="O120" t="s">
        <v>18</v>
      </c>
      <c r="P120" t="s">
        <v>18</v>
      </c>
      <c r="Q120">
        <v>100</v>
      </c>
      <c r="W120">
        <v>0</v>
      </c>
      <c r="X120">
        <v>-228248654</v>
      </c>
      <c r="Y120">
        <v>0.32</v>
      </c>
      <c r="AA120">
        <v>55.19</v>
      </c>
      <c r="AB120">
        <v>0</v>
      </c>
      <c r="AC120">
        <v>0</v>
      </c>
      <c r="AD120">
        <v>0</v>
      </c>
      <c r="AE120">
        <v>86.24</v>
      </c>
      <c r="AF120">
        <v>0</v>
      </c>
      <c r="AG120">
        <v>0</v>
      </c>
      <c r="AH120">
        <v>0</v>
      </c>
      <c r="AI120">
        <v>0.64</v>
      </c>
      <c r="AJ120">
        <v>1</v>
      </c>
      <c r="AK120">
        <v>1</v>
      </c>
      <c r="AL120">
        <v>1</v>
      </c>
      <c r="AN120">
        <v>0</v>
      </c>
      <c r="AO120">
        <v>1</v>
      </c>
      <c r="AP120">
        <v>0</v>
      </c>
      <c r="AQ120">
        <v>0</v>
      </c>
      <c r="AR120">
        <v>0</v>
      </c>
      <c r="AS120" t="s">
        <v>3</v>
      </c>
      <c r="AT120">
        <v>0.32</v>
      </c>
      <c r="AU120" t="s">
        <v>3</v>
      </c>
      <c r="AV120">
        <v>0</v>
      </c>
      <c r="AW120">
        <v>2</v>
      </c>
      <c r="AX120">
        <v>35350791</v>
      </c>
      <c r="AY120">
        <v>1</v>
      </c>
      <c r="AZ120">
        <v>0</v>
      </c>
      <c r="BA120">
        <v>116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CX120">
        <f>Y120*Source!I61</f>
        <v>0.16</v>
      </c>
      <c r="CY120">
        <f t="shared" si="27"/>
        <v>55.19</v>
      </c>
      <c r="CZ120">
        <f t="shared" si="28"/>
        <v>86.24</v>
      </c>
      <c r="DA120">
        <f t="shared" si="29"/>
        <v>0.64</v>
      </c>
      <c r="DB120">
        <f t="shared" si="22"/>
        <v>27.6</v>
      </c>
      <c r="DC120">
        <f t="shared" si="23"/>
        <v>0</v>
      </c>
    </row>
    <row r="121" spans="1:107">
      <c r="A121">
        <f>ROW(Source!A61)</f>
        <v>61</v>
      </c>
      <c r="B121">
        <v>35350322</v>
      </c>
      <c r="C121">
        <v>35350781</v>
      </c>
      <c r="D121">
        <v>29149204</v>
      </c>
      <c r="E121">
        <v>1</v>
      </c>
      <c r="F121">
        <v>1</v>
      </c>
      <c r="G121">
        <v>1</v>
      </c>
      <c r="H121">
        <v>3</v>
      </c>
      <c r="I121" t="s">
        <v>489</v>
      </c>
      <c r="J121" t="s">
        <v>490</v>
      </c>
      <c r="K121" t="s">
        <v>491</v>
      </c>
      <c r="L121">
        <v>1348</v>
      </c>
      <c r="N121">
        <v>1009</v>
      </c>
      <c r="O121" t="s">
        <v>44</v>
      </c>
      <c r="P121" t="s">
        <v>44</v>
      </c>
      <c r="Q121">
        <v>1000</v>
      </c>
      <c r="W121">
        <v>0</v>
      </c>
      <c r="X121">
        <v>-1132764130</v>
      </c>
      <c r="Y121">
        <v>2.1000000000000001E-2</v>
      </c>
      <c r="AA121">
        <v>4978.46</v>
      </c>
      <c r="AB121">
        <v>0</v>
      </c>
      <c r="AC121">
        <v>0</v>
      </c>
      <c r="AD121">
        <v>0</v>
      </c>
      <c r="AE121">
        <v>729.98</v>
      </c>
      <c r="AF121">
        <v>0</v>
      </c>
      <c r="AG121">
        <v>0</v>
      </c>
      <c r="AH121">
        <v>0</v>
      </c>
      <c r="AI121">
        <v>6.82</v>
      </c>
      <c r="AJ121">
        <v>1</v>
      </c>
      <c r="AK121">
        <v>1</v>
      </c>
      <c r="AL121">
        <v>1</v>
      </c>
      <c r="AN121">
        <v>0</v>
      </c>
      <c r="AO121">
        <v>1</v>
      </c>
      <c r="AP121">
        <v>0</v>
      </c>
      <c r="AQ121">
        <v>0</v>
      </c>
      <c r="AR121">
        <v>0</v>
      </c>
      <c r="AS121" t="s">
        <v>3</v>
      </c>
      <c r="AT121">
        <v>2.1000000000000001E-2</v>
      </c>
      <c r="AU121" t="s">
        <v>3</v>
      </c>
      <c r="AV121">
        <v>0</v>
      </c>
      <c r="AW121">
        <v>2</v>
      </c>
      <c r="AX121">
        <v>35350792</v>
      </c>
      <c r="AY121">
        <v>1</v>
      </c>
      <c r="AZ121">
        <v>0</v>
      </c>
      <c r="BA121">
        <v>117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CX121">
        <f>Y121*Source!I61</f>
        <v>1.0500000000000001E-2</v>
      </c>
      <c r="CY121">
        <f t="shared" si="27"/>
        <v>4978.46</v>
      </c>
      <c r="CZ121">
        <f t="shared" si="28"/>
        <v>729.98</v>
      </c>
      <c r="DA121">
        <f t="shared" si="29"/>
        <v>6.82</v>
      </c>
      <c r="DB121">
        <f t="shared" si="22"/>
        <v>15.33</v>
      </c>
      <c r="DC121">
        <f t="shared" si="23"/>
        <v>0</v>
      </c>
    </row>
    <row r="122" spans="1:107">
      <c r="A122">
        <f>ROW(Source!A61)</f>
        <v>61</v>
      </c>
      <c r="B122">
        <v>35350322</v>
      </c>
      <c r="C122">
        <v>35350781</v>
      </c>
      <c r="D122">
        <v>29171808</v>
      </c>
      <c r="E122">
        <v>1</v>
      </c>
      <c r="F122">
        <v>1</v>
      </c>
      <c r="G122">
        <v>1</v>
      </c>
      <c r="H122">
        <v>3</v>
      </c>
      <c r="I122" t="s">
        <v>575</v>
      </c>
      <c r="J122" t="s">
        <v>576</v>
      </c>
      <c r="K122" t="s">
        <v>577</v>
      </c>
      <c r="L122">
        <v>1374</v>
      </c>
      <c r="N122">
        <v>1013</v>
      </c>
      <c r="O122" t="s">
        <v>578</v>
      </c>
      <c r="P122" t="s">
        <v>578</v>
      </c>
      <c r="Q122">
        <v>1</v>
      </c>
      <c r="W122">
        <v>0</v>
      </c>
      <c r="X122">
        <v>-915781824</v>
      </c>
      <c r="Y122">
        <v>4.2300000000000004</v>
      </c>
      <c r="AA122">
        <v>1</v>
      </c>
      <c r="AB122">
        <v>0</v>
      </c>
      <c r="AC122">
        <v>0</v>
      </c>
      <c r="AD122">
        <v>0</v>
      </c>
      <c r="AE122">
        <v>1</v>
      </c>
      <c r="AF122">
        <v>0</v>
      </c>
      <c r="AG122">
        <v>0</v>
      </c>
      <c r="AH122">
        <v>0</v>
      </c>
      <c r="AI122">
        <v>1</v>
      </c>
      <c r="AJ122">
        <v>1</v>
      </c>
      <c r="AK122">
        <v>1</v>
      </c>
      <c r="AL122">
        <v>1</v>
      </c>
      <c r="AN122">
        <v>0</v>
      </c>
      <c r="AO122">
        <v>1</v>
      </c>
      <c r="AP122">
        <v>0</v>
      </c>
      <c r="AQ122">
        <v>0</v>
      </c>
      <c r="AR122">
        <v>0</v>
      </c>
      <c r="AS122" t="s">
        <v>3</v>
      </c>
      <c r="AT122">
        <v>4.2300000000000004</v>
      </c>
      <c r="AU122" t="s">
        <v>3</v>
      </c>
      <c r="AV122">
        <v>0</v>
      </c>
      <c r="AW122">
        <v>2</v>
      </c>
      <c r="AX122">
        <v>35350793</v>
      </c>
      <c r="AY122">
        <v>1</v>
      </c>
      <c r="AZ122">
        <v>0</v>
      </c>
      <c r="BA122">
        <v>118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CX122">
        <f>Y122*Source!I61</f>
        <v>2.1150000000000002</v>
      </c>
      <c r="CY122">
        <f t="shared" si="27"/>
        <v>1</v>
      </c>
      <c r="CZ122">
        <f t="shared" si="28"/>
        <v>1</v>
      </c>
      <c r="DA122">
        <f t="shared" si="29"/>
        <v>1</v>
      </c>
      <c r="DB122">
        <f t="shared" si="22"/>
        <v>4.2300000000000004</v>
      </c>
      <c r="DC122">
        <f t="shared" si="23"/>
        <v>0</v>
      </c>
    </row>
    <row r="123" spans="1:107">
      <c r="A123">
        <f>ROW(Source!A64)</f>
        <v>64</v>
      </c>
      <c r="B123">
        <v>35350322</v>
      </c>
      <c r="C123">
        <v>35350796</v>
      </c>
      <c r="D123">
        <v>18410631</v>
      </c>
      <c r="E123">
        <v>1</v>
      </c>
      <c r="F123">
        <v>1</v>
      </c>
      <c r="G123">
        <v>1</v>
      </c>
      <c r="H123">
        <v>1</v>
      </c>
      <c r="I123" t="s">
        <v>602</v>
      </c>
      <c r="J123" t="s">
        <v>3</v>
      </c>
      <c r="K123" t="s">
        <v>603</v>
      </c>
      <c r="L123">
        <v>1369</v>
      </c>
      <c r="N123">
        <v>1013</v>
      </c>
      <c r="O123" t="s">
        <v>430</v>
      </c>
      <c r="P123" t="s">
        <v>430</v>
      </c>
      <c r="Q123">
        <v>1</v>
      </c>
      <c r="W123">
        <v>0</v>
      </c>
      <c r="X123">
        <v>-1896518065</v>
      </c>
      <c r="Y123">
        <v>6.8309999999999995</v>
      </c>
      <c r="AA123">
        <v>0</v>
      </c>
      <c r="AB123">
        <v>0</v>
      </c>
      <c r="AC123">
        <v>0</v>
      </c>
      <c r="AD123">
        <v>276.22000000000003</v>
      </c>
      <c r="AE123">
        <v>0</v>
      </c>
      <c r="AF123">
        <v>0</v>
      </c>
      <c r="AG123">
        <v>0</v>
      </c>
      <c r="AH123">
        <v>276.22000000000003</v>
      </c>
      <c r="AI123">
        <v>1</v>
      </c>
      <c r="AJ123">
        <v>1</v>
      </c>
      <c r="AK123">
        <v>1</v>
      </c>
      <c r="AL123">
        <v>1</v>
      </c>
      <c r="AN123">
        <v>0</v>
      </c>
      <c r="AO123">
        <v>1</v>
      </c>
      <c r="AP123">
        <v>1</v>
      </c>
      <c r="AQ123">
        <v>0</v>
      </c>
      <c r="AR123">
        <v>0</v>
      </c>
      <c r="AS123" t="s">
        <v>3</v>
      </c>
      <c r="AT123">
        <v>5.94</v>
      </c>
      <c r="AU123" t="s">
        <v>57</v>
      </c>
      <c r="AV123">
        <v>1</v>
      </c>
      <c r="AW123">
        <v>2</v>
      </c>
      <c r="AX123">
        <v>35350797</v>
      </c>
      <c r="AY123">
        <v>2</v>
      </c>
      <c r="AZ123">
        <v>131072</v>
      </c>
      <c r="BA123">
        <v>119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CX123">
        <f>Y123*Source!I64</f>
        <v>3.2310629999999998</v>
      </c>
      <c r="CY123">
        <f>AD123</f>
        <v>276.22000000000003</v>
      </c>
      <c r="CZ123">
        <f>AH123</f>
        <v>276.22000000000003</v>
      </c>
      <c r="DA123">
        <f>AL123</f>
        <v>1</v>
      </c>
      <c r="DB123">
        <f>ROUND((ROUND(AT123*CZ123,2)*1.15),6)</f>
        <v>1886.8625</v>
      </c>
      <c r="DC123">
        <f>ROUND((ROUND(AT123*AG123,2)*1.15),6)</f>
        <v>0</v>
      </c>
    </row>
    <row r="124" spans="1:107">
      <c r="A124">
        <f>ROW(Source!A64)</f>
        <v>64</v>
      </c>
      <c r="B124">
        <v>35350322</v>
      </c>
      <c r="C124">
        <v>35350796</v>
      </c>
      <c r="D124">
        <v>121548</v>
      </c>
      <c r="E124">
        <v>1</v>
      </c>
      <c r="F124">
        <v>1</v>
      </c>
      <c r="G124">
        <v>1</v>
      </c>
      <c r="H124">
        <v>1</v>
      </c>
      <c r="I124" t="s">
        <v>23</v>
      </c>
      <c r="J124" t="s">
        <v>3</v>
      </c>
      <c r="K124" t="s">
        <v>431</v>
      </c>
      <c r="L124">
        <v>608254</v>
      </c>
      <c r="N124">
        <v>1013</v>
      </c>
      <c r="O124" t="s">
        <v>432</v>
      </c>
      <c r="P124" t="s">
        <v>432</v>
      </c>
      <c r="Q124">
        <v>1</v>
      </c>
      <c r="W124">
        <v>0</v>
      </c>
      <c r="X124">
        <v>-185737400</v>
      </c>
      <c r="Y124">
        <v>0.05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1</v>
      </c>
      <c r="AJ124">
        <v>1</v>
      </c>
      <c r="AK124">
        <v>1</v>
      </c>
      <c r="AL124">
        <v>1</v>
      </c>
      <c r="AN124">
        <v>0</v>
      </c>
      <c r="AO124">
        <v>1</v>
      </c>
      <c r="AP124">
        <v>1</v>
      </c>
      <c r="AQ124">
        <v>0</v>
      </c>
      <c r="AR124">
        <v>0</v>
      </c>
      <c r="AS124" t="s">
        <v>3</v>
      </c>
      <c r="AT124">
        <v>0.04</v>
      </c>
      <c r="AU124" t="s">
        <v>56</v>
      </c>
      <c r="AV124">
        <v>2</v>
      </c>
      <c r="AW124">
        <v>2</v>
      </c>
      <c r="AX124">
        <v>35350798</v>
      </c>
      <c r="AY124">
        <v>1</v>
      </c>
      <c r="AZ124">
        <v>0</v>
      </c>
      <c r="BA124">
        <v>120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CX124">
        <f>Y124*Source!I64</f>
        <v>2.3650000000000001E-2</v>
      </c>
      <c r="CY124">
        <f>AD124</f>
        <v>0</v>
      </c>
      <c r="CZ124">
        <f>AH124</f>
        <v>0</v>
      </c>
      <c r="DA124">
        <f>AL124</f>
        <v>1</v>
      </c>
      <c r="DB124">
        <f>ROUND((ROUND(AT124*CZ124,2)*1.25),6)</f>
        <v>0</v>
      </c>
      <c r="DC124">
        <f>ROUND((ROUND(AT124*AG124,2)*1.25),6)</f>
        <v>0</v>
      </c>
    </row>
    <row r="125" spans="1:107">
      <c r="A125">
        <f>ROW(Source!A64)</f>
        <v>64</v>
      </c>
      <c r="B125">
        <v>35350322</v>
      </c>
      <c r="C125">
        <v>35350796</v>
      </c>
      <c r="D125">
        <v>29172554</v>
      </c>
      <c r="E125">
        <v>1</v>
      </c>
      <c r="F125">
        <v>1</v>
      </c>
      <c r="G125">
        <v>1</v>
      </c>
      <c r="H125">
        <v>2</v>
      </c>
      <c r="I125" t="s">
        <v>604</v>
      </c>
      <c r="J125" t="s">
        <v>605</v>
      </c>
      <c r="K125" t="s">
        <v>606</v>
      </c>
      <c r="L125">
        <v>1368</v>
      </c>
      <c r="N125">
        <v>1011</v>
      </c>
      <c r="O125" t="s">
        <v>436</v>
      </c>
      <c r="P125" t="s">
        <v>436</v>
      </c>
      <c r="Q125">
        <v>1</v>
      </c>
      <c r="W125">
        <v>0</v>
      </c>
      <c r="X125">
        <v>-227040401</v>
      </c>
      <c r="Y125">
        <v>0.05</v>
      </c>
      <c r="AA125">
        <v>0</v>
      </c>
      <c r="AB125">
        <v>429.56</v>
      </c>
      <c r="AC125">
        <v>384.89</v>
      </c>
      <c r="AD125">
        <v>0</v>
      </c>
      <c r="AE125">
        <v>0</v>
      </c>
      <c r="AF125">
        <v>27.66</v>
      </c>
      <c r="AG125">
        <v>11.6</v>
      </c>
      <c r="AH125">
        <v>0</v>
      </c>
      <c r="AI125">
        <v>1</v>
      </c>
      <c r="AJ125">
        <v>15.53</v>
      </c>
      <c r="AK125">
        <v>33.18</v>
      </c>
      <c r="AL125">
        <v>1</v>
      </c>
      <c r="AN125">
        <v>0</v>
      </c>
      <c r="AO125">
        <v>1</v>
      </c>
      <c r="AP125">
        <v>1</v>
      </c>
      <c r="AQ125">
        <v>0</v>
      </c>
      <c r="AR125">
        <v>0</v>
      </c>
      <c r="AS125" t="s">
        <v>3</v>
      </c>
      <c r="AT125">
        <v>0.04</v>
      </c>
      <c r="AU125" t="s">
        <v>56</v>
      </c>
      <c r="AV125">
        <v>0</v>
      </c>
      <c r="AW125">
        <v>2</v>
      </c>
      <c r="AX125">
        <v>35350799</v>
      </c>
      <c r="AY125">
        <v>1</v>
      </c>
      <c r="AZ125">
        <v>0</v>
      </c>
      <c r="BA125">
        <v>121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CX125">
        <f>Y125*Source!I64</f>
        <v>2.3650000000000001E-2</v>
      </c>
      <c r="CY125">
        <f>AB125</f>
        <v>429.56</v>
      </c>
      <c r="CZ125">
        <f>AF125</f>
        <v>27.66</v>
      </c>
      <c r="DA125">
        <f>AJ125</f>
        <v>15.53</v>
      </c>
      <c r="DB125">
        <f>ROUND((ROUND(AT125*CZ125,2)*1.25),6)</f>
        <v>1.3875</v>
      </c>
      <c r="DC125">
        <f>ROUND((ROUND(AT125*AG125,2)*1.25),6)</f>
        <v>0.57499999999999996</v>
      </c>
    </row>
    <row r="126" spans="1:107">
      <c r="A126">
        <f>ROW(Source!A64)</f>
        <v>64</v>
      </c>
      <c r="B126">
        <v>35350322</v>
      </c>
      <c r="C126">
        <v>35350796</v>
      </c>
      <c r="D126">
        <v>29174653</v>
      </c>
      <c r="E126">
        <v>1</v>
      </c>
      <c r="F126">
        <v>1</v>
      </c>
      <c r="G126">
        <v>1</v>
      </c>
      <c r="H126">
        <v>2</v>
      </c>
      <c r="I126" t="s">
        <v>607</v>
      </c>
      <c r="J126" t="s">
        <v>608</v>
      </c>
      <c r="K126" t="s">
        <v>609</v>
      </c>
      <c r="L126">
        <v>1368</v>
      </c>
      <c r="N126">
        <v>1011</v>
      </c>
      <c r="O126" t="s">
        <v>436</v>
      </c>
      <c r="P126" t="s">
        <v>436</v>
      </c>
      <c r="Q126">
        <v>1</v>
      </c>
      <c r="W126">
        <v>0</v>
      </c>
      <c r="X126">
        <v>964885584</v>
      </c>
      <c r="Y126">
        <v>6.4</v>
      </c>
      <c r="AA126">
        <v>0</v>
      </c>
      <c r="AB126">
        <v>31.51</v>
      </c>
      <c r="AC126">
        <v>0</v>
      </c>
      <c r="AD126">
        <v>0</v>
      </c>
      <c r="AE126">
        <v>0</v>
      </c>
      <c r="AF126">
        <v>6.82</v>
      </c>
      <c r="AG126">
        <v>0</v>
      </c>
      <c r="AH126">
        <v>0</v>
      </c>
      <c r="AI126">
        <v>1</v>
      </c>
      <c r="AJ126">
        <v>4.62</v>
      </c>
      <c r="AK126">
        <v>33.18</v>
      </c>
      <c r="AL126">
        <v>1</v>
      </c>
      <c r="AN126">
        <v>0</v>
      </c>
      <c r="AO126">
        <v>1</v>
      </c>
      <c r="AP126">
        <v>1</v>
      </c>
      <c r="AQ126">
        <v>0</v>
      </c>
      <c r="AR126">
        <v>0</v>
      </c>
      <c r="AS126" t="s">
        <v>3</v>
      </c>
      <c r="AT126">
        <v>5.12</v>
      </c>
      <c r="AU126" t="s">
        <v>56</v>
      </c>
      <c r="AV126">
        <v>0</v>
      </c>
      <c r="AW126">
        <v>2</v>
      </c>
      <c r="AX126">
        <v>35350800</v>
      </c>
      <c r="AY126">
        <v>1</v>
      </c>
      <c r="AZ126">
        <v>0</v>
      </c>
      <c r="BA126">
        <v>122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CX126">
        <f>Y126*Source!I64</f>
        <v>3.0272000000000001</v>
      </c>
      <c r="CY126">
        <f>AB126</f>
        <v>31.51</v>
      </c>
      <c r="CZ126">
        <f>AF126</f>
        <v>6.82</v>
      </c>
      <c r="DA126">
        <f>AJ126</f>
        <v>4.62</v>
      </c>
      <c r="DB126">
        <f>ROUND((ROUND(AT126*CZ126,2)*1.25),6)</f>
        <v>43.65</v>
      </c>
      <c r="DC126">
        <f>ROUND((ROUND(AT126*AG126,2)*1.25),6)</f>
        <v>0</v>
      </c>
    </row>
    <row r="127" spans="1:107">
      <c r="A127">
        <f>ROW(Source!A64)</f>
        <v>64</v>
      </c>
      <c r="B127">
        <v>35350322</v>
      </c>
      <c r="C127">
        <v>35350796</v>
      </c>
      <c r="D127">
        <v>29174913</v>
      </c>
      <c r="E127">
        <v>1</v>
      </c>
      <c r="F127">
        <v>1</v>
      </c>
      <c r="G127">
        <v>1</v>
      </c>
      <c r="H127">
        <v>2</v>
      </c>
      <c r="I127" t="s">
        <v>461</v>
      </c>
      <c r="J127" t="s">
        <v>462</v>
      </c>
      <c r="K127" t="s">
        <v>463</v>
      </c>
      <c r="L127">
        <v>1368</v>
      </c>
      <c r="N127">
        <v>1011</v>
      </c>
      <c r="O127" t="s">
        <v>436</v>
      </c>
      <c r="P127" t="s">
        <v>436</v>
      </c>
      <c r="Q127">
        <v>1</v>
      </c>
      <c r="W127">
        <v>0</v>
      </c>
      <c r="X127">
        <v>458544584</v>
      </c>
      <c r="Y127">
        <v>0.125</v>
      </c>
      <c r="AA127">
        <v>0</v>
      </c>
      <c r="AB127">
        <v>932.72</v>
      </c>
      <c r="AC127">
        <v>384.89</v>
      </c>
      <c r="AD127">
        <v>0</v>
      </c>
      <c r="AE127">
        <v>0</v>
      </c>
      <c r="AF127">
        <v>87.17</v>
      </c>
      <c r="AG127">
        <v>11.6</v>
      </c>
      <c r="AH127">
        <v>0</v>
      </c>
      <c r="AI127">
        <v>1</v>
      </c>
      <c r="AJ127">
        <v>10.7</v>
      </c>
      <c r="AK127">
        <v>33.18</v>
      </c>
      <c r="AL127">
        <v>1</v>
      </c>
      <c r="AN127">
        <v>0</v>
      </c>
      <c r="AO127">
        <v>1</v>
      </c>
      <c r="AP127">
        <v>1</v>
      </c>
      <c r="AQ127">
        <v>0</v>
      </c>
      <c r="AR127">
        <v>0</v>
      </c>
      <c r="AS127" t="s">
        <v>3</v>
      </c>
      <c r="AT127">
        <v>0.1</v>
      </c>
      <c r="AU127" t="s">
        <v>56</v>
      </c>
      <c r="AV127">
        <v>0</v>
      </c>
      <c r="AW127">
        <v>2</v>
      </c>
      <c r="AX127">
        <v>35350801</v>
      </c>
      <c r="AY127">
        <v>1</v>
      </c>
      <c r="AZ127">
        <v>0</v>
      </c>
      <c r="BA127">
        <v>123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CX127">
        <f>Y127*Source!I64</f>
        <v>5.9124999999999997E-2</v>
      </c>
      <c r="CY127">
        <f>AB127</f>
        <v>932.72</v>
      </c>
      <c r="CZ127">
        <f>AF127</f>
        <v>87.17</v>
      </c>
      <c r="DA127">
        <f>AJ127</f>
        <v>10.7</v>
      </c>
      <c r="DB127">
        <f>ROUND((ROUND(AT127*CZ127,2)*1.25),6)</f>
        <v>10.9</v>
      </c>
      <c r="DC127">
        <f>ROUND((ROUND(AT127*AG127,2)*1.25),6)</f>
        <v>1.45</v>
      </c>
    </row>
    <row r="128" spans="1:107">
      <c r="A128">
        <f>ROW(Source!A64)</f>
        <v>64</v>
      </c>
      <c r="B128">
        <v>35350322</v>
      </c>
      <c r="C128">
        <v>35350796</v>
      </c>
      <c r="D128">
        <v>29107800</v>
      </c>
      <c r="E128">
        <v>1</v>
      </c>
      <c r="F128">
        <v>1</v>
      </c>
      <c r="G128">
        <v>1</v>
      </c>
      <c r="H128">
        <v>3</v>
      </c>
      <c r="I128" t="s">
        <v>559</v>
      </c>
      <c r="J128" t="s">
        <v>560</v>
      </c>
      <c r="K128" t="s">
        <v>561</v>
      </c>
      <c r="L128">
        <v>1346</v>
      </c>
      <c r="N128">
        <v>1009</v>
      </c>
      <c r="O128" t="s">
        <v>101</v>
      </c>
      <c r="P128" t="s">
        <v>101</v>
      </c>
      <c r="Q128">
        <v>1</v>
      </c>
      <c r="W128">
        <v>0</v>
      </c>
      <c r="X128">
        <v>-1570619850</v>
      </c>
      <c r="Y128">
        <v>1</v>
      </c>
      <c r="AA128">
        <v>46.61</v>
      </c>
      <c r="AB128">
        <v>0</v>
      </c>
      <c r="AC128">
        <v>0</v>
      </c>
      <c r="AD128">
        <v>0</v>
      </c>
      <c r="AE128">
        <v>1.81</v>
      </c>
      <c r="AF128">
        <v>0</v>
      </c>
      <c r="AG128">
        <v>0</v>
      </c>
      <c r="AH128">
        <v>0</v>
      </c>
      <c r="AI128">
        <v>25.75</v>
      </c>
      <c r="AJ128">
        <v>1</v>
      </c>
      <c r="AK128">
        <v>1</v>
      </c>
      <c r="AL128">
        <v>1</v>
      </c>
      <c r="AN128">
        <v>0</v>
      </c>
      <c r="AO128">
        <v>1</v>
      </c>
      <c r="AP128">
        <v>0</v>
      </c>
      <c r="AQ128">
        <v>0</v>
      </c>
      <c r="AR128">
        <v>0</v>
      </c>
      <c r="AS128" t="s">
        <v>3</v>
      </c>
      <c r="AT128">
        <v>1</v>
      </c>
      <c r="AU128" t="s">
        <v>3</v>
      </c>
      <c r="AV128">
        <v>0</v>
      </c>
      <c r="AW128">
        <v>2</v>
      </c>
      <c r="AX128">
        <v>35350802</v>
      </c>
      <c r="AY128">
        <v>1</v>
      </c>
      <c r="AZ128">
        <v>0</v>
      </c>
      <c r="BA128">
        <v>124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CX128">
        <f>Y128*Source!I64</f>
        <v>0.47299999999999998</v>
      </c>
      <c r="CY128">
        <f>AA128</f>
        <v>46.61</v>
      </c>
      <c r="CZ128">
        <f>AE128</f>
        <v>1.81</v>
      </c>
      <c r="DA128">
        <f>AI128</f>
        <v>25.75</v>
      </c>
      <c r="DB128">
        <f>ROUND(ROUND(AT128*CZ128,2),6)</f>
        <v>1.81</v>
      </c>
      <c r="DC128">
        <f>ROUND(ROUND(AT128*AG128,2),6)</f>
        <v>0</v>
      </c>
    </row>
    <row r="129" spans="1:107">
      <c r="A129">
        <f>ROW(Source!A64)</f>
        <v>64</v>
      </c>
      <c r="B129">
        <v>35350322</v>
      </c>
      <c r="C129">
        <v>35350796</v>
      </c>
      <c r="D129">
        <v>29122063</v>
      </c>
      <c r="E129">
        <v>1</v>
      </c>
      <c r="F129">
        <v>1</v>
      </c>
      <c r="G129">
        <v>1</v>
      </c>
      <c r="H129">
        <v>3</v>
      </c>
      <c r="I129" t="s">
        <v>610</v>
      </c>
      <c r="J129" t="s">
        <v>611</v>
      </c>
      <c r="K129" t="s">
        <v>612</v>
      </c>
      <c r="L129">
        <v>1346</v>
      </c>
      <c r="N129">
        <v>1009</v>
      </c>
      <c r="O129" t="s">
        <v>101</v>
      </c>
      <c r="P129" t="s">
        <v>101</v>
      </c>
      <c r="Q129">
        <v>1</v>
      </c>
      <c r="W129">
        <v>0</v>
      </c>
      <c r="X129">
        <v>-455905810</v>
      </c>
      <c r="Y129">
        <v>9.1999999999999993</v>
      </c>
      <c r="AA129">
        <v>155.61000000000001</v>
      </c>
      <c r="AB129">
        <v>0</v>
      </c>
      <c r="AC129">
        <v>0</v>
      </c>
      <c r="AD129">
        <v>0</v>
      </c>
      <c r="AE129">
        <v>16.59</v>
      </c>
      <c r="AF129">
        <v>0</v>
      </c>
      <c r="AG129">
        <v>0</v>
      </c>
      <c r="AH129">
        <v>0</v>
      </c>
      <c r="AI129">
        <v>9.3800000000000008</v>
      </c>
      <c r="AJ129">
        <v>1</v>
      </c>
      <c r="AK129">
        <v>1</v>
      </c>
      <c r="AL129">
        <v>1</v>
      </c>
      <c r="AN129">
        <v>0</v>
      </c>
      <c r="AO129">
        <v>1</v>
      </c>
      <c r="AP129">
        <v>0</v>
      </c>
      <c r="AQ129">
        <v>0</v>
      </c>
      <c r="AR129">
        <v>0</v>
      </c>
      <c r="AS129" t="s">
        <v>3</v>
      </c>
      <c r="AT129">
        <v>9.1999999999999993</v>
      </c>
      <c r="AU129" t="s">
        <v>3</v>
      </c>
      <c r="AV129">
        <v>0</v>
      </c>
      <c r="AW129">
        <v>2</v>
      </c>
      <c r="AX129">
        <v>35350803</v>
      </c>
      <c r="AY129">
        <v>1</v>
      </c>
      <c r="AZ129">
        <v>0</v>
      </c>
      <c r="BA129">
        <v>125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CX129">
        <f>Y129*Source!I64</f>
        <v>4.3515999999999995</v>
      </c>
      <c r="CY129">
        <f>AA129</f>
        <v>155.61000000000001</v>
      </c>
      <c r="CZ129">
        <f>AE129</f>
        <v>16.59</v>
      </c>
      <c r="DA129">
        <f>AI129</f>
        <v>9.3800000000000008</v>
      </c>
      <c r="DB129">
        <f>ROUND(ROUND(AT129*CZ129,2),6)</f>
        <v>152.63</v>
      </c>
      <c r="DC129">
        <f>ROUND(ROUND(AT129*AG129,2),6)</f>
        <v>0</v>
      </c>
    </row>
    <row r="130" spans="1:107">
      <c r="A130">
        <f>ROW(Source!A64)</f>
        <v>64</v>
      </c>
      <c r="B130">
        <v>35350322</v>
      </c>
      <c r="C130">
        <v>35350796</v>
      </c>
      <c r="D130">
        <v>29150040</v>
      </c>
      <c r="E130">
        <v>1</v>
      </c>
      <c r="F130">
        <v>1</v>
      </c>
      <c r="G130">
        <v>1</v>
      </c>
      <c r="H130">
        <v>3</v>
      </c>
      <c r="I130" t="s">
        <v>505</v>
      </c>
      <c r="J130" t="s">
        <v>613</v>
      </c>
      <c r="K130" t="s">
        <v>507</v>
      </c>
      <c r="L130">
        <v>1339</v>
      </c>
      <c r="N130">
        <v>1007</v>
      </c>
      <c r="O130" t="s">
        <v>219</v>
      </c>
      <c r="P130" t="s">
        <v>219</v>
      </c>
      <c r="Q130">
        <v>1</v>
      </c>
      <c r="W130">
        <v>0</v>
      </c>
      <c r="X130">
        <v>693153122</v>
      </c>
      <c r="Y130">
        <v>0.01</v>
      </c>
      <c r="AA130">
        <v>22.2</v>
      </c>
      <c r="AB130">
        <v>0</v>
      </c>
      <c r="AC130">
        <v>0</v>
      </c>
      <c r="AD130">
        <v>0</v>
      </c>
      <c r="AE130">
        <v>2.44</v>
      </c>
      <c r="AF130">
        <v>0</v>
      </c>
      <c r="AG130">
        <v>0</v>
      </c>
      <c r="AH130">
        <v>0</v>
      </c>
      <c r="AI130">
        <v>9.1</v>
      </c>
      <c r="AJ130">
        <v>1</v>
      </c>
      <c r="AK130">
        <v>1</v>
      </c>
      <c r="AL130">
        <v>1</v>
      </c>
      <c r="AN130">
        <v>0</v>
      </c>
      <c r="AO130">
        <v>1</v>
      </c>
      <c r="AP130">
        <v>0</v>
      </c>
      <c r="AQ130">
        <v>0</v>
      </c>
      <c r="AR130">
        <v>0</v>
      </c>
      <c r="AS130" t="s">
        <v>3</v>
      </c>
      <c r="AT130">
        <v>0.01</v>
      </c>
      <c r="AU130" t="s">
        <v>3</v>
      </c>
      <c r="AV130">
        <v>0</v>
      </c>
      <c r="AW130">
        <v>2</v>
      </c>
      <c r="AX130">
        <v>35350804</v>
      </c>
      <c r="AY130">
        <v>1</v>
      </c>
      <c r="AZ130">
        <v>0</v>
      </c>
      <c r="BA130">
        <v>126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CX130">
        <f>Y130*Source!I64</f>
        <v>4.7299999999999998E-3</v>
      </c>
      <c r="CY130">
        <f>AA130</f>
        <v>22.2</v>
      </c>
      <c r="CZ130">
        <f>AE130</f>
        <v>2.44</v>
      </c>
      <c r="DA130">
        <f>AI130</f>
        <v>9.1</v>
      </c>
      <c r="DB130">
        <f>ROUND(ROUND(AT130*CZ130,2),6)</f>
        <v>0.02</v>
      </c>
      <c r="DC130">
        <f>ROUND(ROUND(AT130*AG130,2),6)</f>
        <v>0</v>
      </c>
    </row>
    <row r="131" spans="1:107">
      <c r="A131">
        <f>ROW(Source!A65)</f>
        <v>65</v>
      </c>
      <c r="B131">
        <v>35350322</v>
      </c>
      <c r="C131">
        <v>35350805</v>
      </c>
      <c r="D131">
        <v>18409850</v>
      </c>
      <c r="E131">
        <v>1</v>
      </c>
      <c r="F131">
        <v>1</v>
      </c>
      <c r="G131">
        <v>1</v>
      </c>
      <c r="H131">
        <v>1</v>
      </c>
      <c r="I131" t="s">
        <v>614</v>
      </c>
      <c r="J131" t="s">
        <v>3</v>
      </c>
      <c r="K131" t="s">
        <v>615</v>
      </c>
      <c r="L131">
        <v>1369</v>
      </c>
      <c r="N131">
        <v>1013</v>
      </c>
      <c r="O131" t="s">
        <v>430</v>
      </c>
      <c r="P131" t="s">
        <v>430</v>
      </c>
      <c r="Q131">
        <v>1</v>
      </c>
      <c r="W131">
        <v>0</v>
      </c>
      <c r="X131">
        <v>855544366</v>
      </c>
      <c r="Y131">
        <v>81.649999999999991</v>
      </c>
      <c r="AA131">
        <v>0</v>
      </c>
      <c r="AB131">
        <v>0</v>
      </c>
      <c r="AC131">
        <v>0</v>
      </c>
      <c r="AD131">
        <v>296.13</v>
      </c>
      <c r="AE131">
        <v>0</v>
      </c>
      <c r="AF131">
        <v>0</v>
      </c>
      <c r="AG131">
        <v>0</v>
      </c>
      <c r="AH131">
        <v>296.13</v>
      </c>
      <c r="AI131">
        <v>1</v>
      </c>
      <c r="AJ131">
        <v>1</v>
      </c>
      <c r="AK131">
        <v>1</v>
      </c>
      <c r="AL131">
        <v>1</v>
      </c>
      <c r="AN131">
        <v>0</v>
      </c>
      <c r="AO131">
        <v>1</v>
      </c>
      <c r="AP131">
        <v>1</v>
      </c>
      <c r="AQ131">
        <v>0</v>
      </c>
      <c r="AR131">
        <v>0</v>
      </c>
      <c r="AS131" t="s">
        <v>3</v>
      </c>
      <c r="AT131">
        <v>71</v>
      </c>
      <c r="AU131" t="s">
        <v>57</v>
      </c>
      <c r="AV131">
        <v>1</v>
      </c>
      <c r="AW131">
        <v>2</v>
      </c>
      <c r="AX131">
        <v>35350806</v>
      </c>
      <c r="AY131">
        <v>2</v>
      </c>
      <c r="AZ131">
        <v>131072</v>
      </c>
      <c r="BA131">
        <v>127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CX131">
        <f>Y131*Source!I65</f>
        <v>38.620449999999991</v>
      </c>
      <c r="CY131">
        <f>AD131</f>
        <v>296.13</v>
      </c>
      <c r="CZ131">
        <f>AH131</f>
        <v>296.13</v>
      </c>
      <c r="DA131">
        <f>AL131</f>
        <v>1</v>
      </c>
      <c r="DB131">
        <f>ROUND((ROUND(AT131*CZ131,2)*1.15),6)</f>
        <v>24179.014500000001</v>
      </c>
      <c r="DC131">
        <f>ROUND((ROUND(AT131*AG131,2)*1.15),6)</f>
        <v>0</v>
      </c>
    </row>
    <row r="132" spans="1:107">
      <c r="A132">
        <f>ROW(Source!A65)</f>
        <v>65</v>
      </c>
      <c r="B132">
        <v>35350322</v>
      </c>
      <c r="C132">
        <v>35350805</v>
      </c>
      <c r="D132">
        <v>29173472</v>
      </c>
      <c r="E132">
        <v>1</v>
      </c>
      <c r="F132">
        <v>1</v>
      </c>
      <c r="G132">
        <v>1</v>
      </c>
      <c r="H132">
        <v>2</v>
      </c>
      <c r="I132" t="s">
        <v>532</v>
      </c>
      <c r="J132" t="s">
        <v>533</v>
      </c>
      <c r="K132" t="s">
        <v>534</v>
      </c>
      <c r="L132">
        <v>1368</v>
      </c>
      <c r="N132">
        <v>1011</v>
      </c>
      <c r="O132" t="s">
        <v>436</v>
      </c>
      <c r="P132" t="s">
        <v>436</v>
      </c>
      <c r="Q132">
        <v>1</v>
      </c>
      <c r="W132">
        <v>0</v>
      </c>
      <c r="X132">
        <v>275932499</v>
      </c>
      <c r="Y132">
        <v>1.9375</v>
      </c>
      <c r="AA132">
        <v>0</v>
      </c>
      <c r="AB132">
        <v>12.75</v>
      </c>
      <c r="AC132">
        <v>0</v>
      </c>
      <c r="AD132">
        <v>0</v>
      </c>
      <c r="AE132">
        <v>0</v>
      </c>
      <c r="AF132">
        <v>3</v>
      </c>
      <c r="AG132">
        <v>0</v>
      </c>
      <c r="AH132">
        <v>0</v>
      </c>
      <c r="AI132">
        <v>1</v>
      </c>
      <c r="AJ132">
        <v>4.25</v>
      </c>
      <c r="AK132">
        <v>33.18</v>
      </c>
      <c r="AL132">
        <v>1</v>
      </c>
      <c r="AN132">
        <v>0</v>
      </c>
      <c r="AO132">
        <v>1</v>
      </c>
      <c r="AP132">
        <v>1</v>
      </c>
      <c r="AQ132">
        <v>0</v>
      </c>
      <c r="AR132">
        <v>0</v>
      </c>
      <c r="AS132" t="s">
        <v>3</v>
      </c>
      <c r="AT132">
        <v>1.55</v>
      </c>
      <c r="AU132" t="s">
        <v>56</v>
      </c>
      <c r="AV132">
        <v>0</v>
      </c>
      <c r="AW132">
        <v>2</v>
      </c>
      <c r="AX132">
        <v>35350807</v>
      </c>
      <c r="AY132">
        <v>1</v>
      </c>
      <c r="AZ132">
        <v>0</v>
      </c>
      <c r="BA132">
        <v>128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0</v>
      </c>
      <c r="CX132">
        <f>Y132*Source!I65</f>
        <v>0.9164374999999999</v>
      </c>
      <c r="CY132">
        <f>AB132</f>
        <v>12.75</v>
      </c>
      <c r="CZ132">
        <f>AF132</f>
        <v>3</v>
      </c>
      <c r="DA132">
        <f>AJ132</f>
        <v>4.25</v>
      </c>
      <c r="DB132">
        <f>ROUND((ROUND(AT132*CZ132,2)*1.25),6)</f>
        <v>5.8125</v>
      </c>
      <c r="DC132">
        <f>ROUND((ROUND(AT132*AG132,2)*1.25),6)</f>
        <v>0</v>
      </c>
    </row>
    <row r="133" spans="1:107">
      <c r="A133">
        <f>ROW(Source!A65)</f>
        <v>65</v>
      </c>
      <c r="B133">
        <v>35350322</v>
      </c>
      <c r="C133">
        <v>35350805</v>
      </c>
      <c r="D133">
        <v>29174538</v>
      </c>
      <c r="E133">
        <v>1</v>
      </c>
      <c r="F133">
        <v>1</v>
      </c>
      <c r="G133">
        <v>1</v>
      </c>
      <c r="H133">
        <v>2</v>
      </c>
      <c r="I133" t="s">
        <v>616</v>
      </c>
      <c r="J133" t="s">
        <v>617</v>
      </c>
      <c r="K133" t="s">
        <v>618</v>
      </c>
      <c r="L133">
        <v>1368</v>
      </c>
      <c r="N133">
        <v>1011</v>
      </c>
      <c r="O133" t="s">
        <v>436</v>
      </c>
      <c r="P133" t="s">
        <v>436</v>
      </c>
      <c r="Q133">
        <v>1</v>
      </c>
      <c r="W133">
        <v>0</v>
      </c>
      <c r="X133">
        <v>1107538725</v>
      </c>
      <c r="Y133">
        <v>0.47499999999999998</v>
      </c>
      <c r="AA133">
        <v>0</v>
      </c>
      <c r="AB133">
        <v>187.1</v>
      </c>
      <c r="AC133">
        <v>0</v>
      </c>
      <c r="AD133">
        <v>0</v>
      </c>
      <c r="AE133">
        <v>0</v>
      </c>
      <c r="AF133">
        <v>33.590000000000003</v>
      </c>
      <c r="AG133">
        <v>0</v>
      </c>
      <c r="AH133">
        <v>0</v>
      </c>
      <c r="AI133">
        <v>1</v>
      </c>
      <c r="AJ133">
        <v>5.57</v>
      </c>
      <c r="AK133">
        <v>33.18</v>
      </c>
      <c r="AL133">
        <v>1</v>
      </c>
      <c r="AN133">
        <v>0</v>
      </c>
      <c r="AO133">
        <v>1</v>
      </c>
      <c r="AP133">
        <v>1</v>
      </c>
      <c r="AQ133">
        <v>0</v>
      </c>
      <c r="AR133">
        <v>0</v>
      </c>
      <c r="AS133" t="s">
        <v>3</v>
      </c>
      <c r="AT133">
        <v>0.38</v>
      </c>
      <c r="AU133" t="s">
        <v>56</v>
      </c>
      <c r="AV133">
        <v>0</v>
      </c>
      <c r="AW133">
        <v>2</v>
      </c>
      <c r="AX133">
        <v>35350808</v>
      </c>
      <c r="AY133">
        <v>1</v>
      </c>
      <c r="AZ133">
        <v>0</v>
      </c>
      <c r="BA133">
        <v>129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CX133">
        <f>Y133*Source!I65</f>
        <v>0.22467499999999999</v>
      </c>
      <c r="CY133">
        <f>AB133</f>
        <v>187.1</v>
      </c>
      <c r="CZ133">
        <f>AF133</f>
        <v>33.590000000000003</v>
      </c>
      <c r="DA133">
        <f>AJ133</f>
        <v>5.57</v>
      </c>
      <c r="DB133">
        <f>ROUND((ROUND(AT133*CZ133,2)*1.25),6)</f>
        <v>15.95</v>
      </c>
      <c r="DC133">
        <f>ROUND((ROUND(AT133*AG133,2)*1.25),6)</f>
        <v>0</v>
      </c>
    </row>
    <row r="134" spans="1:107">
      <c r="A134">
        <f>ROW(Source!A65)</f>
        <v>65</v>
      </c>
      <c r="B134">
        <v>35350322</v>
      </c>
      <c r="C134">
        <v>35350805</v>
      </c>
      <c r="D134">
        <v>29174580</v>
      </c>
      <c r="E134">
        <v>1</v>
      </c>
      <c r="F134">
        <v>1</v>
      </c>
      <c r="G134">
        <v>1</v>
      </c>
      <c r="H134">
        <v>2</v>
      </c>
      <c r="I134" t="s">
        <v>535</v>
      </c>
      <c r="J134" t="s">
        <v>536</v>
      </c>
      <c r="K134" t="s">
        <v>537</v>
      </c>
      <c r="L134">
        <v>1368</v>
      </c>
      <c r="N134">
        <v>1011</v>
      </c>
      <c r="O134" t="s">
        <v>436</v>
      </c>
      <c r="P134" t="s">
        <v>436</v>
      </c>
      <c r="Q134">
        <v>1</v>
      </c>
      <c r="W134">
        <v>0</v>
      </c>
      <c r="X134">
        <v>-169468834</v>
      </c>
      <c r="Y134">
        <v>0.63749999999999996</v>
      </c>
      <c r="AA134">
        <v>0</v>
      </c>
      <c r="AB134">
        <v>31.87</v>
      </c>
      <c r="AC134">
        <v>0</v>
      </c>
      <c r="AD134">
        <v>0</v>
      </c>
      <c r="AE134">
        <v>0</v>
      </c>
      <c r="AF134">
        <v>2.08</v>
      </c>
      <c r="AG134">
        <v>0</v>
      </c>
      <c r="AH134">
        <v>0</v>
      </c>
      <c r="AI134">
        <v>1</v>
      </c>
      <c r="AJ134">
        <v>15.32</v>
      </c>
      <c r="AK134">
        <v>33.18</v>
      </c>
      <c r="AL134">
        <v>1</v>
      </c>
      <c r="AN134">
        <v>0</v>
      </c>
      <c r="AO134">
        <v>1</v>
      </c>
      <c r="AP134">
        <v>1</v>
      </c>
      <c r="AQ134">
        <v>0</v>
      </c>
      <c r="AR134">
        <v>0</v>
      </c>
      <c r="AS134" t="s">
        <v>3</v>
      </c>
      <c r="AT134">
        <v>0.51</v>
      </c>
      <c r="AU134" t="s">
        <v>56</v>
      </c>
      <c r="AV134">
        <v>0</v>
      </c>
      <c r="AW134">
        <v>2</v>
      </c>
      <c r="AX134">
        <v>35350809</v>
      </c>
      <c r="AY134">
        <v>1</v>
      </c>
      <c r="AZ134">
        <v>0</v>
      </c>
      <c r="BA134">
        <v>130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CX134">
        <f>Y134*Source!I65</f>
        <v>0.30153749999999996</v>
      </c>
      <c r="CY134">
        <f>AB134</f>
        <v>31.87</v>
      </c>
      <c r="CZ134">
        <f>AF134</f>
        <v>2.08</v>
      </c>
      <c r="DA134">
        <f>AJ134</f>
        <v>15.32</v>
      </c>
      <c r="DB134">
        <f>ROUND((ROUND(AT134*CZ134,2)*1.25),6)</f>
        <v>1.325</v>
      </c>
      <c r="DC134">
        <f>ROUND((ROUND(AT134*AG134,2)*1.25),6)</f>
        <v>0</v>
      </c>
    </row>
    <row r="135" spans="1:107">
      <c r="A135">
        <f>ROW(Source!A65)</f>
        <v>65</v>
      </c>
      <c r="B135">
        <v>35350322</v>
      </c>
      <c r="C135">
        <v>35350805</v>
      </c>
      <c r="D135">
        <v>29108656</v>
      </c>
      <c r="E135">
        <v>1</v>
      </c>
      <c r="F135">
        <v>1</v>
      </c>
      <c r="G135">
        <v>1</v>
      </c>
      <c r="H135">
        <v>3</v>
      </c>
      <c r="I135" t="s">
        <v>619</v>
      </c>
      <c r="J135" t="s">
        <v>620</v>
      </c>
      <c r="K135" t="s">
        <v>621</v>
      </c>
      <c r="L135">
        <v>1354</v>
      </c>
      <c r="N135">
        <v>1010</v>
      </c>
      <c r="O135" t="s">
        <v>106</v>
      </c>
      <c r="P135" t="s">
        <v>106</v>
      </c>
      <c r="Q135">
        <v>1</v>
      </c>
      <c r="W135">
        <v>0</v>
      </c>
      <c r="X135">
        <v>1057373551</v>
      </c>
      <c r="Y135">
        <v>7</v>
      </c>
      <c r="AA135">
        <v>103.47</v>
      </c>
      <c r="AB135">
        <v>0</v>
      </c>
      <c r="AC135">
        <v>0</v>
      </c>
      <c r="AD135">
        <v>0</v>
      </c>
      <c r="AE135">
        <v>13.87</v>
      </c>
      <c r="AF135">
        <v>0</v>
      </c>
      <c r="AG135">
        <v>0</v>
      </c>
      <c r="AH135">
        <v>0</v>
      </c>
      <c r="AI135">
        <v>7.46</v>
      </c>
      <c r="AJ135">
        <v>1</v>
      </c>
      <c r="AK135">
        <v>1</v>
      </c>
      <c r="AL135">
        <v>1</v>
      </c>
      <c r="AN135">
        <v>0</v>
      </c>
      <c r="AO135">
        <v>1</v>
      </c>
      <c r="AP135">
        <v>0</v>
      </c>
      <c r="AQ135">
        <v>0</v>
      </c>
      <c r="AR135">
        <v>0</v>
      </c>
      <c r="AS135" t="s">
        <v>3</v>
      </c>
      <c r="AT135">
        <v>7</v>
      </c>
      <c r="AU135" t="s">
        <v>3</v>
      </c>
      <c r="AV135">
        <v>0</v>
      </c>
      <c r="AW135">
        <v>2</v>
      </c>
      <c r="AX135">
        <v>35350810</v>
      </c>
      <c r="AY135">
        <v>1</v>
      </c>
      <c r="AZ135">
        <v>0</v>
      </c>
      <c r="BA135">
        <v>131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CX135">
        <f>Y135*Source!I65</f>
        <v>3.3109999999999999</v>
      </c>
      <c r="CY135">
        <f t="shared" ref="CY135:CY148" si="30">AA135</f>
        <v>103.47</v>
      </c>
      <c r="CZ135">
        <f t="shared" ref="CZ135:CZ148" si="31">AE135</f>
        <v>13.87</v>
      </c>
      <c r="DA135">
        <f t="shared" ref="DA135:DA148" si="32">AI135</f>
        <v>7.46</v>
      </c>
      <c r="DB135">
        <f t="shared" ref="DB135:DB148" si="33">ROUND(ROUND(AT135*CZ135,2),6)</f>
        <v>97.09</v>
      </c>
      <c r="DC135">
        <f t="shared" ref="DC135:DC148" si="34">ROUND(ROUND(AT135*AG135,2),6)</f>
        <v>0</v>
      </c>
    </row>
    <row r="136" spans="1:107">
      <c r="A136">
        <f>ROW(Source!A65)</f>
        <v>65</v>
      </c>
      <c r="B136">
        <v>35350322</v>
      </c>
      <c r="C136">
        <v>35350805</v>
      </c>
      <c r="D136">
        <v>29109354</v>
      </c>
      <c r="E136">
        <v>1</v>
      </c>
      <c r="F136">
        <v>1</v>
      </c>
      <c r="G136">
        <v>1</v>
      </c>
      <c r="H136">
        <v>3</v>
      </c>
      <c r="I136" t="s">
        <v>622</v>
      </c>
      <c r="J136" t="s">
        <v>623</v>
      </c>
      <c r="K136" t="s">
        <v>624</v>
      </c>
      <c r="L136">
        <v>1346</v>
      </c>
      <c r="N136">
        <v>1009</v>
      </c>
      <c r="O136" t="s">
        <v>101</v>
      </c>
      <c r="P136" t="s">
        <v>101</v>
      </c>
      <c r="Q136">
        <v>1</v>
      </c>
      <c r="W136">
        <v>0</v>
      </c>
      <c r="X136">
        <v>-882693383</v>
      </c>
      <c r="Y136">
        <v>10</v>
      </c>
      <c r="AA136">
        <v>64.010000000000005</v>
      </c>
      <c r="AB136">
        <v>0</v>
      </c>
      <c r="AC136">
        <v>0</v>
      </c>
      <c r="AD136">
        <v>0</v>
      </c>
      <c r="AE136">
        <v>46.72</v>
      </c>
      <c r="AF136">
        <v>0</v>
      </c>
      <c r="AG136">
        <v>0</v>
      </c>
      <c r="AH136">
        <v>0</v>
      </c>
      <c r="AI136">
        <v>1.37</v>
      </c>
      <c r="AJ136">
        <v>1</v>
      </c>
      <c r="AK136">
        <v>1</v>
      </c>
      <c r="AL136">
        <v>1</v>
      </c>
      <c r="AN136">
        <v>0</v>
      </c>
      <c r="AO136">
        <v>1</v>
      </c>
      <c r="AP136">
        <v>0</v>
      </c>
      <c r="AQ136">
        <v>0</v>
      </c>
      <c r="AR136">
        <v>0</v>
      </c>
      <c r="AS136" t="s">
        <v>3</v>
      </c>
      <c r="AT136">
        <v>10</v>
      </c>
      <c r="AU136" t="s">
        <v>3</v>
      </c>
      <c r="AV136">
        <v>0</v>
      </c>
      <c r="AW136">
        <v>2</v>
      </c>
      <c r="AX136">
        <v>35350811</v>
      </c>
      <c r="AY136">
        <v>1</v>
      </c>
      <c r="AZ136">
        <v>0</v>
      </c>
      <c r="BA136">
        <v>132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0</v>
      </c>
      <c r="CX136">
        <f>Y136*Source!I65</f>
        <v>4.7299999999999995</v>
      </c>
      <c r="CY136">
        <f t="shared" si="30"/>
        <v>64.010000000000005</v>
      </c>
      <c r="CZ136">
        <f t="shared" si="31"/>
        <v>46.72</v>
      </c>
      <c r="DA136">
        <f t="shared" si="32"/>
        <v>1.37</v>
      </c>
      <c r="DB136">
        <f t="shared" si="33"/>
        <v>467.2</v>
      </c>
      <c r="DC136">
        <f t="shared" si="34"/>
        <v>0</v>
      </c>
    </row>
    <row r="137" spans="1:107">
      <c r="A137">
        <f>ROW(Source!A65)</f>
        <v>65</v>
      </c>
      <c r="B137">
        <v>35350322</v>
      </c>
      <c r="C137">
        <v>35350805</v>
      </c>
      <c r="D137">
        <v>29109414</v>
      </c>
      <c r="E137">
        <v>1</v>
      </c>
      <c r="F137">
        <v>1</v>
      </c>
      <c r="G137">
        <v>1</v>
      </c>
      <c r="H137">
        <v>3</v>
      </c>
      <c r="I137" t="s">
        <v>625</v>
      </c>
      <c r="J137" t="s">
        <v>626</v>
      </c>
      <c r="K137" t="s">
        <v>627</v>
      </c>
      <c r="L137">
        <v>1346</v>
      </c>
      <c r="N137">
        <v>1009</v>
      </c>
      <c r="O137" t="s">
        <v>101</v>
      </c>
      <c r="P137" t="s">
        <v>101</v>
      </c>
      <c r="Q137">
        <v>1</v>
      </c>
      <c r="W137">
        <v>0</v>
      </c>
      <c r="X137">
        <v>1092262719</v>
      </c>
      <c r="Y137">
        <v>60</v>
      </c>
      <c r="AA137">
        <v>10.1</v>
      </c>
      <c r="AB137">
        <v>0</v>
      </c>
      <c r="AC137">
        <v>0</v>
      </c>
      <c r="AD137">
        <v>0</v>
      </c>
      <c r="AE137">
        <v>1.58</v>
      </c>
      <c r="AF137">
        <v>0</v>
      </c>
      <c r="AG137">
        <v>0</v>
      </c>
      <c r="AH137">
        <v>0</v>
      </c>
      <c r="AI137">
        <v>6.39</v>
      </c>
      <c r="AJ137">
        <v>1</v>
      </c>
      <c r="AK137">
        <v>1</v>
      </c>
      <c r="AL137">
        <v>1</v>
      </c>
      <c r="AN137">
        <v>0</v>
      </c>
      <c r="AO137">
        <v>1</v>
      </c>
      <c r="AP137">
        <v>0</v>
      </c>
      <c r="AQ137">
        <v>0</v>
      </c>
      <c r="AR137">
        <v>0</v>
      </c>
      <c r="AS137" t="s">
        <v>3</v>
      </c>
      <c r="AT137">
        <v>60</v>
      </c>
      <c r="AU137" t="s">
        <v>3</v>
      </c>
      <c r="AV137">
        <v>0</v>
      </c>
      <c r="AW137">
        <v>2</v>
      </c>
      <c r="AX137">
        <v>35350812</v>
      </c>
      <c r="AY137">
        <v>1</v>
      </c>
      <c r="AZ137">
        <v>0</v>
      </c>
      <c r="BA137">
        <v>133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CX137">
        <f>Y137*Source!I65</f>
        <v>28.38</v>
      </c>
      <c r="CY137">
        <f t="shared" si="30"/>
        <v>10.1</v>
      </c>
      <c r="CZ137">
        <f t="shared" si="31"/>
        <v>1.58</v>
      </c>
      <c r="DA137">
        <f t="shared" si="32"/>
        <v>6.39</v>
      </c>
      <c r="DB137">
        <f t="shared" si="33"/>
        <v>94.8</v>
      </c>
      <c r="DC137">
        <f t="shared" si="34"/>
        <v>0</v>
      </c>
    </row>
    <row r="138" spans="1:107">
      <c r="A138">
        <f>ROW(Source!A65)</f>
        <v>65</v>
      </c>
      <c r="B138">
        <v>35350322</v>
      </c>
      <c r="C138">
        <v>35350805</v>
      </c>
      <c r="D138">
        <v>29109781</v>
      </c>
      <c r="E138">
        <v>1</v>
      </c>
      <c r="F138">
        <v>1</v>
      </c>
      <c r="G138">
        <v>1</v>
      </c>
      <c r="H138">
        <v>3</v>
      </c>
      <c r="I138" t="s">
        <v>628</v>
      </c>
      <c r="J138" t="s">
        <v>629</v>
      </c>
      <c r="K138" t="s">
        <v>630</v>
      </c>
      <c r="L138">
        <v>1346</v>
      </c>
      <c r="N138">
        <v>1009</v>
      </c>
      <c r="O138" t="s">
        <v>101</v>
      </c>
      <c r="P138" t="s">
        <v>101</v>
      </c>
      <c r="Q138">
        <v>1</v>
      </c>
      <c r="W138">
        <v>0</v>
      </c>
      <c r="X138">
        <v>-306339415</v>
      </c>
      <c r="Y138">
        <v>4</v>
      </c>
      <c r="AA138">
        <v>60.38</v>
      </c>
      <c r="AB138">
        <v>0</v>
      </c>
      <c r="AC138">
        <v>0</v>
      </c>
      <c r="AD138">
        <v>0</v>
      </c>
      <c r="AE138">
        <v>11.12</v>
      </c>
      <c r="AF138">
        <v>0</v>
      </c>
      <c r="AG138">
        <v>0</v>
      </c>
      <c r="AH138">
        <v>0</v>
      </c>
      <c r="AI138">
        <v>5.43</v>
      </c>
      <c r="AJ138">
        <v>1</v>
      </c>
      <c r="AK138">
        <v>1</v>
      </c>
      <c r="AL138">
        <v>1</v>
      </c>
      <c r="AN138">
        <v>0</v>
      </c>
      <c r="AO138">
        <v>1</v>
      </c>
      <c r="AP138">
        <v>0</v>
      </c>
      <c r="AQ138">
        <v>0</v>
      </c>
      <c r="AR138">
        <v>0</v>
      </c>
      <c r="AS138" t="s">
        <v>3</v>
      </c>
      <c r="AT138">
        <v>4</v>
      </c>
      <c r="AU138" t="s">
        <v>3</v>
      </c>
      <c r="AV138">
        <v>0</v>
      </c>
      <c r="AW138">
        <v>2</v>
      </c>
      <c r="AX138">
        <v>35350813</v>
      </c>
      <c r="AY138">
        <v>1</v>
      </c>
      <c r="AZ138">
        <v>0</v>
      </c>
      <c r="BA138">
        <v>134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CX138">
        <f>Y138*Source!I65</f>
        <v>1.8919999999999999</v>
      </c>
      <c r="CY138">
        <f t="shared" si="30"/>
        <v>60.38</v>
      </c>
      <c r="CZ138">
        <f t="shared" si="31"/>
        <v>11.12</v>
      </c>
      <c r="DA138">
        <f t="shared" si="32"/>
        <v>5.43</v>
      </c>
      <c r="DB138">
        <f t="shared" si="33"/>
        <v>44.48</v>
      </c>
      <c r="DC138">
        <f t="shared" si="34"/>
        <v>0</v>
      </c>
    </row>
    <row r="139" spans="1:107">
      <c r="A139">
        <f>ROW(Source!A65)</f>
        <v>65</v>
      </c>
      <c r="B139">
        <v>35350322</v>
      </c>
      <c r="C139">
        <v>35350805</v>
      </c>
      <c r="D139">
        <v>29109782</v>
      </c>
      <c r="E139">
        <v>1</v>
      </c>
      <c r="F139">
        <v>1</v>
      </c>
      <c r="G139">
        <v>1</v>
      </c>
      <c r="H139">
        <v>3</v>
      </c>
      <c r="I139" t="s">
        <v>631</v>
      </c>
      <c r="J139" t="s">
        <v>632</v>
      </c>
      <c r="K139" t="s">
        <v>633</v>
      </c>
      <c r="L139">
        <v>1346</v>
      </c>
      <c r="N139">
        <v>1009</v>
      </c>
      <c r="O139" t="s">
        <v>101</v>
      </c>
      <c r="P139" t="s">
        <v>101</v>
      </c>
      <c r="Q139">
        <v>1</v>
      </c>
      <c r="W139">
        <v>0</v>
      </c>
      <c r="X139">
        <v>-71279152</v>
      </c>
      <c r="Y139">
        <v>37</v>
      </c>
      <c r="AA139">
        <v>16.309999999999999</v>
      </c>
      <c r="AB139">
        <v>0</v>
      </c>
      <c r="AC139">
        <v>0</v>
      </c>
      <c r="AD139">
        <v>0</v>
      </c>
      <c r="AE139">
        <v>4.3600000000000003</v>
      </c>
      <c r="AF139">
        <v>0</v>
      </c>
      <c r="AG139">
        <v>0</v>
      </c>
      <c r="AH139">
        <v>0</v>
      </c>
      <c r="AI139">
        <v>3.74</v>
      </c>
      <c r="AJ139">
        <v>1</v>
      </c>
      <c r="AK139">
        <v>1</v>
      </c>
      <c r="AL139">
        <v>1</v>
      </c>
      <c r="AN139">
        <v>0</v>
      </c>
      <c r="AO139">
        <v>1</v>
      </c>
      <c r="AP139">
        <v>0</v>
      </c>
      <c r="AQ139">
        <v>0</v>
      </c>
      <c r="AR139">
        <v>0</v>
      </c>
      <c r="AS139" t="s">
        <v>3</v>
      </c>
      <c r="AT139">
        <v>37</v>
      </c>
      <c r="AU139" t="s">
        <v>3</v>
      </c>
      <c r="AV139">
        <v>0</v>
      </c>
      <c r="AW139">
        <v>2</v>
      </c>
      <c r="AX139">
        <v>35350814</v>
      </c>
      <c r="AY139">
        <v>1</v>
      </c>
      <c r="AZ139">
        <v>0</v>
      </c>
      <c r="BA139">
        <v>135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0</v>
      </c>
      <c r="CX139">
        <f>Y139*Source!I65</f>
        <v>17.500999999999998</v>
      </c>
      <c r="CY139">
        <f t="shared" si="30"/>
        <v>16.309999999999999</v>
      </c>
      <c r="CZ139">
        <f t="shared" si="31"/>
        <v>4.3600000000000003</v>
      </c>
      <c r="DA139">
        <f t="shared" si="32"/>
        <v>3.74</v>
      </c>
      <c r="DB139">
        <f t="shared" si="33"/>
        <v>161.32</v>
      </c>
      <c r="DC139">
        <f t="shared" si="34"/>
        <v>0</v>
      </c>
    </row>
    <row r="140" spans="1:107">
      <c r="A140">
        <f>ROW(Source!A65)</f>
        <v>65</v>
      </c>
      <c r="B140">
        <v>35350322</v>
      </c>
      <c r="C140">
        <v>35350805</v>
      </c>
      <c r="D140">
        <v>29110699</v>
      </c>
      <c r="E140">
        <v>1</v>
      </c>
      <c r="F140">
        <v>1</v>
      </c>
      <c r="G140">
        <v>1</v>
      </c>
      <c r="H140">
        <v>3</v>
      </c>
      <c r="I140" t="s">
        <v>634</v>
      </c>
      <c r="J140" t="s">
        <v>635</v>
      </c>
      <c r="K140" t="s">
        <v>636</v>
      </c>
      <c r="L140">
        <v>1301</v>
      </c>
      <c r="N140">
        <v>1003</v>
      </c>
      <c r="O140" t="s">
        <v>92</v>
      </c>
      <c r="P140" t="s">
        <v>92</v>
      </c>
      <c r="Q140">
        <v>1</v>
      </c>
      <c r="W140">
        <v>0</v>
      </c>
      <c r="X140">
        <v>1063889258</v>
      </c>
      <c r="Y140">
        <v>83</v>
      </c>
      <c r="AA140">
        <v>1.24</v>
      </c>
      <c r="AB140">
        <v>0</v>
      </c>
      <c r="AC140">
        <v>0</v>
      </c>
      <c r="AD140">
        <v>0</v>
      </c>
      <c r="AE140">
        <v>0.17</v>
      </c>
      <c r="AF140">
        <v>0</v>
      </c>
      <c r="AG140">
        <v>0</v>
      </c>
      <c r="AH140">
        <v>0</v>
      </c>
      <c r="AI140">
        <v>7.29</v>
      </c>
      <c r="AJ140">
        <v>1</v>
      </c>
      <c r="AK140">
        <v>1</v>
      </c>
      <c r="AL140">
        <v>1</v>
      </c>
      <c r="AN140">
        <v>0</v>
      </c>
      <c r="AO140">
        <v>1</v>
      </c>
      <c r="AP140">
        <v>0</v>
      </c>
      <c r="AQ140">
        <v>0</v>
      </c>
      <c r="AR140">
        <v>0</v>
      </c>
      <c r="AS140" t="s">
        <v>3</v>
      </c>
      <c r="AT140">
        <v>83</v>
      </c>
      <c r="AU140" t="s">
        <v>3</v>
      </c>
      <c r="AV140">
        <v>0</v>
      </c>
      <c r="AW140">
        <v>2</v>
      </c>
      <c r="AX140">
        <v>35350815</v>
      </c>
      <c r="AY140">
        <v>1</v>
      </c>
      <c r="AZ140">
        <v>0</v>
      </c>
      <c r="BA140">
        <v>136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CX140">
        <f>Y140*Source!I65</f>
        <v>39.259</v>
      </c>
      <c r="CY140">
        <f t="shared" si="30"/>
        <v>1.24</v>
      </c>
      <c r="CZ140">
        <f t="shared" si="31"/>
        <v>0.17</v>
      </c>
      <c r="DA140">
        <f t="shared" si="32"/>
        <v>7.29</v>
      </c>
      <c r="DB140">
        <f t="shared" si="33"/>
        <v>14.11</v>
      </c>
      <c r="DC140">
        <f t="shared" si="34"/>
        <v>0</v>
      </c>
    </row>
    <row r="141" spans="1:107">
      <c r="A141">
        <f>ROW(Source!A65)</f>
        <v>65</v>
      </c>
      <c r="B141">
        <v>35350322</v>
      </c>
      <c r="C141">
        <v>35350805</v>
      </c>
      <c r="D141">
        <v>29110797</v>
      </c>
      <c r="E141">
        <v>1</v>
      </c>
      <c r="F141">
        <v>1</v>
      </c>
      <c r="G141">
        <v>1</v>
      </c>
      <c r="H141">
        <v>3</v>
      </c>
      <c r="I141" t="s">
        <v>637</v>
      </c>
      <c r="J141" t="s">
        <v>638</v>
      </c>
      <c r="K141" t="s">
        <v>639</v>
      </c>
      <c r="L141">
        <v>1301</v>
      </c>
      <c r="N141">
        <v>1003</v>
      </c>
      <c r="O141" t="s">
        <v>92</v>
      </c>
      <c r="P141" t="s">
        <v>92</v>
      </c>
      <c r="Q141">
        <v>1</v>
      </c>
      <c r="W141">
        <v>0</v>
      </c>
      <c r="X141">
        <v>1919953005</v>
      </c>
      <c r="Y141">
        <v>82</v>
      </c>
      <c r="AA141">
        <v>15.5</v>
      </c>
      <c r="AB141">
        <v>0</v>
      </c>
      <c r="AC141">
        <v>0</v>
      </c>
      <c r="AD141">
        <v>0</v>
      </c>
      <c r="AE141">
        <v>1.74</v>
      </c>
      <c r="AF141">
        <v>0</v>
      </c>
      <c r="AG141">
        <v>0</v>
      </c>
      <c r="AH141">
        <v>0</v>
      </c>
      <c r="AI141">
        <v>8.91</v>
      </c>
      <c r="AJ141">
        <v>1</v>
      </c>
      <c r="AK141">
        <v>1</v>
      </c>
      <c r="AL141">
        <v>1</v>
      </c>
      <c r="AN141">
        <v>0</v>
      </c>
      <c r="AO141">
        <v>1</v>
      </c>
      <c r="AP141">
        <v>0</v>
      </c>
      <c r="AQ141">
        <v>0</v>
      </c>
      <c r="AR141">
        <v>0</v>
      </c>
      <c r="AS141" t="s">
        <v>3</v>
      </c>
      <c r="AT141">
        <v>82</v>
      </c>
      <c r="AU141" t="s">
        <v>3</v>
      </c>
      <c r="AV141">
        <v>0</v>
      </c>
      <c r="AW141">
        <v>2</v>
      </c>
      <c r="AX141">
        <v>35350816</v>
      </c>
      <c r="AY141">
        <v>1</v>
      </c>
      <c r="AZ141">
        <v>0</v>
      </c>
      <c r="BA141">
        <v>137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CX141">
        <f>Y141*Source!I65</f>
        <v>38.786000000000001</v>
      </c>
      <c r="CY141">
        <f t="shared" si="30"/>
        <v>15.5</v>
      </c>
      <c r="CZ141">
        <f t="shared" si="31"/>
        <v>1.74</v>
      </c>
      <c r="DA141">
        <f t="shared" si="32"/>
        <v>8.91</v>
      </c>
      <c r="DB141">
        <f t="shared" si="33"/>
        <v>142.68</v>
      </c>
      <c r="DC141">
        <f t="shared" si="34"/>
        <v>0</v>
      </c>
    </row>
    <row r="142" spans="1:107">
      <c r="A142">
        <f>ROW(Source!A65)</f>
        <v>65</v>
      </c>
      <c r="B142">
        <v>35350322</v>
      </c>
      <c r="C142">
        <v>35350805</v>
      </c>
      <c r="D142">
        <v>29110815</v>
      </c>
      <c r="E142">
        <v>1</v>
      </c>
      <c r="F142">
        <v>1</v>
      </c>
      <c r="G142">
        <v>1</v>
      </c>
      <c r="H142">
        <v>3</v>
      </c>
      <c r="I142" t="s">
        <v>640</v>
      </c>
      <c r="J142" t="s">
        <v>641</v>
      </c>
      <c r="K142" t="s">
        <v>642</v>
      </c>
      <c r="L142">
        <v>1301</v>
      </c>
      <c r="N142">
        <v>1003</v>
      </c>
      <c r="O142" t="s">
        <v>92</v>
      </c>
      <c r="P142" t="s">
        <v>92</v>
      </c>
      <c r="Q142">
        <v>1</v>
      </c>
      <c r="W142">
        <v>0</v>
      </c>
      <c r="X142">
        <v>-1169660804</v>
      </c>
      <c r="Y142">
        <v>116</v>
      </c>
      <c r="AA142">
        <v>6.29</v>
      </c>
      <c r="AB142">
        <v>0</v>
      </c>
      <c r="AC142">
        <v>0</v>
      </c>
      <c r="AD142">
        <v>0</v>
      </c>
      <c r="AE142">
        <v>0.85</v>
      </c>
      <c r="AF142">
        <v>0</v>
      </c>
      <c r="AG142">
        <v>0</v>
      </c>
      <c r="AH142">
        <v>0</v>
      </c>
      <c r="AI142">
        <v>7.4</v>
      </c>
      <c r="AJ142">
        <v>1</v>
      </c>
      <c r="AK142">
        <v>1</v>
      </c>
      <c r="AL142">
        <v>1</v>
      </c>
      <c r="AN142">
        <v>0</v>
      </c>
      <c r="AO142">
        <v>1</v>
      </c>
      <c r="AP142">
        <v>0</v>
      </c>
      <c r="AQ142">
        <v>0</v>
      </c>
      <c r="AR142">
        <v>0</v>
      </c>
      <c r="AS142" t="s">
        <v>3</v>
      </c>
      <c r="AT142">
        <v>116</v>
      </c>
      <c r="AU142" t="s">
        <v>3</v>
      </c>
      <c r="AV142">
        <v>0</v>
      </c>
      <c r="AW142">
        <v>2</v>
      </c>
      <c r="AX142">
        <v>35350817</v>
      </c>
      <c r="AY142">
        <v>1</v>
      </c>
      <c r="AZ142">
        <v>0</v>
      </c>
      <c r="BA142">
        <v>138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0</v>
      </c>
      <c r="CX142">
        <f>Y142*Source!I65</f>
        <v>54.867999999999995</v>
      </c>
      <c r="CY142">
        <f t="shared" si="30"/>
        <v>6.29</v>
      </c>
      <c r="CZ142">
        <f t="shared" si="31"/>
        <v>0.85</v>
      </c>
      <c r="DA142">
        <f t="shared" si="32"/>
        <v>7.4</v>
      </c>
      <c r="DB142">
        <f t="shared" si="33"/>
        <v>98.6</v>
      </c>
      <c r="DC142">
        <f t="shared" si="34"/>
        <v>0</v>
      </c>
    </row>
    <row r="143" spans="1:107">
      <c r="A143">
        <f>ROW(Source!A65)</f>
        <v>65</v>
      </c>
      <c r="B143">
        <v>35350322</v>
      </c>
      <c r="C143">
        <v>35350805</v>
      </c>
      <c r="D143">
        <v>29111455</v>
      </c>
      <c r="E143">
        <v>1</v>
      </c>
      <c r="F143">
        <v>1</v>
      </c>
      <c r="G143">
        <v>1</v>
      </c>
      <c r="H143">
        <v>3</v>
      </c>
      <c r="I143" t="s">
        <v>643</v>
      </c>
      <c r="J143" t="s">
        <v>644</v>
      </c>
      <c r="K143" t="s">
        <v>645</v>
      </c>
      <c r="L143">
        <v>1327</v>
      </c>
      <c r="N143">
        <v>1005</v>
      </c>
      <c r="O143" t="s">
        <v>76</v>
      </c>
      <c r="P143" t="s">
        <v>76</v>
      </c>
      <c r="Q143">
        <v>1</v>
      </c>
      <c r="W143">
        <v>0</v>
      </c>
      <c r="X143">
        <v>-1126346608</v>
      </c>
      <c r="Y143">
        <v>107</v>
      </c>
      <c r="AA143">
        <v>73.790000000000006</v>
      </c>
      <c r="AB143">
        <v>0</v>
      </c>
      <c r="AC143">
        <v>0</v>
      </c>
      <c r="AD143">
        <v>0</v>
      </c>
      <c r="AE143">
        <v>15.06</v>
      </c>
      <c r="AF143">
        <v>0</v>
      </c>
      <c r="AG143">
        <v>0</v>
      </c>
      <c r="AH143">
        <v>0</v>
      </c>
      <c r="AI143">
        <v>4.9000000000000004</v>
      </c>
      <c r="AJ143">
        <v>1</v>
      </c>
      <c r="AK143">
        <v>1</v>
      </c>
      <c r="AL143">
        <v>1</v>
      </c>
      <c r="AN143">
        <v>0</v>
      </c>
      <c r="AO143">
        <v>1</v>
      </c>
      <c r="AP143">
        <v>0</v>
      </c>
      <c r="AQ143">
        <v>0</v>
      </c>
      <c r="AR143">
        <v>0</v>
      </c>
      <c r="AS143" t="s">
        <v>3</v>
      </c>
      <c r="AT143">
        <v>107</v>
      </c>
      <c r="AU143" t="s">
        <v>3</v>
      </c>
      <c r="AV143">
        <v>0</v>
      </c>
      <c r="AW143">
        <v>2</v>
      </c>
      <c r="AX143">
        <v>35350818</v>
      </c>
      <c r="AY143">
        <v>1</v>
      </c>
      <c r="AZ143">
        <v>0</v>
      </c>
      <c r="BA143">
        <v>139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0</v>
      </c>
      <c r="CX143">
        <f>Y143*Source!I65</f>
        <v>50.610999999999997</v>
      </c>
      <c r="CY143">
        <f t="shared" si="30"/>
        <v>73.790000000000006</v>
      </c>
      <c r="CZ143">
        <f t="shared" si="31"/>
        <v>15.06</v>
      </c>
      <c r="DA143">
        <f t="shared" si="32"/>
        <v>4.9000000000000004</v>
      </c>
      <c r="DB143">
        <f t="shared" si="33"/>
        <v>1611.42</v>
      </c>
      <c r="DC143">
        <f t="shared" si="34"/>
        <v>0</v>
      </c>
    </row>
    <row r="144" spans="1:107">
      <c r="A144">
        <f>ROW(Source!A65)</f>
        <v>65</v>
      </c>
      <c r="B144">
        <v>35350322</v>
      </c>
      <c r="C144">
        <v>35350805</v>
      </c>
      <c r="D144">
        <v>29114733</v>
      </c>
      <c r="E144">
        <v>1</v>
      </c>
      <c r="F144">
        <v>1</v>
      </c>
      <c r="G144">
        <v>1</v>
      </c>
      <c r="H144">
        <v>3</v>
      </c>
      <c r="I144" t="s">
        <v>646</v>
      </c>
      <c r="J144" t="s">
        <v>647</v>
      </c>
      <c r="K144" t="s">
        <v>648</v>
      </c>
      <c r="L144">
        <v>1354</v>
      </c>
      <c r="N144">
        <v>1010</v>
      </c>
      <c r="O144" t="s">
        <v>106</v>
      </c>
      <c r="P144" t="s">
        <v>106</v>
      </c>
      <c r="Q144">
        <v>1</v>
      </c>
      <c r="W144">
        <v>0</v>
      </c>
      <c r="X144">
        <v>-1352915271</v>
      </c>
      <c r="Y144">
        <v>1855</v>
      </c>
      <c r="AA144">
        <v>0.3</v>
      </c>
      <c r="AB144">
        <v>0</v>
      </c>
      <c r="AC144">
        <v>0</v>
      </c>
      <c r="AD144">
        <v>0</v>
      </c>
      <c r="AE144">
        <v>0.02</v>
      </c>
      <c r="AF144">
        <v>0</v>
      </c>
      <c r="AG144">
        <v>0</v>
      </c>
      <c r="AH144">
        <v>0</v>
      </c>
      <c r="AI144">
        <v>14.91</v>
      </c>
      <c r="AJ144">
        <v>1</v>
      </c>
      <c r="AK144">
        <v>1</v>
      </c>
      <c r="AL144">
        <v>1</v>
      </c>
      <c r="AN144">
        <v>0</v>
      </c>
      <c r="AO144">
        <v>1</v>
      </c>
      <c r="AP144">
        <v>0</v>
      </c>
      <c r="AQ144">
        <v>0</v>
      </c>
      <c r="AR144">
        <v>0</v>
      </c>
      <c r="AS144" t="s">
        <v>3</v>
      </c>
      <c r="AT144">
        <v>1855</v>
      </c>
      <c r="AU144" t="s">
        <v>3</v>
      </c>
      <c r="AV144">
        <v>0</v>
      </c>
      <c r="AW144">
        <v>2</v>
      </c>
      <c r="AX144">
        <v>35350819</v>
      </c>
      <c r="AY144">
        <v>1</v>
      </c>
      <c r="AZ144">
        <v>0</v>
      </c>
      <c r="BA144">
        <v>140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CX144">
        <f>Y144*Source!I65</f>
        <v>877.41499999999996</v>
      </c>
      <c r="CY144">
        <f t="shared" si="30"/>
        <v>0.3</v>
      </c>
      <c r="CZ144">
        <f t="shared" si="31"/>
        <v>0.02</v>
      </c>
      <c r="DA144">
        <f t="shared" si="32"/>
        <v>14.91</v>
      </c>
      <c r="DB144">
        <f t="shared" si="33"/>
        <v>37.1</v>
      </c>
      <c r="DC144">
        <f t="shared" si="34"/>
        <v>0</v>
      </c>
    </row>
    <row r="145" spans="1:107">
      <c r="A145">
        <f>ROW(Source!A65)</f>
        <v>65</v>
      </c>
      <c r="B145">
        <v>35350322</v>
      </c>
      <c r="C145">
        <v>35350805</v>
      </c>
      <c r="D145">
        <v>29114482</v>
      </c>
      <c r="E145">
        <v>1</v>
      </c>
      <c r="F145">
        <v>1</v>
      </c>
      <c r="G145">
        <v>1</v>
      </c>
      <c r="H145">
        <v>3</v>
      </c>
      <c r="I145" t="s">
        <v>649</v>
      </c>
      <c r="J145" t="s">
        <v>650</v>
      </c>
      <c r="K145" t="s">
        <v>651</v>
      </c>
      <c r="L145">
        <v>1354</v>
      </c>
      <c r="N145">
        <v>1010</v>
      </c>
      <c r="O145" t="s">
        <v>106</v>
      </c>
      <c r="P145" t="s">
        <v>106</v>
      </c>
      <c r="Q145">
        <v>1</v>
      </c>
      <c r="W145">
        <v>0</v>
      </c>
      <c r="X145">
        <v>-520920930</v>
      </c>
      <c r="Y145">
        <v>153</v>
      </c>
      <c r="AA145">
        <v>0.33</v>
      </c>
      <c r="AB145">
        <v>0</v>
      </c>
      <c r="AC145">
        <v>0</v>
      </c>
      <c r="AD145">
        <v>0</v>
      </c>
      <c r="AE145">
        <v>7.0000000000000007E-2</v>
      </c>
      <c r="AF145">
        <v>0</v>
      </c>
      <c r="AG145">
        <v>0</v>
      </c>
      <c r="AH145">
        <v>0</v>
      </c>
      <c r="AI145">
        <v>4.74</v>
      </c>
      <c r="AJ145">
        <v>1</v>
      </c>
      <c r="AK145">
        <v>1</v>
      </c>
      <c r="AL145">
        <v>1</v>
      </c>
      <c r="AN145">
        <v>0</v>
      </c>
      <c r="AO145">
        <v>1</v>
      </c>
      <c r="AP145">
        <v>0</v>
      </c>
      <c r="AQ145">
        <v>0</v>
      </c>
      <c r="AR145">
        <v>0</v>
      </c>
      <c r="AS145" t="s">
        <v>3</v>
      </c>
      <c r="AT145">
        <v>153</v>
      </c>
      <c r="AU145" t="s">
        <v>3</v>
      </c>
      <c r="AV145">
        <v>0</v>
      </c>
      <c r="AW145">
        <v>2</v>
      </c>
      <c r="AX145">
        <v>35350820</v>
      </c>
      <c r="AY145">
        <v>1</v>
      </c>
      <c r="AZ145">
        <v>0</v>
      </c>
      <c r="BA145">
        <v>141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CX145">
        <f>Y145*Source!I65</f>
        <v>72.369</v>
      </c>
      <c r="CY145">
        <f t="shared" si="30"/>
        <v>0.33</v>
      </c>
      <c r="CZ145">
        <f t="shared" si="31"/>
        <v>7.0000000000000007E-2</v>
      </c>
      <c r="DA145">
        <f t="shared" si="32"/>
        <v>4.74</v>
      </c>
      <c r="DB145">
        <f t="shared" si="33"/>
        <v>10.71</v>
      </c>
      <c r="DC145">
        <f t="shared" si="34"/>
        <v>0</v>
      </c>
    </row>
    <row r="146" spans="1:107">
      <c r="A146">
        <f>ROW(Source!A65)</f>
        <v>65</v>
      </c>
      <c r="B146">
        <v>35350322</v>
      </c>
      <c r="C146">
        <v>35350805</v>
      </c>
      <c r="D146">
        <v>29129584</v>
      </c>
      <c r="E146">
        <v>1</v>
      </c>
      <c r="F146">
        <v>1</v>
      </c>
      <c r="G146">
        <v>1</v>
      </c>
      <c r="H146">
        <v>3</v>
      </c>
      <c r="I146" t="s">
        <v>652</v>
      </c>
      <c r="J146" t="s">
        <v>653</v>
      </c>
      <c r="K146" t="s">
        <v>654</v>
      </c>
      <c r="L146">
        <v>1301</v>
      </c>
      <c r="N146">
        <v>1003</v>
      </c>
      <c r="O146" t="s">
        <v>92</v>
      </c>
      <c r="P146" t="s">
        <v>92</v>
      </c>
      <c r="Q146">
        <v>1</v>
      </c>
      <c r="W146">
        <v>0</v>
      </c>
      <c r="X146">
        <v>-1665253311</v>
      </c>
      <c r="Y146">
        <v>121</v>
      </c>
      <c r="AA146">
        <v>53.07</v>
      </c>
      <c r="AB146">
        <v>0</v>
      </c>
      <c r="AC146">
        <v>0</v>
      </c>
      <c r="AD146">
        <v>0</v>
      </c>
      <c r="AE146">
        <v>7.22</v>
      </c>
      <c r="AF146">
        <v>0</v>
      </c>
      <c r="AG146">
        <v>0</v>
      </c>
      <c r="AH146">
        <v>0</v>
      </c>
      <c r="AI146">
        <v>7.35</v>
      </c>
      <c r="AJ146">
        <v>1</v>
      </c>
      <c r="AK146">
        <v>1</v>
      </c>
      <c r="AL146">
        <v>1</v>
      </c>
      <c r="AN146">
        <v>0</v>
      </c>
      <c r="AO146">
        <v>1</v>
      </c>
      <c r="AP146">
        <v>0</v>
      </c>
      <c r="AQ146">
        <v>0</v>
      </c>
      <c r="AR146">
        <v>0</v>
      </c>
      <c r="AS146" t="s">
        <v>3</v>
      </c>
      <c r="AT146">
        <v>121</v>
      </c>
      <c r="AU146" t="s">
        <v>3</v>
      </c>
      <c r="AV146">
        <v>0</v>
      </c>
      <c r="AW146">
        <v>2</v>
      </c>
      <c r="AX146">
        <v>35350821</v>
      </c>
      <c r="AY146">
        <v>1</v>
      </c>
      <c r="AZ146">
        <v>0</v>
      </c>
      <c r="BA146">
        <v>142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CX146">
        <f>Y146*Source!I65</f>
        <v>57.232999999999997</v>
      </c>
      <c r="CY146">
        <f t="shared" si="30"/>
        <v>53.07</v>
      </c>
      <c r="CZ146">
        <f t="shared" si="31"/>
        <v>7.22</v>
      </c>
      <c r="DA146">
        <f t="shared" si="32"/>
        <v>7.35</v>
      </c>
      <c r="DB146">
        <f t="shared" si="33"/>
        <v>873.62</v>
      </c>
      <c r="DC146">
        <f t="shared" si="34"/>
        <v>0</v>
      </c>
    </row>
    <row r="147" spans="1:107">
      <c r="A147">
        <f>ROW(Source!A65)</f>
        <v>65</v>
      </c>
      <c r="B147">
        <v>35350322</v>
      </c>
      <c r="C147">
        <v>35350805</v>
      </c>
      <c r="D147">
        <v>29129619</v>
      </c>
      <c r="E147">
        <v>1</v>
      </c>
      <c r="F147">
        <v>1</v>
      </c>
      <c r="G147">
        <v>1</v>
      </c>
      <c r="H147">
        <v>3</v>
      </c>
      <c r="I147" t="s">
        <v>655</v>
      </c>
      <c r="J147" t="s">
        <v>656</v>
      </c>
      <c r="K147" t="s">
        <v>657</v>
      </c>
      <c r="L147">
        <v>1301</v>
      </c>
      <c r="N147">
        <v>1003</v>
      </c>
      <c r="O147" t="s">
        <v>92</v>
      </c>
      <c r="P147" t="s">
        <v>92</v>
      </c>
      <c r="Q147">
        <v>1</v>
      </c>
      <c r="W147">
        <v>0</v>
      </c>
      <c r="X147">
        <v>1030922947</v>
      </c>
      <c r="Y147">
        <v>225</v>
      </c>
      <c r="AA147">
        <v>61.61</v>
      </c>
      <c r="AB147">
        <v>0</v>
      </c>
      <c r="AC147">
        <v>0</v>
      </c>
      <c r="AD147">
        <v>0</v>
      </c>
      <c r="AE147">
        <v>8.44</v>
      </c>
      <c r="AF147">
        <v>0</v>
      </c>
      <c r="AG147">
        <v>0</v>
      </c>
      <c r="AH147">
        <v>0</v>
      </c>
      <c r="AI147">
        <v>7.3</v>
      </c>
      <c r="AJ147">
        <v>1</v>
      </c>
      <c r="AK147">
        <v>1</v>
      </c>
      <c r="AL147">
        <v>1</v>
      </c>
      <c r="AN147">
        <v>0</v>
      </c>
      <c r="AO147">
        <v>1</v>
      </c>
      <c r="AP147">
        <v>0</v>
      </c>
      <c r="AQ147">
        <v>0</v>
      </c>
      <c r="AR147">
        <v>0</v>
      </c>
      <c r="AS147" t="s">
        <v>3</v>
      </c>
      <c r="AT147">
        <v>225</v>
      </c>
      <c r="AU147" t="s">
        <v>3</v>
      </c>
      <c r="AV147">
        <v>0</v>
      </c>
      <c r="AW147">
        <v>2</v>
      </c>
      <c r="AX147">
        <v>35350822</v>
      </c>
      <c r="AY147">
        <v>1</v>
      </c>
      <c r="AZ147">
        <v>0</v>
      </c>
      <c r="BA147">
        <v>143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CX147">
        <f>Y147*Source!I65</f>
        <v>106.425</v>
      </c>
      <c r="CY147">
        <f t="shared" si="30"/>
        <v>61.61</v>
      </c>
      <c r="CZ147">
        <f t="shared" si="31"/>
        <v>8.44</v>
      </c>
      <c r="DA147">
        <f t="shared" si="32"/>
        <v>7.3</v>
      </c>
      <c r="DB147">
        <f t="shared" si="33"/>
        <v>1899</v>
      </c>
      <c r="DC147">
        <f t="shared" si="34"/>
        <v>0</v>
      </c>
    </row>
    <row r="148" spans="1:107">
      <c r="A148">
        <f>ROW(Source!A65)</f>
        <v>65</v>
      </c>
      <c r="B148">
        <v>35350322</v>
      </c>
      <c r="C148">
        <v>35350805</v>
      </c>
      <c r="D148">
        <v>29129634</v>
      </c>
      <c r="E148">
        <v>1</v>
      </c>
      <c r="F148">
        <v>1</v>
      </c>
      <c r="G148">
        <v>1</v>
      </c>
      <c r="H148">
        <v>3</v>
      </c>
      <c r="I148" t="s">
        <v>658</v>
      </c>
      <c r="J148" t="s">
        <v>659</v>
      </c>
      <c r="K148" t="s">
        <v>660</v>
      </c>
      <c r="L148">
        <v>1301</v>
      </c>
      <c r="N148">
        <v>1003</v>
      </c>
      <c r="O148" t="s">
        <v>92</v>
      </c>
      <c r="P148" t="s">
        <v>92</v>
      </c>
      <c r="Q148">
        <v>1</v>
      </c>
      <c r="W148">
        <v>0</v>
      </c>
      <c r="X148">
        <v>-234707112</v>
      </c>
      <c r="Y148">
        <v>46</v>
      </c>
      <c r="AA148">
        <v>37.020000000000003</v>
      </c>
      <c r="AB148">
        <v>0</v>
      </c>
      <c r="AC148">
        <v>0</v>
      </c>
      <c r="AD148">
        <v>0</v>
      </c>
      <c r="AE148">
        <v>3.32</v>
      </c>
      <c r="AF148">
        <v>0</v>
      </c>
      <c r="AG148">
        <v>0</v>
      </c>
      <c r="AH148">
        <v>0</v>
      </c>
      <c r="AI148">
        <v>11.15</v>
      </c>
      <c r="AJ148">
        <v>1</v>
      </c>
      <c r="AK148">
        <v>1</v>
      </c>
      <c r="AL148">
        <v>1</v>
      </c>
      <c r="AN148">
        <v>0</v>
      </c>
      <c r="AO148">
        <v>1</v>
      </c>
      <c r="AP148">
        <v>0</v>
      </c>
      <c r="AQ148">
        <v>0</v>
      </c>
      <c r="AR148">
        <v>0</v>
      </c>
      <c r="AS148" t="s">
        <v>3</v>
      </c>
      <c r="AT148">
        <v>46</v>
      </c>
      <c r="AU148" t="s">
        <v>3</v>
      </c>
      <c r="AV148">
        <v>0</v>
      </c>
      <c r="AW148">
        <v>2</v>
      </c>
      <c r="AX148">
        <v>35350823</v>
      </c>
      <c r="AY148">
        <v>1</v>
      </c>
      <c r="AZ148">
        <v>0</v>
      </c>
      <c r="BA148">
        <v>144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0</v>
      </c>
      <c r="CX148">
        <f>Y148*Source!I65</f>
        <v>21.757999999999999</v>
      </c>
      <c r="CY148">
        <f t="shared" si="30"/>
        <v>37.020000000000003</v>
      </c>
      <c r="CZ148">
        <f t="shared" si="31"/>
        <v>3.32</v>
      </c>
      <c r="DA148">
        <f t="shared" si="32"/>
        <v>11.15</v>
      </c>
      <c r="DB148">
        <f t="shared" si="33"/>
        <v>152.72</v>
      </c>
      <c r="DC148">
        <f t="shared" si="34"/>
        <v>0</v>
      </c>
    </row>
    <row r="149" spans="1:107">
      <c r="A149">
        <f>ROW(Source!A66)</f>
        <v>66</v>
      </c>
      <c r="B149">
        <v>35350322</v>
      </c>
      <c r="C149">
        <v>35350642</v>
      </c>
      <c r="D149">
        <v>31427434</v>
      </c>
      <c r="E149">
        <v>1</v>
      </c>
      <c r="F149">
        <v>1</v>
      </c>
      <c r="G149">
        <v>1</v>
      </c>
      <c r="H149">
        <v>1</v>
      </c>
      <c r="I149" t="s">
        <v>661</v>
      </c>
      <c r="J149" t="s">
        <v>3</v>
      </c>
      <c r="K149" t="s">
        <v>662</v>
      </c>
      <c r="L149">
        <v>1369</v>
      </c>
      <c r="N149">
        <v>1013</v>
      </c>
      <c r="O149" t="s">
        <v>430</v>
      </c>
      <c r="P149" t="s">
        <v>430</v>
      </c>
      <c r="Q149">
        <v>1</v>
      </c>
      <c r="W149">
        <v>0</v>
      </c>
      <c r="X149">
        <v>-781753235</v>
      </c>
      <c r="Y149">
        <v>26.323499999999999</v>
      </c>
      <c r="AA149">
        <v>0</v>
      </c>
      <c r="AB149">
        <v>0</v>
      </c>
      <c r="AC149">
        <v>0</v>
      </c>
      <c r="AD149">
        <v>289.27999999999997</v>
      </c>
      <c r="AE149">
        <v>0</v>
      </c>
      <c r="AF149">
        <v>0</v>
      </c>
      <c r="AG149">
        <v>0</v>
      </c>
      <c r="AH149">
        <v>289.27999999999997</v>
      </c>
      <c r="AI149">
        <v>1</v>
      </c>
      <c r="AJ149">
        <v>1</v>
      </c>
      <c r="AK149">
        <v>1</v>
      </c>
      <c r="AL149">
        <v>1</v>
      </c>
      <c r="AN149">
        <v>0</v>
      </c>
      <c r="AO149">
        <v>1</v>
      </c>
      <c r="AP149">
        <v>1</v>
      </c>
      <c r="AQ149">
        <v>0</v>
      </c>
      <c r="AR149">
        <v>0</v>
      </c>
      <c r="AS149" t="s">
        <v>3</v>
      </c>
      <c r="AT149">
        <v>22.89</v>
      </c>
      <c r="AU149" t="s">
        <v>57</v>
      </c>
      <c r="AV149">
        <v>1</v>
      </c>
      <c r="AW149">
        <v>2</v>
      </c>
      <c r="AX149">
        <v>36319699</v>
      </c>
      <c r="AY149">
        <v>1</v>
      </c>
      <c r="AZ149">
        <v>0</v>
      </c>
      <c r="BA149">
        <v>145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CX149">
        <f>Y149*Source!I66</f>
        <v>12.451015499999999</v>
      </c>
      <c r="CY149">
        <f>AD149</f>
        <v>289.27999999999997</v>
      </c>
      <c r="CZ149">
        <f>AH149</f>
        <v>289.27999999999997</v>
      </c>
      <c r="DA149">
        <f>AL149</f>
        <v>1</v>
      </c>
      <c r="DB149">
        <f>ROUND((ROUND(AT149*CZ149,2)*1.15),6)</f>
        <v>7614.8630000000003</v>
      </c>
      <c r="DC149">
        <f>ROUND((ROUND(AT149*AG149,2)*1.15),6)</f>
        <v>0</v>
      </c>
    </row>
    <row r="150" spans="1:107">
      <c r="A150">
        <f>ROW(Source!A66)</f>
        <v>66</v>
      </c>
      <c r="B150">
        <v>35350322</v>
      </c>
      <c r="C150">
        <v>35350642</v>
      </c>
      <c r="D150">
        <v>121548</v>
      </c>
      <c r="E150">
        <v>1</v>
      </c>
      <c r="F150">
        <v>1</v>
      </c>
      <c r="G150">
        <v>1</v>
      </c>
      <c r="H150">
        <v>1</v>
      </c>
      <c r="I150" t="s">
        <v>23</v>
      </c>
      <c r="J150" t="s">
        <v>3</v>
      </c>
      <c r="K150" t="s">
        <v>431</v>
      </c>
      <c r="L150">
        <v>608254</v>
      </c>
      <c r="N150">
        <v>1013</v>
      </c>
      <c r="O150" t="s">
        <v>432</v>
      </c>
      <c r="P150" t="s">
        <v>432</v>
      </c>
      <c r="Q150">
        <v>1</v>
      </c>
      <c r="W150">
        <v>0</v>
      </c>
      <c r="X150">
        <v>-185737400</v>
      </c>
      <c r="Y150">
        <v>0.15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1</v>
      </c>
      <c r="AJ150">
        <v>1</v>
      </c>
      <c r="AK150">
        <v>1</v>
      </c>
      <c r="AL150">
        <v>1</v>
      </c>
      <c r="AN150">
        <v>0</v>
      </c>
      <c r="AO150">
        <v>1</v>
      </c>
      <c r="AP150">
        <v>1</v>
      </c>
      <c r="AQ150">
        <v>0</v>
      </c>
      <c r="AR150">
        <v>0</v>
      </c>
      <c r="AS150" t="s">
        <v>3</v>
      </c>
      <c r="AT150">
        <v>0.12</v>
      </c>
      <c r="AU150" t="s">
        <v>56</v>
      </c>
      <c r="AV150">
        <v>2</v>
      </c>
      <c r="AW150">
        <v>2</v>
      </c>
      <c r="AX150">
        <v>36319700</v>
      </c>
      <c r="AY150">
        <v>1</v>
      </c>
      <c r="AZ150">
        <v>0</v>
      </c>
      <c r="BA150">
        <v>146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CX150">
        <f>Y150*Source!I66</f>
        <v>7.0949999999999999E-2</v>
      </c>
      <c r="CY150">
        <f>AD150</f>
        <v>0</v>
      </c>
      <c r="CZ150">
        <f>AH150</f>
        <v>0</v>
      </c>
      <c r="DA150">
        <f>AL150</f>
        <v>1</v>
      </c>
      <c r="DB150">
        <f>ROUND((ROUND(AT150*CZ150,2)*1.25),6)</f>
        <v>0</v>
      </c>
      <c r="DC150">
        <f>ROUND((ROUND(AT150*AG150,2)*1.25),6)</f>
        <v>0</v>
      </c>
    </row>
    <row r="151" spans="1:107">
      <c r="A151">
        <f>ROW(Source!A66)</f>
        <v>66</v>
      </c>
      <c r="B151">
        <v>35350322</v>
      </c>
      <c r="C151">
        <v>35350642</v>
      </c>
      <c r="D151">
        <v>35554695</v>
      </c>
      <c r="E151">
        <v>1</v>
      </c>
      <c r="F151">
        <v>1</v>
      </c>
      <c r="G151">
        <v>1</v>
      </c>
      <c r="H151">
        <v>2</v>
      </c>
      <c r="I151" t="s">
        <v>455</v>
      </c>
      <c r="J151" t="s">
        <v>663</v>
      </c>
      <c r="K151" t="s">
        <v>457</v>
      </c>
      <c r="L151">
        <v>1368</v>
      </c>
      <c r="N151">
        <v>1011</v>
      </c>
      <c r="O151" t="s">
        <v>436</v>
      </c>
      <c r="P151" t="s">
        <v>436</v>
      </c>
      <c r="Q151">
        <v>1</v>
      </c>
      <c r="W151">
        <v>0</v>
      </c>
      <c r="X151">
        <v>-678719566</v>
      </c>
      <c r="Y151">
        <v>0.15</v>
      </c>
      <c r="AA151">
        <v>0</v>
      </c>
      <c r="AB151">
        <v>1102.08</v>
      </c>
      <c r="AC151">
        <v>447.93</v>
      </c>
      <c r="AD151">
        <v>0</v>
      </c>
      <c r="AE151">
        <v>0</v>
      </c>
      <c r="AF151">
        <v>112</v>
      </c>
      <c r="AG151">
        <v>13.5</v>
      </c>
      <c r="AH151">
        <v>0</v>
      </c>
      <c r="AI151">
        <v>1</v>
      </c>
      <c r="AJ151">
        <v>9.84</v>
      </c>
      <c r="AK151">
        <v>33.18</v>
      </c>
      <c r="AL151">
        <v>1</v>
      </c>
      <c r="AN151">
        <v>0</v>
      </c>
      <c r="AO151">
        <v>1</v>
      </c>
      <c r="AP151">
        <v>1</v>
      </c>
      <c r="AQ151">
        <v>0</v>
      </c>
      <c r="AR151">
        <v>0</v>
      </c>
      <c r="AS151" t="s">
        <v>3</v>
      </c>
      <c r="AT151">
        <v>0.12</v>
      </c>
      <c r="AU151" t="s">
        <v>56</v>
      </c>
      <c r="AV151">
        <v>0</v>
      </c>
      <c r="AW151">
        <v>2</v>
      </c>
      <c r="AX151">
        <v>36319701</v>
      </c>
      <c r="AY151">
        <v>1</v>
      </c>
      <c r="AZ151">
        <v>0</v>
      </c>
      <c r="BA151">
        <v>147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CX151">
        <f>Y151*Source!I66</f>
        <v>7.0949999999999999E-2</v>
      </c>
      <c r="CY151">
        <f>AB151</f>
        <v>1102.08</v>
      </c>
      <c r="CZ151">
        <f>AF151</f>
        <v>112</v>
      </c>
      <c r="DA151">
        <f>AJ151</f>
        <v>9.84</v>
      </c>
      <c r="DB151">
        <f>ROUND((ROUND(AT151*CZ151,2)*1.25),6)</f>
        <v>16.8</v>
      </c>
      <c r="DC151">
        <f>ROUND((ROUND(AT151*AG151,2)*1.25),6)</f>
        <v>2.0249999999999999</v>
      </c>
    </row>
    <row r="152" spans="1:107">
      <c r="A152">
        <f>ROW(Source!A66)</f>
        <v>66</v>
      </c>
      <c r="B152">
        <v>35350322</v>
      </c>
      <c r="C152">
        <v>35350642</v>
      </c>
      <c r="D152">
        <v>35555088</v>
      </c>
      <c r="E152">
        <v>1</v>
      </c>
      <c r="F152">
        <v>1</v>
      </c>
      <c r="G152">
        <v>1</v>
      </c>
      <c r="H152">
        <v>2</v>
      </c>
      <c r="I152" t="s">
        <v>461</v>
      </c>
      <c r="J152" t="s">
        <v>498</v>
      </c>
      <c r="K152" t="s">
        <v>463</v>
      </c>
      <c r="L152">
        <v>1368</v>
      </c>
      <c r="N152">
        <v>1011</v>
      </c>
      <c r="O152" t="s">
        <v>436</v>
      </c>
      <c r="P152" t="s">
        <v>436</v>
      </c>
      <c r="Q152">
        <v>1</v>
      </c>
      <c r="W152">
        <v>0</v>
      </c>
      <c r="X152">
        <v>586434904</v>
      </c>
      <c r="Y152">
        <v>0.23749999999999999</v>
      </c>
      <c r="AA152">
        <v>0</v>
      </c>
      <c r="AB152">
        <v>932.72</v>
      </c>
      <c r="AC152">
        <v>384.89</v>
      </c>
      <c r="AD152">
        <v>0</v>
      </c>
      <c r="AE152">
        <v>0</v>
      </c>
      <c r="AF152">
        <v>87.17</v>
      </c>
      <c r="AG152">
        <v>11.6</v>
      </c>
      <c r="AH152">
        <v>0</v>
      </c>
      <c r="AI152">
        <v>1</v>
      </c>
      <c r="AJ152">
        <v>10.7</v>
      </c>
      <c r="AK152">
        <v>33.18</v>
      </c>
      <c r="AL152">
        <v>1</v>
      </c>
      <c r="AN152">
        <v>0</v>
      </c>
      <c r="AO152">
        <v>1</v>
      </c>
      <c r="AP152">
        <v>1</v>
      </c>
      <c r="AQ152">
        <v>0</v>
      </c>
      <c r="AR152">
        <v>0</v>
      </c>
      <c r="AS152" t="s">
        <v>3</v>
      </c>
      <c r="AT152">
        <v>0.19</v>
      </c>
      <c r="AU152" t="s">
        <v>56</v>
      </c>
      <c r="AV152">
        <v>0</v>
      </c>
      <c r="AW152">
        <v>2</v>
      </c>
      <c r="AX152">
        <v>36319702</v>
      </c>
      <c r="AY152">
        <v>1</v>
      </c>
      <c r="AZ152">
        <v>0</v>
      </c>
      <c r="BA152">
        <v>148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CX152">
        <f>Y152*Source!I66</f>
        <v>0.11233749999999999</v>
      </c>
      <c r="CY152">
        <f>AB152</f>
        <v>932.72</v>
      </c>
      <c r="CZ152">
        <f>AF152</f>
        <v>87.17</v>
      </c>
      <c r="DA152">
        <f>AJ152</f>
        <v>10.7</v>
      </c>
      <c r="DB152">
        <f>ROUND((ROUND(AT152*CZ152,2)*1.25),6)</f>
        <v>20.7</v>
      </c>
      <c r="DC152">
        <f>ROUND((ROUND(AT152*AG152,2)*1.25),6)</f>
        <v>2.75</v>
      </c>
    </row>
    <row r="153" spans="1:107">
      <c r="A153">
        <f>ROW(Source!A66)</f>
        <v>66</v>
      </c>
      <c r="B153">
        <v>35350322</v>
      </c>
      <c r="C153">
        <v>35350642</v>
      </c>
      <c r="D153">
        <v>35552878</v>
      </c>
      <c r="E153">
        <v>1</v>
      </c>
      <c r="F153">
        <v>1</v>
      </c>
      <c r="G153">
        <v>1</v>
      </c>
      <c r="H153">
        <v>3</v>
      </c>
      <c r="I153" t="s">
        <v>664</v>
      </c>
      <c r="J153" t="s">
        <v>665</v>
      </c>
      <c r="K153" t="s">
        <v>666</v>
      </c>
      <c r="L153">
        <v>1348</v>
      </c>
      <c r="N153">
        <v>1009</v>
      </c>
      <c r="O153" t="s">
        <v>44</v>
      </c>
      <c r="P153" t="s">
        <v>44</v>
      </c>
      <c r="Q153">
        <v>1000</v>
      </c>
      <c r="W153">
        <v>0</v>
      </c>
      <c r="X153">
        <v>-921547545</v>
      </c>
      <c r="Y153">
        <v>5.1999999999999998E-2</v>
      </c>
      <c r="AA153">
        <v>53034.46</v>
      </c>
      <c r="AB153">
        <v>0</v>
      </c>
      <c r="AC153">
        <v>0</v>
      </c>
      <c r="AD153">
        <v>0</v>
      </c>
      <c r="AE153">
        <v>24552.99</v>
      </c>
      <c r="AF153">
        <v>0</v>
      </c>
      <c r="AG153">
        <v>0</v>
      </c>
      <c r="AH153">
        <v>0</v>
      </c>
      <c r="AI153">
        <v>2.16</v>
      </c>
      <c r="AJ153">
        <v>1</v>
      </c>
      <c r="AK153">
        <v>1</v>
      </c>
      <c r="AL153">
        <v>1</v>
      </c>
      <c r="AN153">
        <v>0</v>
      </c>
      <c r="AO153">
        <v>1</v>
      </c>
      <c r="AP153">
        <v>0</v>
      </c>
      <c r="AQ153">
        <v>0</v>
      </c>
      <c r="AR153">
        <v>0</v>
      </c>
      <c r="AS153" t="s">
        <v>3</v>
      </c>
      <c r="AT153">
        <v>5.1999999999999998E-2</v>
      </c>
      <c r="AU153" t="s">
        <v>3</v>
      </c>
      <c r="AV153">
        <v>0</v>
      </c>
      <c r="AW153">
        <v>2</v>
      </c>
      <c r="AX153">
        <v>36319703</v>
      </c>
      <c r="AY153">
        <v>1</v>
      </c>
      <c r="AZ153">
        <v>0</v>
      </c>
      <c r="BA153">
        <v>149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CX153">
        <f>Y153*Source!I66</f>
        <v>2.4595999999999996E-2</v>
      </c>
      <c r="CY153">
        <f>AA153</f>
        <v>53034.46</v>
      </c>
      <c r="CZ153">
        <f>AE153</f>
        <v>24552.99</v>
      </c>
      <c r="DA153">
        <f>AI153</f>
        <v>2.16</v>
      </c>
      <c r="DB153">
        <f>ROUND(ROUND(AT153*CZ153,2),6)</f>
        <v>1276.76</v>
      </c>
      <c r="DC153">
        <f>ROUND(ROUND(AT153*AG153,2),6)</f>
        <v>0</v>
      </c>
    </row>
    <row r="154" spans="1:107">
      <c r="A154">
        <f>ROW(Source!A66)</f>
        <v>66</v>
      </c>
      <c r="B154">
        <v>35350322</v>
      </c>
      <c r="C154">
        <v>35350642</v>
      </c>
      <c r="D154">
        <v>29118805</v>
      </c>
      <c r="E154">
        <v>1</v>
      </c>
      <c r="F154">
        <v>1</v>
      </c>
      <c r="G154">
        <v>1</v>
      </c>
      <c r="H154">
        <v>3</v>
      </c>
      <c r="I154" t="s">
        <v>217</v>
      </c>
      <c r="J154" t="s">
        <v>220</v>
      </c>
      <c r="K154" t="s">
        <v>218</v>
      </c>
      <c r="L154">
        <v>1339</v>
      </c>
      <c r="N154">
        <v>1007</v>
      </c>
      <c r="O154" t="s">
        <v>219</v>
      </c>
      <c r="P154" t="s">
        <v>219</v>
      </c>
      <c r="Q154">
        <v>1</v>
      </c>
      <c r="W154">
        <v>0</v>
      </c>
      <c r="X154">
        <v>-202807304</v>
      </c>
      <c r="Y154">
        <v>6.3424950000000004</v>
      </c>
      <c r="AA154">
        <v>1753.47</v>
      </c>
      <c r="AB154">
        <v>0</v>
      </c>
      <c r="AC154">
        <v>0</v>
      </c>
      <c r="AD154">
        <v>0</v>
      </c>
      <c r="AE154">
        <v>294.7</v>
      </c>
      <c r="AF154">
        <v>0</v>
      </c>
      <c r="AG154">
        <v>0</v>
      </c>
      <c r="AH154">
        <v>0</v>
      </c>
      <c r="AI154">
        <v>5.95</v>
      </c>
      <c r="AJ154">
        <v>1</v>
      </c>
      <c r="AK154">
        <v>1</v>
      </c>
      <c r="AL154">
        <v>1</v>
      </c>
      <c r="AN154">
        <v>0</v>
      </c>
      <c r="AO154">
        <v>0</v>
      </c>
      <c r="AP154">
        <v>0</v>
      </c>
      <c r="AQ154">
        <v>0</v>
      </c>
      <c r="AR154">
        <v>0</v>
      </c>
      <c r="AS154" t="s">
        <v>3</v>
      </c>
      <c r="AT154">
        <v>6.3424950000000004</v>
      </c>
      <c r="AU154" t="s">
        <v>3</v>
      </c>
      <c r="AV154">
        <v>0</v>
      </c>
      <c r="AW154">
        <v>1</v>
      </c>
      <c r="AX154">
        <v>-1</v>
      </c>
      <c r="AY154">
        <v>0</v>
      </c>
      <c r="AZ154">
        <v>0</v>
      </c>
      <c r="BA154" t="s">
        <v>3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CX154">
        <f>Y154*Source!I66</f>
        <v>3.0000001350000001</v>
      </c>
      <c r="CY154">
        <f>AA154</f>
        <v>1753.47</v>
      </c>
      <c r="CZ154">
        <f>AE154</f>
        <v>294.7</v>
      </c>
      <c r="DA154">
        <f>AI154</f>
        <v>5.95</v>
      </c>
      <c r="DB154">
        <f>ROUND(ROUND(AT154*CZ154,2),6)</f>
        <v>1869.13</v>
      </c>
      <c r="DC154">
        <f>ROUND(ROUND(AT154*AG154,2),6)</f>
        <v>0</v>
      </c>
    </row>
    <row r="155" spans="1:107">
      <c r="A155">
        <f>ROW(Source!A68)</f>
        <v>68</v>
      </c>
      <c r="B155">
        <v>35350322</v>
      </c>
      <c r="C155">
        <v>36319651</v>
      </c>
      <c r="D155">
        <v>18410280</v>
      </c>
      <c r="E155">
        <v>1</v>
      </c>
      <c r="F155">
        <v>1</v>
      </c>
      <c r="G155">
        <v>1</v>
      </c>
      <c r="H155">
        <v>1</v>
      </c>
      <c r="I155" t="s">
        <v>667</v>
      </c>
      <c r="J155" t="s">
        <v>3</v>
      </c>
      <c r="K155" t="s">
        <v>668</v>
      </c>
      <c r="L155">
        <v>1369</v>
      </c>
      <c r="N155">
        <v>1013</v>
      </c>
      <c r="O155" t="s">
        <v>430</v>
      </c>
      <c r="P155" t="s">
        <v>430</v>
      </c>
      <c r="Q155">
        <v>1</v>
      </c>
      <c r="W155">
        <v>0</v>
      </c>
      <c r="X155">
        <v>-464685602</v>
      </c>
      <c r="Y155">
        <v>13.788499999999999</v>
      </c>
      <c r="AA155">
        <v>0</v>
      </c>
      <c r="AB155">
        <v>0</v>
      </c>
      <c r="AC155">
        <v>0</v>
      </c>
      <c r="AD155">
        <v>310.5</v>
      </c>
      <c r="AE155">
        <v>0</v>
      </c>
      <c r="AF155">
        <v>0</v>
      </c>
      <c r="AG155">
        <v>0</v>
      </c>
      <c r="AH155">
        <v>310.5</v>
      </c>
      <c r="AI155">
        <v>1</v>
      </c>
      <c r="AJ155">
        <v>1</v>
      </c>
      <c r="AK155">
        <v>1</v>
      </c>
      <c r="AL155">
        <v>1</v>
      </c>
      <c r="AN155">
        <v>0</v>
      </c>
      <c r="AO155">
        <v>1</v>
      </c>
      <c r="AP155">
        <v>1</v>
      </c>
      <c r="AQ155">
        <v>0</v>
      </c>
      <c r="AR155">
        <v>0</v>
      </c>
      <c r="AS155" t="s">
        <v>3</v>
      </c>
      <c r="AT155">
        <v>11.99</v>
      </c>
      <c r="AU155" t="s">
        <v>57</v>
      </c>
      <c r="AV155">
        <v>1</v>
      </c>
      <c r="AW155">
        <v>2</v>
      </c>
      <c r="AX155">
        <v>36319652</v>
      </c>
      <c r="AY155">
        <v>1</v>
      </c>
      <c r="AZ155">
        <v>0</v>
      </c>
      <c r="BA155">
        <v>151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CX155">
        <f>Y155*Source!I68</f>
        <v>5.9842089999999999</v>
      </c>
      <c r="CY155">
        <f>AD155</f>
        <v>310.5</v>
      </c>
      <c r="CZ155">
        <f>AH155</f>
        <v>310.5</v>
      </c>
      <c r="DA155">
        <f>AL155</f>
        <v>1</v>
      </c>
      <c r="DB155">
        <f>ROUND((ROUND(AT155*CZ155,2)*1.15),6)</f>
        <v>4281.335</v>
      </c>
      <c r="DC155">
        <f>ROUND((ROUND(AT155*AG155,2)*1.15),6)</f>
        <v>0</v>
      </c>
    </row>
    <row r="156" spans="1:107">
      <c r="A156">
        <f>ROW(Source!A68)</f>
        <v>68</v>
      </c>
      <c r="B156">
        <v>35350322</v>
      </c>
      <c r="C156">
        <v>36319651</v>
      </c>
      <c r="D156">
        <v>121548</v>
      </c>
      <c r="E156">
        <v>1</v>
      </c>
      <c r="F156">
        <v>1</v>
      </c>
      <c r="G156">
        <v>1</v>
      </c>
      <c r="H156">
        <v>1</v>
      </c>
      <c r="I156" t="s">
        <v>23</v>
      </c>
      <c r="J156" t="s">
        <v>3</v>
      </c>
      <c r="K156" t="s">
        <v>431</v>
      </c>
      <c r="L156">
        <v>608254</v>
      </c>
      <c r="N156">
        <v>1013</v>
      </c>
      <c r="O156" t="s">
        <v>432</v>
      </c>
      <c r="P156" t="s">
        <v>432</v>
      </c>
      <c r="Q156">
        <v>1</v>
      </c>
      <c r="W156">
        <v>0</v>
      </c>
      <c r="X156">
        <v>-185737400</v>
      </c>
      <c r="Y156">
        <v>1.2500000000000001E-2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1</v>
      </c>
      <c r="AJ156">
        <v>1</v>
      </c>
      <c r="AK156">
        <v>1</v>
      </c>
      <c r="AL156">
        <v>1</v>
      </c>
      <c r="AN156">
        <v>0</v>
      </c>
      <c r="AO156">
        <v>1</v>
      </c>
      <c r="AP156">
        <v>1</v>
      </c>
      <c r="AQ156">
        <v>0</v>
      </c>
      <c r="AR156">
        <v>0</v>
      </c>
      <c r="AS156" t="s">
        <v>3</v>
      </c>
      <c r="AT156">
        <v>0.01</v>
      </c>
      <c r="AU156" t="s">
        <v>56</v>
      </c>
      <c r="AV156">
        <v>2</v>
      </c>
      <c r="AW156">
        <v>2</v>
      </c>
      <c r="AX156">
        <v>36319653</v>
      </c>
      <c r="AY156">
        <v>1</v>
      </c>
      <c r="AZ156">
        <v>0</v>
      </c>
      <c r="BA156">
        <v>152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CX156">
        <f>Y156*Source!I68</f>
        <v>5.4250000000000001E-3</v>
      </c>
      <c r="CY156">
        <f>AD156</f>
        <v>0</v>
      </c>
      <c r="CZ156">
        <f>AH156</f>
        <v>0</v>
      </c>
      <c r="DA156">
        <f>AL156</f>
        <v>1</v>
      </c>
      <c r="DB156">
        <f>ROUND((ROUND(AT156*CZ156,2)*1.25),6)</f>
        <v>0</v>
      </c>
      <c r="DC156">
        <f>ROUND((ROUND(AT156*AG156,2)*1.25),6)</f>
        <v>0</v>
      </c>
    </row>
    <row r="157" spans="1:107">
      <c r="A157">
        <f>ROW(Source!A68)</f>
        <v>68</v>
      </c>
      <c r="B157">
        <v>35350322</v>
      </c>
      <c r="C157">
        <v>36319651</v>
      </c>
      <c r="D157">
        <v>29172556</v>
      </c>
      <c r="E157">
        <v>1</v>
      </c>
      <c r="F157">
        <v>1</v>
      </c>
      <c r="G157">
        <v>1</v>
      </c>
      <c r="H157">
        <v>2</v>
      </c>
      <c r="I157" t="s">
        <v>433</v>
      </c>
      <c r="J157" t="s">
        <v>434</v>
      </c>
      <c r="K157" t="s">
        <v>435</v>
      </c>
      <c r="L157">
        <v>1368</v>
      </c>
      <c r="N157">
        <v>1011</v>
      </c>
      <c r="O157" t="s">
        <v>436</v>
      </c>
      <c r="P157" t="s">
        <v>436</v>
      </c>
      <c r="Q157">
        <v>1</v>
      </c>
      <c r="W157">
        <v>0</v>
      </c>
      <c r="X157">
        <v>344519037</v>
      </c>
      <c r="Y157">
        <v>1.2500000000000001E-2</v>
      </c>
      <c r="AA157">
        <v>0</v>
      </c>
      <c r="AB157">
        <v>466.71</v>
      </c>
      <c r="AC157">
        <v>447.93</v>
      </c>
      <c r="AD157">
        <v>0</v>
      </c>
      <c r="AE157">
        <v>0</v>
      </c>
      <c r="AF157">
        <v>31.26</v>
      </c>
      <c r="AG157">
        <v>13.5</v>
      </c>
      <c r="AH157">
        <v>0</v>
      </c>
      <c r="AI157">
        <v>1</v>
      </c>
      <c r="AJ157">
        <v>14.93</v>
      </c>
      <c r="AK157">
        <v>33.18</v>
      </c>
      <c r="AL157">
        <v>1</v>
      </c>
      <c r="AN157">
        <v>0</v>
      </c>
      <c r="AO157">
        <v>1</v>
      </c>
      <c r="AP157">
        <v>1</v>
      </c>
      <c r="AQ157">
        <v>0</v>
      </c>
      <c r="AR157">
        <v>0</v>
      </c>
      <c r="AS157" t="s">
        <v>3</v>
      </c>
      <c r="AT157">
        <v>0.01</v>
      </c>
      <c r="AU157" t="s">
        <v>56</v>
      </c>
      <c r="AV157">
        <v>0</v>
      </c>
      <c r="AW157">
        <v>2</v>
      </c>
      <c r="AX157">
        <v>36319654</v>
      </c>
      <c r="AY157">
        <v>1</v>
      </c>
      <c r="AZ157">
        <v>0</v>
      </c>
      <c r="BA157">
        <v>153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0</v>
      </c>
      <c r="BQ157">
        <v>0</v>
      </c>
      <c r="BR157">
        <v>0</v>
      </c>
      <c r="BS157">
        <v>0</v>
      </c>
      <c r="BT157">
        <v>0</v>
      </c>
      <c r="BU157">
        <v>0</v>
      </c>
      <c r="BV157">
        <v>0</v>
      </c>
      <c r="BW157">
        <v>0</v>
      </c>
      <c r="CX157">
        <f>Y157*Source!I68</f>
        <v>5.4250000000000001E-3</v>
      </c>
      <c r="CY157">
        <f>AB157</f>
        <v>466.71</v>
      </c>
      <c r="CZ157">
        <f>AF157</f>
        <v>31.26</v>
      </c>
      <c r="DA157">
        <f>AJ157</f>
        <v>14.93</v>
      </c>
      <c r="DB157">
        <f>ROUND((ROUND(AT157*CZ157,2)*1.25),6)</f>
        <v>0.38750000000000001</v>
      </c>
      <c r="DC157">
        <f>ROUND((ROUND(AT157*AG157,2)*1.25),6)</f>
        <v>0.17499999999999999</v>
      </c>
    </row>
    <row r="158" spans="1:107">
      <c r="A158">
        <f>ROW(Source!A68)</f>
        <v>68</v>
      </c>
      <c r="B158">
        <v>35350322</v>
      </c>
      <c r="C158">
        <v>36319651</v>
      </c>
      <c r="D158">
        <v>29174913</v>
      </c>
      <c r="E158">
        <v>1</v>
      </c>
      <c r="F158">
        <v>1</v>
      </c>
      <c r="G158">
        <v>1</v>
      </c>
      <c r="H158">
        <v>2</v>
      </c>
      <c r="I158" t="s">
        <v>461</v>
      </c>
      <c r="J158" t="s">
        <v>516</v>
      </c>
      <c r="K158" t="s">
        <v>463</v>
      </c>
      <c r="L158">
        <v>1368</v>
      </c>
      <c r="N158">
        <v>1011</v>
      </c>
      <c r="O158" t="s">
        <v>436</v>
      </c>
      <c r="P158" t="s">
        <v>436</v>
      </c>
      <c r="Q158">
        <v>1</v>
      </c>
      <c r="W158">
        <v>0</v>
      </c>
      <c r="X158">
        <v>1230759911</v>
      </c>
      <c r="Y158">
        <v>3.7499999999999999E-2</v>
      </c>
      <c r="AA158">
        <v>0</v>
      </c>
      <c r="AB158">
        <v>932.72</v>
      </c>
      <c r="AC158">
        <v>384.89</v>
      </c>
      <c r="AD158">
        <v>0</v>
      </c>
      <c r="AE158">
        <v>0</v>
      </c>
      <c r="AF158">
        <v>87.17</v>
      </c>
      <c r="AG158">
        <v>11.6</v>
      </c>
      <c r="AH158">
        <v>0</v>
      </c>
      <c r="AI158">
        <v>1</v>
      </c>
      <c r="AJ158">
        <v>10.7</v>
      </c>
      <c r="AK158">
        <v>33.18</v>
      </c>
      <c r="AL158">
        <v>1</v>
      </c>
      <c r="AN158">
        <v>0</v>
      </c>
      <c r="AO158">
        <v>1</v>
      </c>
      <c r="AP158">
        <v>1</v>
      </c>
      <c r="AQ158">
        <v>0</v>
      </c>
      <c r="AR158">
        <v>0</v>
      </c>
      <c r="AS158" t="s">
        <v>3</v>
      </c>
      <c r="AT158">
        <v>0.03</v>
      </c>
      <c r="AU158" t="s">
        <v>56</v>
      </c>
      <c r="AV158">
        <v>0</v>
      </c>
      <c r="AW158">
        <v>2</v>
      </c>
      <c r="AX158">
        <v>36319655</v>
      </c>
      <c r="AY158">
        <v>1</v>
      </c>
      <c r="AZ158">
        <v>0</v>
      </c>
      <c r="BA158">
        <v>154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0</v>
      </c>
      <c r="CX158">
        <f>Y158*Source!I68</f>
        <v>1.6274999999999998E-2</v>
      </c>
      <c r="CY158">
        <f>AB158</f>
        <v>932.72</v>
      </c>
      <c r="CZ158">
        <f>AF158</f>
        <v>87.17</v>
      </c>
      <c r="DA158">
        <f>AJ158</f>
        <v>10.7</v>
      </c>
      <c r="DB158">
        <f>ROUND((ROUND(AT158*CZ158,2)*1.25),6)</f>
        <v>3.2749999999999999</v>
      </c>
      <c r="DC158">
        <f>ROUND((ROUND(AT158*AG158,2)*1.25),6)</f>
        <v>0.4375</v>
      </c>
    </row>
    <row r="159" spans="1:107">
      <c r="A159">
        <f>ROW(Source!A68)</f>
        <v>68</v>
      </c>
      <c r="B159">
        <v>35350322</v>
      </c>
      <c r="C159">
        <v>36319651</v>
      </c>
      <c r="D159">
        <v>29107779</v>
      </c>
      <c r="E159">
        <v>1</v>
      </c>
      <c r="F159">
        <v>1</v>
      </c>
      <c r="G159">
        <v>1</v>
      </c>
      <c r="H159">
        <v>3</v>
      </c>
      <c r="I159" t="s">
        <v>669</v>
      </c>
      <c r="J159" t="s">
        <v>670</v>
      </c>
      <c r="K159" t="s">
        <v>671</v>
      </c>
      <c r="L159">
        <v>1327</v>
      </c>
      <c r="N159">
        <v>1005</v>
      </c>
      <c r="O159" t="s">
        <v>76</v>
      </c>
      <c r="P159" t="s">
        <v>76</v>
      </c>
      <c r="Q159">
        <v>1</v>
      </c>
      <c r="W159">
        <v>0</v>
      </c>
      <c r="X159">
        <v>-1827594923</v>
      </c>
      <c r="Y159">
        <v>4.4000000000000004</v>
      </c>
      <c r="AA159">
        <v>203.19</v>
      </c>
      <c r="AB159">
        <v>0</v>
      </c>
      <c r="AC159">
        <v>0</v>
      </c>
      <c r="AD159">
        <v>0</v>
      </c>
      <c r="AE159">
        <v>72.31</v>
      </c>
      <c r="AF159">
        <v>0</v>
      </c>
      <c r="AG159">
        <v>0</v>
      </c>
      <c r="AH159">
        <v>0</v>
      </c>
      <c r="AI159">
        <v>2.81</v>
      </c>
      <c r="AJ159">
        <v>1</v>
      </c>
      <c r="AK159">
        <v>1</v>
      </c>
      <c r="AL159">
        <v>1</v>
      </c>
      <c r="AN159">
        <v>0</v>
      </c>
      <c r="AO159">
        <v>1</v>
      </c>
      <c r="AP159">
        <v>0</v>
      </c>
      <c r="AQ159">
        <v>0</v>
      </c>
      <c r="AR159">
        <v>0</v>
      </c>
      <c r="AS159" t="s">
        <v>3</v>
      </c>
      <c r="AT159">
        <v>4.4000000000000004</v>
      </c>
      <c r="AU159" t="s">
        <v>3</v>
      </c>
      <c r="AV159">
        <v>0</v>
      </c>
      <c r="AW159">
        <v>2</v>
      </c>
      <c r="AX159">
        <v>36319656</v>
      </c>
      <c r="AY159">
        <v>1</v>
      </c>
      <c r="AZ159">
        <v>0</v>
      </c>
      <c r="BA159">
        <v>155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CX159">
        <f>Y159*Source!I68</f>
        <v>1.9096000000000002</v>
      </c>
      <c r="CY159">
        <f>AA159</f>
        <v>203.19</v>
      </c>
      <c r="CZ159">
        <f>AE159</f>
        <v>72.31</v>
      </c>
      <c r="DA159">
        <f>AI159</f>
        <v>2.81</v>
      </c>
      <c r="DB159">
        <f>ROUND(ROUND(AT159*CZ159,2),6)</f>
        <v>318.16000000000003</v>
      </c>
      <c r="DC159">
        <f>ROUND(ROUND(AT159*AG159,2),6)</f>
        <v>0</v>
      </c>
    </row>
    <row r="160" spans="1:107">
      <c r="A160">
        <f>ROW(Source!A68)</f>
        <v>68</v>
      </c>
      <c r="B160">
        <v>35350322</v>
      </c>
      <c r="C160">
        <v>36319651</v>
      </c>
      <c r="D160">
        <v>29109795</v>
      </c>
      <c r="E160">
        <v>1</v>
      </c>
      <c r="F160">
        <v>1</v>
      </c>
      <c r="G160">
        <v>1</v>
      </c>
      <c r="H160">
        <v>3</v>
      </c>
      <c r="I160" t="s">
        <v>672</v>
      </c>
      <c r="J160" t="s">
        <v>673</v>
      </c>
      <c r="K160" t="s">
        <v>674</v>
      </c>
      <c r="L160">
        <v>1348</v>
      </c>
      <c r="N160">
        <v>1009</v>
      </c>
      <c r="O160" t="s">
        <v>44</v>
      </c>
      <c r="P160" t="s">
        <v>44</v>
      </c>
      <c r="Q160">
        <v>1000</v>
      </c>
      <c r="W160">
        <v>0</v>
      </c>
      <c r="X160">
        <v>-1330008606</v>
      </c>
      <c r="Y160">
        <v>2.9000000000000001E-2</v>
      </c>
      <c r="AA160">
        <v>22753.23</v>
      </c>
      <c r="AB160">
        <v>0</v>
      </c>
      <c r="AC160">
        <v>0</v>
      </c>
      <c r="AD160">
        <v>0</v>
      </c>
      <c r="AE160">
        <v>2898.5</v>
      </c>
      <c r="AF160">
        <v>0</v>
      </c>
      <c r="AG160">
        <v>0</v>
      </c>
      <c r="AH160">
        <v>0</v>
      </c>
      <c r="AI160">
        <v>7.85</v>
      </c>
      <c r="AJ160">
        <v>1</v>
      </c>
      <c r="AK160">
        <v>1</v>
      </c>
      <c r="AL160">
        <v>1</v>
      </c>
      <c r="AN160">
        <v>0</v>
      </c>
      <c r="AO160">
        <v>1</v>
      </c>
      <c r="AP160">
        <v>0</v>
      </c>
      <c r="AQ160">
        <v>0</v>
      </c>
      <c r="AR160">
        <v>0</v>
      </c>
      <c r="AS160" t="s">
        <v>3</v>
      </c>
      <c r="AT160">
        <v>2.9000000000000001E-2</v>
      </c>
      <c r="AU160" t="s">
        <v>3</v>
      </c>
      <c r="AV160">
        <v>0</v>
      </c>
      <c r="AW160">
        <v>2</v>
      </c>
      <c r="AX160">
        <v>36319657</v>
      </c>
      <c r="AY160">
        <v>1</v>
      </c>
      <c r="AZ160">
        <v>0</v>
      </c>
      <c r="BA160">
        <v>156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CX160">
        <f>Y160*Source!I68</f>
        <v>1.2586E-2</v>
      </c>
      <c r="CY160">
        <f>AA160</f>
        <v>22753.23</v>
      </c>
      <c r="CZ160">
        <f>AE160</f>
        <v>2898.5</v>
      </c>
      <c r="DA160">
        <f>AI160</f>
        <v>7.85</v>
      </c>
      <c r="DB160">
        <f>ROUND(ROUND(AT160*CZ160,2),6)</f>
        <v>84.06</v>
      </c>
      <c r="DC160">
        <f>ROUND(ROUND(AT160*AG160,2),6)</f>
        <v>0</v>
      </c>
    </row>
    <row r="161" spans="1:107">
      <c r="A161">
        <f>ROW(Source!A68)</f>
        <v>68</v>
      </c>
      <c r="B161">
        <v>35350322</v>
      </c>
      <c r="C161">
        <v>36319651</v>
      </c>
      <c r="D161">
        <v>29107800</v>
      </c>
      <c r="E161">
        <v>1</v>
      </c>
      <c r="F161">
        <v>1</v>
      </c>
      <c r="G161">
        <v>1</v>
      </c>
      <c r="H161">
        <v>3</v>
      </c>
      <c r="I161" t="s">
        <v>559</v>
      </c>
      <c r="J161" t="s">
        <v>675</v>
      </c>
      <c r="K161" t="s">
        <v>561</v>
      </c>
      <c r="L161">
        <v>1346</v>
      </c>
      <c r="N161">
        <v>1009</v>
      </c>
      <c r="O161" t="s">
        <v>101</v>
      </c>
      <c r="P161" t="s">
        <v>101</v>
      </c>
      <c r="Q161">
        <v>1</v>
      </c>
      <c r="W161">
        <v>0</v>
      </c>
      <c r="X161">
        <v>644139035</v>
      </c>
      <c r="Y161">
        <v>0.15</v>
      </c>
      <c r="AA161">
        <v>46.61</v>
      </c>
      <c r="AB161">
        <v>0</v>
      </c>
      <c r="AC161">
        <v>0</v>
      </c>
      <c r="AD161">
        <v>0</v>
      </c>
      <c r="AE161">
        <v>1.81</v>
      </c>
      <c r="AF161">
        <v>0</v>
      </c>
      <c r="AG161">
        <v>0</v>
      </c>
      <c r="AH161">
        <v>0</v>
      </c>
      <c r="AI161">
        <v>25.75</v>
      </c>
      <c r="AJ161">
        <v>1</v>
      </c>
      <c r="AK161">
        <v>1</v>
      </c>
      <c r="AL161">
        <v>1</v>
      </c>
      <c r="AN161">
        <v>0</v>
      </c>
      <c r="AO161">
        <v>1</v>
      </c>
      <c r="AP161">
        <v>0</v>
      </c>
      <c r="AQ161">
        <v>0</v>
      </c>
      <c r="AR161">
        <v>0</v>
      </c>
      <c r="AS161" t="s">
        <v>3</v>
      </c>
      <c r="AT161">
        <v>0.15</v>
      </c>
      <c r="AU161" t="s">
        <v>3</v>
      </c>
      <c r="AV161">
        <v>0</v>
      </c>
      <c r="AW161">
        <v>2</v>
      </c>
      <c r="AX161">
        <v>36319658</v>
      </c>
      <c r="AY161">
        <v>1</v>
      </c>
      <c r="AZ161">
        <v>0</v>
      </c>
      <c r="BA161">
        <v>157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0</v>
      </c>
      <c r="BN161">
        <v>0</v>
      </c>
      <c r="BO161">
        <v>0</v>
      </c>
      <c r="BP161">
        <v>0</v>
      </c>
      <c r="BQ161">
        <v>0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0</v>
      </c>
      <c r="CX161">
        <f>Y161*Source!I68</f>
        <v>6.5099999999999991E-2</v>
      </c>
      <c r="CY161">
        <f>AA161</f>
        <v>46.61</v>
      </c>
      <c r="CZ161">
        <f>AE161</f>
        <v>1.81</v>
      </c>
      <c r="DA161">
        <f>AI161</f>
        <v>25.75</v>
      </c>
      <c r="DB161">
        <f>ROUND(ROUND(AT161*CZ161,2),6)</f>
        <v>0.27</v>
      </c>
      <c r="DC161">
        <f>ROUND(ROUND(AT161*AG161,2),6)</f>
        <v>0</v>
      </c>
    </row>
    <row r="162" spans="1:107">
      <c r="A162">
        <f>ROW(Source!A69)</f>
        <v>69</v>
      </c>
      <c r="B162">
        <v>35350322</v>
      </c>
      <c r="C162">
        <v>35350886</v>
      </c>
      <c r="D162">
        <v>18406785</v>
      </c>
      <c r="E162">
        <v>1</v>
      </c>
      <c r="F162">
        <v>1</v>
      </c>
      <c r="G162">
        <v>1</v>
      </c>
      <c r="H162">
        <v>1</v>
      </c>
      <c r="I162" t="s">
        <v>676</v>
      </c>
      <c r="J162" t="s">
        <v>3</v>
      </c>
      <c r="K162" t="s">
        <v>677</v>
      </c>
      <c r="L162">
        <v>1369</v>
      </c>
      <c r="N162">
        <v>1013</v>
      </c>
      <c r="O162" t="s">
        <v>430</v>
      </c>
      <c r="P162" t="s">
        <v>430</v>
      </c>
      <c r="Q162">
        <v>1</v>
      </c>
      <c r="W162">
        <v>0</v>
      </c>
      <c r="X162">
        <v>645971194</v>
      </c>
      <c r="Y162">
        <v>31.785999999999998</v>
      </c>
      <c r="AA162">
        <v>0</v>
      </c>
      <c r="AB162">
        <v>0</v>
      </c>
      <c r="AC162">
        <v>0</v>
      </c>
      <c r="AD162">
        <v>289.27999999999997</v>
      </c>
      <c r="AE162">
        <v>0</v>
      </c>
      <c r="AF162">
        <v>0</v>
      </c>
      <c r="AG162">
        <v>0</v>
      </c>
      <c r="AH162">
        <v>289.27999999999997</v>
      </c>
      <c r="AI162">
        <v>1</v>
      </c>
      <c r="AJ162">
        <v>1</v>
      </c>
      <c r="AK162">
        <v>1</v>
      </c>
      <c r="AL162">
        <v>1</v>
      </c>
      <c r="AN162">
        <v>0</v>
      </c>
      <c r="AO162">
        <v>1</v>
      </c>
      <c r="AP162">
        <v>1</v>
      </c>
      <c r="AQ162">
        <v>0</v>
      </c>
      <c r="AR162">
        <v>0</v>
      </c>
      <c r="AS162" t="s">
        <v>3</v>
      </c>
      <c r="AT162">
        <v>27.64</v>
      </c>
      <c r="AU162" t="s">
        <v>57</v>
      </c>
      <c r="AV162">
        <v>1</v>
      </c>
      <c r="AW162">
        <v>2</v>
      </c>
      <c r="AX162">
        <v>35350887</v>
      </c>
      <c r="AY162">
        <v>2</v>
      </c>
      <c r="AZ162">
        <v>131072</v>
      </c>
      <c r="BA162">
        <v>158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0</v>
      </c>
      <c r="CX162">
        <f>Y162*Source!I69</f>
        <v>13.795123999999999</v>
      </c>
      <c r="CY162">
        <f>AD162</f>
        <v>289.27999999999997</v>
      </c>
      <c r="CZ162">
        <f>AH162</f>
        <v>289.27999999999997</v>
      </c>
      <c r="DA162">
        <f>AL162</f>
        <v>1</v>
      </c>
      <c r="DB162">
        <f>ROUND((ROUND(AT162*CZ162,2)*1.15),6)</f>
        <v>9195.0550000000003</v>
      </c>
      <c r="DC162">
        <f>ROUND((ROUND(AT162*AG162,2)*1.15),6)</f>
        <v>0</v>
      </c>
    </row>
    <row r="163" spans="1:107">
      <c r="A163">
        <f>ROW(Source!A69)</f>
        <v>69</v>
      </c>
      <c r="B163">
        <v>35350322</v>
      </c>
      <c r="C163">
        <v>35350886</v>
      </c>
      <c r="D163">
        <v>121548</v>
      </c>
      <c r="E163">
        <v>1</v>
      </c>
      <c r="F163">
        <v>1</v>
      </c>
      <c r="G163">
        <v>1</v>
      </c>
      <c r="H163">
        <v>1</v>
      </c>
      <c r="I163" t="s">
        <v>23</v>
      </c>
      <c r="J163" t="s">
        <v>3</v>
      </c>
      <c r="K163" t="s">
        <v>431</v>
      </c>
      <c r="L163">
        <v>608254</v>
      </c>
      <c r="N163">
        <v>1013</v>
      </c>
      <c r="O163" t="s">
        <v>432</v>
      </c>
      <c r="P163" t="s">
        <v>432</v>
      </c>
      <c r="Q163">
        <v>1</v>
      </c>
      <c r="W163">
        <v>0</v>
      </c>
      <c r="X163">
        <v>-185737400</v>
      </c>
      <c r="Y163">
        <v>1.2500000000000001E-2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1</v>
      </c>
      <c r="AJ163">
        <v>1</v>
      </c>
      <c r="AK163">
        <v>1</v>
      </c>
      <c r="AL163">
        <v>1</v>
      </c>
      <c r="AN163">
        <v>0</v>
      </c>
      <c r="AO163">
        <v>1</v>
      </c>
      <c r="AP163">
        <v>1</v>
      </c>
      <c r="AQ163">
        <v>0</v>
      </c>
      <c r="AR163">
        <v>0</v>
      </c>
      <c r="AS163" t="s">
        <v>3</v>
      </c>
      <c r="AT163">
        <v>0.01</v>
      </c>
      <c r="AU163" t="s">
        <v>56</v>
      </c>
      <c r="AV163">
        <v>2</v>
      </c>
      <c r="AW163">
        <v>2</v>
      </c>
      <c r="AX163">
        <v>35350888</v>
      </c>
      <c r="AY163">
        <v>1</v>
      </c>
      <c r="AZ163">
        <v>0</v>
      </c>
      <c r="BA163">
        <v>159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0</v>
      </c>
      <c r="BM163">
        <v>0</v>
      </c>
      <c r="BN163">
        <v>0</v>
      </c>
      <c r="BO163">
        <v>0</v>
      </c>
      <c r="BP163">
        <v>0</v>
      </c>
      <c r="BQ163">
        <v>0</v>
      </c>
      <c r="BR163">
        <v>0</v>
      </c>
      <c r="BS163">
        <v>0</v>
      </c>
      <c r="BT163">
        <v>0</v>
      </c>
      <c r="BU163">
        <v>0</v>
      </c>
      <c r="BV163">
        <v>0</v>
      </c>
      <c r="BW163">
        <v>0</v>
      </c>
      <c r="CX163">
        <f>Y163*Source!I69</f>
        <v>5.4250000000000001E-3</v>
      </c>
      <c r="CY163">
        <f>AD163</f>
        <v>0</v>
      </c>
      <c r="CZ163">
        <f>AH163</f>
        <v>0</v>
      </c>
      <c r="DA163">
        <f>AL163</f>
        <v>1</v>
      </c>
      <c r="DB163">
        <f>ROUND((ROUND(AT163*CZ163,2)*1.25),6)</f>
        <v>0</v>
      </c>
      <c r="DC163">
        <f>ROUND((ROUND(AT163*AG163,2)*1.25),6)</f>
        <v>0</v>
      </c>
    </row>
    <row r="164" spans="1:107">
      <c r="A164">
        <f>ROW(Source!A69)</f>
        <v>69</v>
      </c>
      <c r="B164">
        <v>35350322</v>
      </c>
      <c r="C164">
        <v>35350886</v>
      </c>
      <c r="D164">
        <v>29172556</v>
      </c>
      <c r="E164">
        <v>1</v>
      </c>
      <c r="F164">
        <v>1</v>
      </c>
      <c r="G164">
        <v>1</v>
      </c>
      <c r="H164">
        <v>2</v>
      </c>
      <c r="I164" t="s">
        <v>433</v>
      </c>
      <c r="J164" t="s">
        <v>439</v>
      </c>
      <c r="K164" t="s">
        <v>435</v>
      </c>
      <c r="L164">
        <v>1368</v>
      </c>
      <c r="N164">
        <v>1011</v>
      </c>
      <c r="O164" t="s">
        <v>436</v>
      </c>
      <c r="P164" t="s">
        <v>436</v>
      </c>
      <c r="Q164">
        <v>1</v>
      </c>
      <c r="W164">
        <v>0</v>
      </c>
      <c r="X164">
        <v>-1302720870</v>
      </c>
      <c r="Y164">
        <v>1.2500000000000001E-2</v>
      </c>
      <c r="AA164">
        <v>0</v>
      </c>
      <c r="AB164">
        <v>466.71</v>
      </c>
      <c r="AC164">
        <v>447.93</v>
      </c>
      <c r="AD164">
        <v>0</v>
      </c>
      <c r="AE164">
        <v>0</v>
      </c>
      <c r="AF164">
        <v>31.26</v>
      </c>
      <c r="AG164">
        <v>13.5</v>
      </c>
      <c r="AH164">
        <v>0</v>
      </c>
      <c r="AI164">
        <v>1</v>
      </c>
      <c r="AJ164">
        <v>14.93</v>
      </c>
      <c r="AK164">
        <v>33.18</v>
      </c>
      <c r="AL164">
        <v>1</v>
      </c>
      <c r="AN164">
        <v>0</v>
      </c>
      <c r="AO164">
        <v>1</v>
      </c>
      <c r="AP164">
        <v>1</v>
      </c>
      <c r="AQ164">
        <v>0</v>
      </c>
      <c r="AR164">
        <v>0</v>
      </c>
      <c r="AS164" t="s">
        <v>3</v>
      </c>
      <c r="AT164">
        <v>0.01</v>
      </c>
      <c r="AU164" t="s">
        <v>56</v>
      </c>
      <c r="AV164">
        <v>0</v>
      </c>
      <c r="AW164">
        <v>2</v>
      </c>
      <c r="AX164">
        <v>35350889</v>
      </c>
      <c r="AY164">
        <v>1</v>
      </c>
      <c r="AZ164">
        <v>0</v>
      </c>
      <c r="BA164">
        <v>160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0</v>
      </c>
      <c r="BM164">
        <v>0</v>
      </c>
      <c r="BN164">
        <v>0</v>
      </c>
      <c r="BO164">
        <v>0</v>
      </c>
      <c r="BP164">
        <v>0</v>
      </c>
      <c r="BQ164">
        <v>0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0</v>
      </c>
      <c r="CX164">
        <f>Y164*Source!I69</f>
        <v>5.4250000000000001E-3</v>
      </c>
      <c r="CY164">
        <f>AB164</f>
        <v>466.71</v>
      </c>
      <c r="CZ164">
        <f>AF164</f>
        <v>31.26</v>
      </c>
      <c r="DA164">
        <f>AJ164</f>
        <v>14.93</v>
      </c>
      <c r="DB164">
        <f>ROUND((ROUND(AT164*CZ164,2)*1.25),6)</f>
        <v>0.38750000000000001</v>
      </c>
      <c r="DC164">
        <f>ROUND((ROUND(AT164*AG164,2)*1.25),6)</f>
        <v>0.17499999999999999</v>
      </c>
    </row>
    <row r="165" spans="1:107">
      <c r="A165">
        <f>ROW(Source!A69)</f>
        <v>69</v>
      </c>
      <c r="B165">
        <v>35350322</v>
      </c>
      <c r="C165">
        <v>35350886</v>
      </c>
      <c r="D165">
        <v>29174913</v>
      </c>
      <c r="E165">
        <v>1</v>
      </c>
      <c r="F165">
        <v>1</v>
      </c>
      <c r="G165">
        <v>1</v>
      </c>
      <c r="H165">
        <v>2</v>
      </c>
      <c r="I165" t="s">
        <v>461</v>
      </c>
      <c r="J165" t="s">
        <v>462</v>
      </c>
      <c r="K165" t="s">
        <v>463</v>
      </c>
      <c r="L165">
        <v>1368</v>
      </c>
      <c r="N165">
        <v>1011</v>
      </c>
      <c r="O165" t="s">
        <v>436</v>
      </c>
      <c r="P165" t="s">
        <v>436</v>
      </c>
      <c r="Q165">
        <v>1</v>
      </c>
      <c r="W165">
        <v>0</v>
      </c>
      <c r="X165">
        <v>458544584</v>
      </c>
      <c r="Y165">
        <v>1.2500000000000001E-2</v>
      </c>
      <c r="AA165">
        <v>0</v>
      </c>
      <c r="AB165">
        <v>932.72</v>
      </c>
      <c r="AC165">
        <v>384.89</v>
      </c>
      <c r="AD165">
        <v>0</v>
      </c>
      <c r="AE165">
        <v>0</v>
      </c>
      <c r="AF165">
        <v>87.17</v>
      </c>
      <c r="AG165">
        <v>11.6</v>
      </c>
      <c r="AH165">
        <v>0</v>
      </c>
      <c r="AI165">
        <v>1</v>
      </c>
      <c r="AJ165">
        <v>10.7</v>
      </c>
      <c r="AK165">
        <v>33.18</v>
      </c>
      <c r="AL165">
        <v>1</v>
      </c>
      <c r="AN165">
        <v>0</v>
      </c>
      <c r="AO165">
        <v>1</v>
      </c>
      <c r="AP165">
        <v>1</v>
      </c>
      <c r="AQ165">
        <v>0</v>
      </c>
      <c r="AR165">
        <v>0</v>
      </c>
      <c r="AS165" t="s">
        <v>3</v>
      </c>
      <c r="AT165">
        <v>0.01</v>
      </c>
      <c r="AU165" t="s">
        <v>56</v>
      </c>
      <c r="AV165">
        <v>0</v>
      </c>
      <c r="AW165">
        <v>2</v>
      </c>
      <c r="AX165">
        <v>35350890</v>
      </c>
      <c r="AY165">
        <v>1</v>
      </c>
      <c r="AZ165">
        <v>0</v>
      </c>
      <c r="BA165">
        <v>161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0</v>
      </c>
      <c r="CX165">
        <f>Y165*Source!I69</f>
        <v>5.4250000000000001E-3</v>
      </c>
      <c r="CY165">
        <f>AB165</f>
        <v>932.72</v>
      </c>
      <c r="CZ165">
        <f>AF165</f>
        <v>87.17</v>
      </c>
      <c r="DA165">
        <f>AJ165</f>
        <v>10.7</v>
      </c>
      <c r="DB165">
        <f>ROUND((ROUND(AT165*CZ165,2)*1.25),6)</f>
        <v>1.0874999999999999</v>
      </c>
      <c r="DC165">
        <f>ROUND((ROUND(AT165*AG165,2)*1.25),6)</f>
        <v>0.15</v>
      </c>
    </row>
    <row r="166" spans="1:107">
      <c r="A166">
        <f>ROW(Source!A69)</f>
        <v>69</v>
      </c>
      <c r="B166">
        <v>35350322</v>
      </c>
      <c r="C166">
        <v>35350886</v>
      </c>
      <c r="D166">
        <v>29107800</v>
      </c>
      <c r="E166">
        <v>1</v>
      </c>
      <c r="F166">
        <v>1</v>
      </c>
      <c r="G166">
        <v>1</v>
      </c>
      <c r="H166">
        <v>3</v>
      </c>
      <c r="I166" t="s">
        <v>559</v>
      </c>
      <c r="J166" t="s">
        <v>560</v>
      </c>
      <c r="K166" t="s">
        <v>561</v>
      </c>
      <c r="L166">
        <v>1346</v>
      </c>
      <c r="N166">
        <v>1009</v>
      </c>
      <c r="O166" t="s">
        <v>101</v>
      </c>
      <c r="P166" t="s">
        <v>101</v>
      </c>
      <c r="Q166">
        <v>1</v>
      </c>
      <c r="W166">
        <v>0</v>
      </c>
      <c r="X166">
        <v>-1570619850</v>
      </c>
      <c r="Y166">
        <v>0.01</v>
      </c>
      <c r="AA166">
        <v>46.61</v>
      </c>
      <c r="AB166">
        <v>0</v>
      </c>
      <c r="AC166">
        <v>0</v>
      </c>
      <c r="AD166">
        <v>0</v>
      </c>
      <c r="AE166">
        <v>1.81</v>
      </c>
      <c r="AF166">
        <v>0</v>
      </c>
      <c r="AG166">
        <v>0</v>
      </c>
      <c r="AH166">
        <v>0</v>
      </c>
      <c r="AI166">
        <v>25.75</v>
      </c>
      <c r="AJ166">
        <v>1</v>
      </c>
      <c r="AK166">
        <v>1</v>
      </c>
      <c r="AL166">
        <v>1</v>
      </c>
      <c r="AN166">
        <v>0</v>
      </c>
      <c r="AO166">
        <v>1</v>
      </c>
      <c r="AP166">
        <v>0</v>
      </c>
      <c r="AQ166">
        <v>0</v>
      </c>
      <c r="AR166">
        <v>0</v>
      </c>
      <c r="AS166" t="s">
        <v>3</v>
      </c>
      <c r="AT166">
        <v>0.01</v>
      </c>
      <c r="AU166" t="s">
        <v>3</v>
      </c>
      <c r="AV166">
        <v>0</v>
      </c>
      <c r="AW166">
        <v>2</v>
      </c>
      <c r="AX166">
        <v>35350891</v>
      </c>
      <c r="AY166">
        <v>1</v>
      </c>
      <c r="AZ166">
        <v>0</v>
      </c>
      <c r="BA166">
        <v>162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0</v>
      </c>
      <c r="BQ166">
        <v>0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0</v>
      </c>
      <c r="CX166">
        <f>Y166*Source!I69</f>
        <v>4.3400000000000001E-3</v>
      </c>
      <c r="CY166">
        <f t="shared" ref="CY166:CY171" si="35">AA166</f>
        <v>46.61</v>
      </c>
      <c r="CZ166">
        <f t="shared" ref="CZ166:CZ171" si="36">AE166</f>
        <v>1.81</v>
      </c>
      <c r="DA166">
        <f t="shared" ref="DA166:DA171" si="37">AI166</f>
        <v>25.75</v>
      </c>
      <c r="DB166">
        <f t="shared" ref="DB166:DB180" si="38">ROUND(ROUND(AT166*CZ166,2),6)</f>
        <v>0.02</v>
      </c>
      <c r="DC166">
        <f t="shared" ref="DC166:DC180" si="39">ROUND(ROUND(AT166*AG166,2),6)</f>
        <v>0</v>
      </c>
    </row>
    <row r="167" spans="1:107">
      <c r="A167">
        <f>ROW(Source!A69)</f>
        <v>69</v>
      </c>
      <c r="B167">
        <v>35350322</v>
      </c>
      <c r="C167">
        <v>35350886</v>
      </c>
      <c r="D167">
        <v>29109390</v>
      </c>
      <c r="E167">
        <v>1</v>
      </c>
      <c r="F167">
        <v>1</v>
      </c>
      <c r="G167">
        <v>1</v>
      </c>
      <c r="H167">
        <v>3</v>
      </c>
      <c r="I167" t="s">
        <v>232</v>
      </c>
      <c r="J167" t="s">
        <v>234</v>
      </c>
      <c r="K167" t="s">
        <v>233</v>
      </c>
      <c r="L167">
        <v>1348</v>
      </c>
      <c r="N167">
        <v>1009</v>
      </c>
      <c r="O167" t="s">
        <v>44</v>
      </c>
      <c r="P167" t="s">
        <v>44</v>
      </c>
      <c r="Q167">
        <v>1000</v>
      </c>
      <c r="W167">
        <v>1</v>
      </c>
      <c r="X167">
        <v>1761846597</v>
      </c>
      <c r="Y167">
        <v>-1.5E-3</v>
      </c>
      <c r="AA167">
        <v>99281.8</v>
      </c>
      <c r="AB167">
        <v>0</v>
      </c>
      <c r="AC167">
        <v>0</v>
      </c>
      <c r="AD167">
        <v>0</v>
      </c>
      <c r="AE167">
        <v>25990</v>
      </c>
      <c r="AF167">
        <v>0</v>
      </c>
      <c r="AG167">
        <v>0</v>
      </c>
      <c r="AH167">
        <v>0</v>
      </c>
      <c r="AI167">
        <v>3.82</v>
      </c>
      <c r="AJ167">
        <v>1</v>
      </c>
      <c r="AK167">
        <v>1</v>
      </c>
      <c r="AL167">
        <v>1</v>
      </c>
      <c r="AN167">
        <v>0</v>
      </c>
      <c r="AO167">
        <v>1</v>
      </c>
      <c r="AP167">
        <v>0</v>
      </c>
      <c r="AQ167">
        <v>0</v>
      </c>
      <c r="AR167">
        <v>0</v>
      </c>
      <c r="AS167" t="s">
        <v>3</v>
      </c>
      <c r="AT167">
        <v>-1.5E-3</v>
      </c>
      <c r="AU167" t="s">
        <v>3</v>
      </c>
      <c r="AV167">
        <v>0</v>
      </c>
      <c r="AW167">
        <v>2</v>
      </c>
      <c r="AX167">
        <v>35350892</v>
      </c>
      <c r="AY167">
        <v>1</v>
      </c>
      <c r="AZ167">
        <v>6144</v>
      </c>
      <c r="BA167">
        <v>163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0</v>
      </c>
      <c r="BQ167">
        <v>0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0</v>
      </c>
      <c r="CX167">
        <f>Y167*Source!I69</f>
        <v>-6.5099999999999999E-4</v>
      </c>
      <c r="CY167">
        <f t="shared" si="35"/>
        <v>99281.8</v>
      </c>
      <c r="CZ167">
        <f t="shared" si="36"/>
        <v>25990</v>
      </c>
      <c r="DA167">
        <f t="shared" si="37"/>
        <v>3.82</v>
      </c>
      <c r="DB167">
        <f t="shared" si="38"/>
        <v>-38.99</v>
      </c>
      <c r="DC167">
        <f t="shared" si="39"/>
        <v>0</v>
      </c>
    </row>
    <row r="168" spans="1:107">
      <c r="A168">
        <f>ROW(Source!A69)</f>
        <v>69</v>
      </c>
      <c r="B168">
        <v>35350322</v>
      </c>
      <c r="C168">
        <v>35350886</v>
      </c>
      <c r="D168">
        <v>29107769</v>
      </c>
      <c r="E168">
        <v>1</v>
      </c>
      <c r="F168">
        <v>1</v>
      </c>
      <c r="G168">
        <v>1</v>
      </c>
      <c r="H168">
        <v>3</v>
      </c>
      <c r="I168" t="s">
        <v>678</v>
      </c>
      <c r="J168" t="s">
        <v>679</v>
      </c>
      <c r="K168" t="s">
        <v>680</v>
      </c>
      <c r="L168">
        <v>1348</v>
      </c>
      <c r="N168">
        <v>1009</v>
      </c>
      <c r="O168" t="s">
        <v>44</v>
      </c>
      <c r="P168" t="s">
        <v>44</v>
      </c>
      <c r="Q168">
        <v>1000</v>
      </c>
      <c r="W168">
        <v>0</v>
      </c>
      <c r="X168">
        <v>1876504916</v>
      </c>
      <c r="Y168">
        <v>8.4999999999999995E-4</v>
      </c>
      <c r="AA168">
        <v>46047.42</v>
      </c>
      <c r="AB168">
        <v>0</v>
      </c>
      <c r="AC168">
        <v>0</v>
      </c>
      <c r="AD168">
        <v>0</v>
      </c>
      <c r="AE168">
        <v>5649.99</v>
      </c>
      <c r="AF168">
        <v>0</v>
      </c>
      <c r="AG168">
        <v>0</v>
      </c>
      <c r="AH168">
        <v>0</v>
      </c>
      <c r="AI168">
        <v>8.15</v>
      </c>
      <c r="AJ168">
        <v>1</v>
      </c>
      <c r="AK168">
        <v>1</v>
      </c>
      <c r="AL168">
        <v>1</v>
      </c>
      <c r="AN168">
        <v>0</v>
      </c>
      <c r="AO168">
        <v>1</v>
      </c>
      <c r="AP168">
        <v>0</v>
      </c>
      <c r="AQ168">
        <v>0</v>
      </c>
      <c r="AR168">
        <v>0</v>
      </c>
      <c r="AS168" t="s">
        <v>3</v>
      </c>
      <c r="AT168">
        <v>8.4999999999999995E-4</v>
      </c>
      <c r="AU168" t="s">
        <v>3</v>
      </c>
      <c r="AV168">
        <v>0</v>
      </c>
      <c r="AW168">
        <v>2</v>
      </c>
      <c r="AX168">
        <v>35350893</v>
      </c>
      <c r="AY168">
        <v>1</v>
      </c>
      <c r="AZ168">
        <v>0</v>
      </c>
      <c r="BA168">
        <v>164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CX168">
        <f>Y168*Source!I69</f>
        <v>3.6889999999999997E-4</v>
      </c>
      <c r="CY168">
        <f t="shared" si="35"/>
        <v>46047.42</v>
      </c>
      <c r="CZ168">
        <f t="shared" si="36"/>
        <v>5649.99</v>
      </c>
      <c r="DA168">
        <f t="shared" si="37"/>
        <v>8.15</v>
      </c>
      <c r="DB168">
        <f t="shared" si="38"/>
        <v>4.8</v>
      </c>
      <c r="DC168">
        <f t="shared" si="39"/>
        <v>0</v>
      </c>
    </row>
    <row r="169" spans="1:107">
      <c r="A169">
        <f>ROW(Source!A69)</f>
        <v>69</v>
      </c>
      <c r="B169">
        <v>35350322</v>
      </c>
      <c r="C169">
        <v>35350886</v>
      </c>
      <c r="D169">
        <v>29109600</v>
      </c>
      <c r="E169">
        <v>1</v>
      </c>
      <c r="F169">
        <v>1</v>
      </c>
      <c r="G169">
        <v>1</v>
      </c>
      <c r="H169">
        <v>3</v>
      </c>
      <c r="I169" t="s">
        <v>236</v>
      </c>
      <c r="J169" t="s">
        <v>239</v>
      </c>
      <c r="K169" t="s">
        <v>237</v>
      </c>
      <c r="L169">
        <v>1328</v>
      </c>
      <c r="N169">
        <v>1005</v>
      </c>
      <c r="O169" t="s">
        <v>238</v>
      </c>
      <c r="P169" t="s">
        <v>238</v>
      </c>
      <c r="Q169">
        <v>100</v>
      </c>
      <c r="W169">
        <v>1</v>
      </c>
      <c r="X169">
        <v>-756490368</v>
      </c>
      <c r="Y169">
        <v>-1.1299999999999999</v>
      </c>
      <c r="AA169">
        <v>3508.28</v>
      </c>
      <c r="AB169">
        <v>0</v>
      </c>
      <c r="AC169">
        <v>0</v>
      </c>
      <c r="AD169">
        <v>0</v>
      </c>
      <c r="AE169">
        <v>458</v>
      </c>
      <c r="AF169">
        <v>0</v>
      </c>
      <c r="AG169">
        <v>0</v>
      </c>
      <c r="AH169">
        <v>0</v>
      </c>
      <c r="AI169">
        <v>7.66</v>
      </c>
      <c r="AJ169">
        <v>1</v>
      </c>
      <c r="AK169">
        <v>1</v>
      </c>
      <c r="AL169">
        <v>1</v>
      </c>
      <c r="AN169">
        <v>0</v>
      </c>
      <c r="AO169">
        <v>1</v>
      </c>
      <c r="AP169">
        <v>0</v>
      </c>
      <c r="AQ169">
        <v>0</v>
      </c>
      <c r="AR169">
        <v>0</v>
      </c>
      <c r="AS169" t="s">
        <v>3</v>
      </c>
      <c r="AT169">
        <v>-1.1299999999999999</v>
      </c>
      <c r="AU169" t="s">
        <v>3</v>
      </c>
      <c r="AV169">
        <v>0</v>
      </c>
      <c r="AW169">
        <v>2</v>
      </c>
      <c r="AX169">
        <v>35350894</v>
      </c>
      <c r="AY169">
        <v>1</v>
      </c>
      <c r="AZ169">
        <v>6144</v>
      </c>
      <c r="BA169">
        <v>165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0</v>
      </c>
      <c r="CX169">
        <f>Y169*Source!I69</f>
        <v>-0.49041999999999997</v>
      </c>
      <c r="CY169">
        <f t="shared" si="35"/>
        <v>3508.28</v>
      </c>
      <c r="CZ169">
        <f t="shared" si="36"/>
        <v>458</v>
      </c>
      <c r="DA169">
        <f t="shared" si="37"/>
        <v>7.66</v>
      </c>
      <c r="DB169">
        <f t="shared" si="38"/>
        <v>-517.54</v>
      </c>
      <c r="DC169">
        <f t="shared" si="39"/>
        <v>0</v>
      </c>
    </row>
    <row r="170" spans="1:107">
      <c r="A170">
        <f>ROW(Source!A69)</f>
        <v>69</v>
      </c>
      <c r="B170">
        <v>35350322</v>
      </c>
      <c r="C170">
        <v>35350886</v>
      </c>
      <c r="D170">
        <v>29149868</v>
      </c>
      <c r="E170">
        <v>1</v>
      </c>
      <c r="F170">
        <v>1</v>
      </c>
      <c r="G170">
        <v>1</v>
      </c>
      <c r="H170">
        <v>3</v>
      </c>
      <c r="I170" t="s">
        <v>681</v>
      </c>
      <c r="J170" t="s">
        <v>682</v>
      </c>
      <c r="K170" t="s">
        <v>683</v>
      </c>
      <c r="L170">
        <v>1339</v>
      </c>
      <c r="N170">
        <v>1007</v>
      </c>
      <c r="O170" t="s">
        <v>219</v>
      </c>
      <c r="P170" t="s">
        <v>219</v>
      </c>
      <c r="Q170">
        <v>1</v>
      </c>
      <c r="W170">
        <v>0</v>
      </c>
      <c r="X170">
        <v>-1546867598</v>
      </c>
      <c r="Y170">
        <v>4.0000000000000002E-4</v>
      </c>
      <c r="AA170">
        <v>495.28</v>
      </c>
      <c r="AB170">
        <v>0</v>
      </c>
      <c r="AC170">
        <v>0</v>
      </c>
      <c r="AD170">
        <v>0</v>
      </c>
      <c r="AE170">
        <v>74.59</v>
      </c>
      <c r="AF170">
        <v>0</v>
      </c>
      <c r="AG170">
        <v>0</v>
      </c>
      <c r="AH170">
        <v>0</v>
      </c>
      <c r="AI170">
        <v>6.64</v>
      </c>
      <c r="AJ170">
        <v>1</v>
      </c>
      <c r="AK170">
        <v>1</v>
      </c>
      <c r="AL170">
        <v>1</v>
      </c>
      <c r="AN170">
        <v>0</v>
      </c>
      <c r="AO170">
        <v>1</v>
      </c>
      <c r="AP170">
        <v>0</v>
      </c>
      <c r="AQ170">
        <v>0</v>
      </c>
      <c r="AR170">
        <v>0</v>
      </c>
      <c r="AS170" t="s">
        <v>3</v>
      </c>
      <c r="AT170">
        <v>4.0000000000000002E-4</v>
      </c>
      <c r="AU170" t="s">
        <v>3</v>
      </c>
      <c r="AV170">
        <v>0</v>
      </c>
      <c r="AW170">
        <v>2</v>
      </c>
      <c r="AX170">
        <v>35350895</v>
      </c>
      <c r="AY170">
        <v>1</v>
      </c>
      <c r="AZ170">
        <v>0</v>
      </c>
      <c r="BA170">
        <v>166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0</v>
      </c>
      <c r="BT170">
        <v>0</v>
      </c>
      <c r="BU170">
        <v>0</v>
      </c>
      <c r="BV170">
        <v>0</v>
      </c>
      <c r="BW170">
        <v>0</v>
      </c>
      <c r="CX170">
        <f>Y170*Source!I69</f>
        <v>1.7360000000000002E-4</v>
      </c>
      <c r="CY170">
        <f t="shared" si="35"/>
        <v>495.28</v>
      </c>
      <c r="CZ170">
        <f t="shared" si="36"/>
        <v>74.59</v>
      </c>
      <c r="DA170">
        <f t="shared" si="37"/>
        <v>6.64</v>
      </c>
      <c r="DB170">
        <f t="shared" si="38"/>
        <v>0.03</v>
      </c>
      <c r="DC170">
        <f t="shared" si="39"/>
        <v>0</v>
      </c>
    </row>
    <row r="171" spans="1:107">
      <c r="A171">
        <f>ROW(Source!A69)</f>
        <v>69</v>
      </c>
      <c r="B171">
        <v>35350322</v>
      </c>
      <c r="C171">
        <v>35350886</v>
      </c>
      <c r="D171">
        <v>29150040</v>
      </c>
      <c r="E171">
        <v>1</v>
      </c>
      <c r="F171">
        <v>1</v>
      </c>
      <c r="G171">
        <v>1</v>
      </c>
      <c r="H171">
        <v>3</v>
      </c>
      <c r="I171" t="s">
        <v>505</v>
      </c>
      <c r="J171" t="s">
        <v>613</v>
      </c>
      <c r="K171" t="s">
        <v>507</v>
      </c>
      <c r="L171">
        <v>1339</v>
      </c>
      <c r="N171">
        <v>1007</v>
      </c>
      <c r="O171" t="s">
        <v>219</v>
      </c>
      <c r="P171" t="s">
        <v>219</v>
      </c>
      <c r="Q171">
        <v>1</v>
      </c>
      <c r="W171">
        <v>0</v>
      </c>
      <c r="X171">
        <v>693153122</v>
      </c>
      <c r="Y171">
        <v>0.01</v>
      </c>
      <c r="AA171">
        <v>22.2</v>
      </c>
      <c r="AB171">
        <v>0</v>
      </c>
      <c r="AC171">
        <v>0</v>
      </c>
      <c r="AD171">
        <v>0</v>
      </c>
      <c r="AE171">
        <v>2.44</v>
      </c>
      <c r="AF171">
        <v>0</v>
      </c>
      <c r="AG171">
        <v>0</v>
      </c>
      <c r="AH171">
        <v>0</v>
      </c>
      <c r="AI171">
        <v>9.1</v>
      </c>
      <c r="AJ171">
        <v>1</v>
      </c>
      <c r="AK171">
        <v>1</v>
      </c>
      <c r="AL171">
        <v>1</v>
      </c>
      <c r="AN171">
        <v>0</v>
      </c>
      <c r="AO171">
        <v>1</v>
      </c>
      <c r="AP171">
        <v>0</v>
      </c>
      <c r="AQ171">
        <v>0</v>
      </c>
      <c r="AR171">
        <v>0</v>
      </c>
      <c r="AS171" t="s">
        <v>3</v>
      </c>
      <c r="AT171">
        <v>0.01</v>
      </c>
      <c r="AU171" t="s">
        <v>3</v>
      </c>
      <c r="AV171">
        <v>0</v>
      </c>
      <c r="AW171">
        <v>2</v>
      </c>
      <c r="AX171">
        <v>35350896</v>
      </c>
      <c r="AY171">
        <v>1</v>
      </c>
      <c r="AZ171">
        <v>0</v>
      </c>
      <c r="BA171">
        <v>167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0</v>
      </c>
      <c r="BM171">
        <v>0</v>
      </c>
      <c r="BN171">
        <v>0</v>
      </c>
      <c r="BO171">
        <v>0</v>
      </c>
      <c r="BP171">
        <v>0</v>
      </c>
      <c r="BQ171">
        <v>0</v>
      </c>
      <c r="BR171">
        <v>0</v>
      </c>
      <c r="BS171">
        <v>0</v>
      </c>
      <c r="BT171">
        <v>0</v>
      </c>
      <c r="BU171">
        <v>0</v>
      </c>
      <c r="BV171">
        <v>0</v>
      </c>
      <c r="BW171">
        <v>0</v>
      </c>
      <c r="CX171">
        <f>Y171*Source!I69</f>
        <v>4.3400000000000001E-3</v>
      </c>
      <c r="CY171">
        <f t="shared" si="35"/>
        <v>22.2</v>
      </c>
      <c r="CZ171">
        <f t="shared" si="36"/>
        <v>2.44</v>
      </c>
      <c r="DA171">
        <f t="shared" si="37"/>
        <v>9.1</v>
      </c>
      <c r="DB171">
        <f t="shared" si="38"/>
        <v>0.02</v>
      </c>
      <c r="DC171">
        <f t="shared" si="39"/>
        <v>0</v>
      </c>
    </row>
    <row r="172" spans="1:107">
      <c r="A172">
        <f>ROW(Source!A74)</f>
        <v>74</v>
      </c>
      <c r="B172">
        <v>35350322</v>
      </c>
      <c r="C172">
        <v>36320708</v>
      </c>
      <c r="D172">
        <v>18406785</v>
      </c>
      <c r="E172">
        <v>1</v>
      </c>
      <c r="F172">
        <v>1</v>
      </c>
      <c r="G172">
        <v>1</v>
      </c>
      <c r="H172">
        <v>1</v>
      </c>
      <c r="I172" t="s">
        <v>676</v>
      </c>
      <c r="J172" t="s">
        <v>3</v>
      </c>
      <c r="K172" t="s">
        <v>677</v>
      </c>
      <c r="L172">
        <v>1369</v>
      </c>
      <c r="N172">
        <v>1013</v>
      </c>
      <c r="O172" t="s">
        <v>430</v>
      </c>
      <c r="P172" t="s">
        <v>430</v>
      </c>
      <c r="Q172">
        <v>1</v>
      </c>
      <c r="W172">
        <v>0</v>
      </c>
      <c r="X172">
        <v>645971194</v>
      </c>
      <c r="Y172">
        <v>32.729999999999997</v>
      </c>
      <c r="AA172">
        <v>0</v>
      </c>
      <c r="AB172">
        <v>0</v>
      </c>
      <c r="AC172">
        <v>0</v>
      </c>
      <c r="AD172">
        <v>289.27999999999997</v>
      </c>
      <c r="AE172">
        <v>0</v>
      </c>
      <c r="AF172">
        <v>0</v>
      </c>
      <c r="AG172">
        <v>0</v>
      </c>
      <c r="AH172">
        <v>289.27999999999997</v>
      </c>
      <c r="AI172">
        <v>1</v>
      </c>
      <c r="AJ172">
        <v>1</v>
      </c>
      <c r="AK172">
        <v>1</v>
      </c>
      <c r="AL172">
        <v>1</v>
      </c>
      <c r="AN172">
        <v>0</v>
      </c>
      <c r="AO172">
        <v>1</v>
      </c>
      <c r="AP172">
        <v>0</v>
      </c>
      <c r="AQ172">
        <v>0</v>
      </c>
      <c r="AR172">
        <v>0</v>
      </c>
      <c r="AS172" t="s">
        <v>3</v>
      </c>
      <c r="AT172">
        <v>32.729999999999997</v>
      </c>
      <c r="AU172" t="s">
        <v>3</v>
      </c>
      <c r="AV172">
        <v>1</v>
      </c>
      <c r="AW172">
        <v>2</v>
      </c>
      <c r="AX172">
        <v>36320709</v>
      </c>
      <c r="AY172">
        <v>1</v>
      </c>
      <c r="AZ172">
        <v>0</v>
      </c>
      <c r="BA172">
        <v>168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0</v>
      </c>
      <c r="BQ172">
        <v>0</v>
      </c>
      <c r="BR172">
        <v>0</v>
      </c>
      <c r="BS172">
        <v>0</v>
      </c>
      <c r="BT172">
        <v>0</v>
      </c>
      <c r="BU172">
        <v>0</v>
      </c>
      <c r="BV172">
        <v>0</v>
      </c>
      <c r="BW172">
        <v>0</v>
      </c>
      <c r="CX172">
        <f>Y172*Source!I74</f>
        <v>14.204819999999998</v>
      </c>
      <c r="CY172">
        <f>AD172</f>
        <v>289.27999999999997</v>
      </c>
      <c r="CZ172">
        <f>AH172</f>
        <v>289.27999999999997</v>
      </c>
      <c r="DA172">
        <f>AL172</f>
        <v>1</v>
      </c>
      <c r="DB172">
        <f t="shared" si="38"/>
        <v>9468.1299999999992</v>
      </c>
      <c r="DC172">
        <f t="shared" si="39"/>
        <v>0</v>
      </c>
    </row>
    <row r="173" spans="1:107">
      <c r="A173">
        <f>ROW(Source!A74)</f>
        <v>74</v>
      </c>
      <c r="B173">
        <v>35350322</v>
      </c>
      <c r="C173">
        <v>36320708</v>
      </c>
      <c r="D173">
        <v>121548</v>
      </c>
      <c r="E173">
        <v>1</v>
      </c>
      <c r="F173">
        <v>1</v>
      </c>
      <c r="G173">
        <v>1</v>
      </c>
      <c r="H173">
        <v>1</v>
      </c>
      <c r="I173" t="s">
        <v>23</v>
      </c>
      <c r="J173" t="s">
        <v>3</v>
      </c>
      <c r="K173" t="s">
        <v>431</v>
      </c>
      <c r="L173">
        <v>608254</v>
      </c>
      <c r="N173">
        <v>1013</v>
      </c>
      <c r="O173" t="s">
        <v>432</v>
      </c>
      <c r="P173" t="s">
        <v>432</v>
      </c>
      <c r="Q173">
        <v>1</v>
      </c>
      <c r="W173">
        <v>0</v>
      </c>
      <c r="X173">
        <v>-185737400</v>
      </c>
      <c r="Y173">
        <v>0.01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1</v>
      </c>
      <c r="AJ173">
        <v>1</v>
      </c>
      <c r="AK173">
        <v>1</v>
      </c>
      <c r="AL173">
        <v>1</v>
      </c>
      <c r="AN173">
        <v>0</v>
      </c>
      <c r="AO173">
        <v>1</v>
      </c>
      <c r="AP173">
        <v>0</v>
      </c>
      <c r="AQ173">
        <v>0</v>
      </c>
      <c r="AR173">
        <v>0</v>
      </c>
      <c r="AS173" t="s">
        <v>3</v>
      </c>
      <c r="AT173">
        <v>0.01</v>
      </c>
      <c r="AU173" t="s">
        <v>3</v>
      </c>
      <c r="AV173">
        <v>2</v>
      </c>
      <c r="AW173">
        <v>2</v>
      </c>
      <c r="AX173">
        <v>36320710</v>
      </c>
      <c r="AY173">
        <v>1</v>
      </c>
      <c r="AZ173">
        <v>0</v>
      </c>
      <c r="BA173">
        <v>169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0</v>
      </c>
      <c r="BT173">
        <v>0</v>
      </c>
      <c r="BU173">
        <v>0</v>
      </c>
      <c r="BV173">
        <v>0</v>
      </c>
      <c r="BW173">
        <v>0</v>
      </c>
      <c r="CX173">
        <f>Y173*Source!I74</f>
        <v>4.3400000000000001E-3</v>
      </c>
      <c r="CY173">
        <f>AD173</f>
        <v>0</v>
      </c>
      <c r="CZ173">
        <f>AH173</f>
        <v>0</v>
      </c>
      <c r="DA173">
        <f>AL173</f>
        <v>1</v>
      </c>
      <c r="DB173">
        <f t="shared" si="38"/>
        <v>0</v>
      </c>
      <c r="DC173">
        <f t="shared" si="39"/>
        <v>0</v>
      </c>
    </row>
    <row r="174" spans="1:107">
      <c r="A174">
        <f>ROW(Source!A74)</f>
        <v>74</v>
      </c>
      <c r="B174">
        <v>35350322</v>
      </c>
      <c r="C174">
        <v>36320708</v>
      </c>
      <c r="D174">
        <v>29172554</v>
      </c>
      <c r="E174">
        <v>1</v>
      </c>
      <c r="F174">
        <v>1</v>
      </c>
      <c r="G174">
        <v>1</v>
      </c>
      <c r="H174">
        <v>2</v>
      </c>
      <c r="I174" t="s">
        <v>604</v>
      </c>
      <c r="J174" t="s">
        <v>684</v>
      </c>
      <c r="K174" t="s">
        <v>606</v>
      </c>
      <c r="L174">
        <v>1368</v>
      </c>
      <c r="N174">
        <v>1011</v>
      </c>
      <c r="O174" t="s">
        <v>436</v>
      </c>
      <c r="P174" t="s">
        <v>436</v>
      </c>
      <c r="Q174">
        <v>1</v>
      </c>
      <c r="W174">
        <v>0</v>
      </c>
      <c r="X174">
        <v>-1902254956</v>
      </c>
      <c r="Y174">
        <v>0.01</v>
      </c>
      <c r="AA174">
        <v>0</v>
      </c>
      <c r="AB174">
        <v>429.56</v>
      </c>
      <c r="AC174">
        <v>384.89</v>
      </c>
      <c r="AD174">
        <v>0</v>
      </c>
      <c r="AE174">
        <v>0</v>
      </c>
      <c r="AF174">
        <v>27.66</v>
      </c>
      <c r="AG174">
        <v>11.6</v>
      </c>
      <c r="AH174">
        <v>0</v>
      </c>
      <c r="AI174">
        <v>1</v>
      </c>
      <c r="AJ174">
        <v>15.53</v>
      </c>
      <c r="AK174">
        <v>33.18</v>
      </c>
      <c r="AL174">
        <v>1</v>
      </c>
      <c r="AN174">
        <v>0</v>
      </c>
      <c r="AO174">
        <v>1</v>
      </c>
      <c r="AP174">
        <v>0</v>
      </c>
      <c r="AQ174">
        <v>0</v>
      </c>
      <c r="AR174">
        <v>0</v>
      </c>
      <c r="AS174" t="s">
        <v>3</v>
      </c>
      <c r="AT174">
        <v>0.01</v>
      </c>
      <c r="AU174" t="s">
        <v>3</v>
      </c>
      <c r="AV174">
        <v>0</v>
      </c>
      <c r="AW174">
        <v>2</v>
      </c>
      <c r="AX174">
        <v>36320711</v>
      </c>
      <c r="AY174">
        <v>1</v>
      </c>
      <c r="AZ174">
        <v>0</v>
      </c>
      <c r="BA174">
        <v>170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0</v>
      </c>
      <c r="BM174">
        <v>0</v>
      </c>
      <c r="BN174">
        <v>0</v>
      </c>
      <c r="BO174">
        <v>0</v>
      </c>
      <c r="BP174">
        <v>0</v>
      </c>
      <c r="BQ174">
        <v>0</v>
      </c>
      <c r="BR174">
        <v>0</v>
      </c>
      <c r="BS174">
        <v>0</v>
      </c>
      <c r="BT174">
        <v>0</v>
      </c>
      <c r="BU174">
        <v>0</v>
      </c>
      <c r="BV174">
        <v>0</v>
      </c>
      <c r="BW174">
        <v>0</v>
      </c>
      <c r="CX174">
        <f>Y174*Source!I74</f>
        <v>4.3400000000000001E-3</v>
      </c>
      <c r="CY174">
        <f>AB174</f>
        <v>429.56</v>
      </c>
      <c r="CZ174">
        <f>AF174</f>
        <v>27.66</v>
      </c>
      <c r="DA174">
        <f>AJ174</f>
        <v>15.53</v>
      </c>
      <c r="DB174">
        <f t="shared" si="38"/>
        <v>0.28000000000000003</v>
      </c>
      <c r="DC174">
        <f t="shared" si="39"/>
        <v>0.12</v>
      </c>
    </row>
    <row r="175" spans="1:107">
      <c r="A175">
        <f>ROW(Source!A74)</f>
        <v>74</v>
      </c>
      <c r="B175">
        <v>35350322</v>
      </c>
      <c r="C175">
        <v>36320708</v>
      </c>
      <c r="D175">
        <v>29174913</v>
      </c>
      <c r="E175">
        <v>1</v>
      </c>
      <c r="F175">
        <v>1</v>
      </c>
      <c r="G175">
        <v>1</v>
      </c>
      <c r="H175">
        <v>2</v>
      </c>
      <c r="I175" t="s">
        <v>461</v>
      </c>
      <c r="J175" t="s">
        <v>516</v>
      </c>
      <c r="K175" t="s">
        <v>463</v>
      </c>
      <c r="L175">
        <v>1368</v>
      </c>
      <c r="N175">
        <v>1011</v>
      </c>
      <c r="O175" t="s">
        <v>436</v>
      </c>
      <c r="P175" t="s">
        <v>436</v>
      </c>
      <c r="Q175">
        <v>1</v>
      </c>
      <c r="W175">
        <v>0</v>
      </c>
      <c r="X175">
        <v>1230759911</v>
      </c>
      <c r="Y175">
        <v>0.1</v>
      </c>
      <c r="AA175">
        <v>0</v>
      </c>
      <c r="AB175">
        <v>932.72</v>
      </c>
      <c r="AC175">
        <v>384.89</v>
      </c>
      <c r="AD175">
        <v>0</v>
      </c>
      <c r="AE175">
        <v>0</v>
      </c>
      <c r="AF175">
        <v>87.17</v>
      </c>
      <c r="AG175">
        <v>11.6</v>
      </c>
      <c r="AH175">
        <v>0</v>
      </c>
      <c r="AI175">
        <v>1</v>
      </c>
      <c r="AJ175">
        <v>10.7</v>
      </c>
      <c r="AK175">
        <v>33.18</v>
      </c>
      <c r="AL175">
        <v>1</v>
      </c>
      <c r="AN175">
        <v>0</v>
      </c>
      <c r="AO175">
        <v>1</v>
      </c>
      <c r="AP175">
        <v>0</v>
      </c>
      <c r="AQ175">
        <v>0</v>
      </c>
      <c r="AR175">
        <v>0</v>
      </c>
      <c r="AS175" t="s">
        <v>3</v>
      </c>
      <c r="AT175">
        <v>0.1</v>
      </c>
      <c r="AU175" t="s">
        <v>3</v>
      </c>
      <c r="AV175">
        <v>0</v>
      </c>
      <c r="AW175">
        <v>2</v>
      </c>
      <c r="AX175">
        <v>36320712</v>
      </c>
      <c r="AY175">
        <v>1</v>
      </c>
      <c r="AZ175">
        <v>0</v>
      </c>
      <c r="BA175">
        <v>171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0</v>
      </c>
      <c r="BQ175">
        <v>0</v>
      </c>
      <c r="BR175">
        <v>0</v>
      </c>
      <c r="BS175">
        <v>0</v>
      </c>
      <c r="BT175">
        <v>0</v>
      </c>
      <c r="BU175">
        <v>0</v>
      </c>
      <c r="BV175">
        <v>0</v>
      </c>
      <c r="BW175">
        <v>0</v>
      </c>
      <c r="CX175">
        <f>Y175*Source!I74</f>
        <v>4.3400000000000001E-2</v>
      </c>
      <c r="CY175">
        <f>AB175</f>
        <v>932.72</v>
      </c>
      <c r="CZ175">
        <f>AF175</f>
        <v>87.17</v>
      </c>
      <c r="DA175">
        <f>AJ175</f>
        <v>10.7</v>
      </c>
      <c r="DB175">
        <f t="shared" si="38"/>
        <v>8.7200000000000006</v>
      </c>
      <c r="DC175">
        <f t="shared" si="39"/>
        <v>1.1599999999999999</v>
      </c>
    </row>
    <row r="176" spans="1:107">
      <c r="A176">
        <f>ROW(Source!A74)</f>
        <v>74</v>
      </c>
      <c r="B176">
        <v>35350322</v>
      </c>
      <c r="C176">
        <v>36320708</v>
      </c>
      <c r="D176">
        <v>29107779</v>
      </c>
      <c r="E176">
        <v>1</v>
      </c>
      <c r="F176">
        <v>1</v>
      </c>
      <c r="G176">
        <v>1</v>
      </c>
      <c r="H176">
        <v>3</v>
      </c>
      <c r="I176" t="s">
        <v>669</v>
      </c>
      <c r="J176" t="s">
        <v>670</v>
      </c>
      <c r="K176" t="s">
        <v>671</v>
      </c>
      <c r="L176">
        <v>1327</v>
      </c>
      <c r="N176">
        <v>1005</v>
      </c>
      <c r="O176" t="s">
        <v>76</v>
      </c>
      <c r="P176" t="s">
        <v>76</v>
      </c>
      <c r="Q176">
        <v>1</v>
      </c>
      <c r="W176">
        <v>0</v>
      </c>
      <c r="X176">
        <v>-1827594923</v>
      </c>
      <c r="Y176">
        <v>0.84</v>
      </c>
      <c r="AA176">
        <v>203.19</v>
      </c>
      <c r="AB176">
        <v>0</v>
      </c>
      <c r="AC176">
        <v>0</v>
      </c>
      <c r="AD176">
        <v>0</v>
      </c>
      <c r="AE176">
        <v>72.31</v>
      </c>
      <c r="AF176">
        <v>0</v>
      </c>
      <c r="AG176">
        <v>0</v>
      </c>
      <c r="AH176">
        <v>0</v>
      </c>
      <c r="AI176">
        <v>2.81</v>
      </c>
      <c r="AJ176">
        <v>1</v>
      </c>
      <c r="AK176">
        <v>1</v>
      </c>
      <c r="AL176">
        <v>1</v>
      </c>
      <c r="AN176">
        <v>0</v>
      </c>
      <c r="AO176">
        <v>1</v>
      </c>
      <c r="AP176">
        <v>0</v>
      </c>
      <c r="AQ176">
        <v>0</v>
      </c>
      <c r="AR176">
        <v>0</v>
      </c>
      <c r="AS176" t="s">
        <v>3</v>
      </c>
      <c r="AT176">
        <v>0.84</v>
      </c>
      <c r="AU176" t="s">
        <v>3</v>
      </c>
      <c r="AV176">
        <v>0</v>
      </c>
      <c r="AW176">
        <v>2</v>
      </c>
      <c r="AX176">
        <v>36320713</v>
      </c>
      <c r="AY176">
        <v>1</v>
      </c>
      <c r="AZ176">
        <v>0</v>
      </c>
      <c r="BA176">
        <v>172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>
        <v>0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0</v>
      </c>
      <c r="CX176">
        <f>Y176*Source!I74</f>
        <v>0.36456</v>
      </c>
      <c r="CY176">
        <f>AA176</f>
        <v>203.19</v>
      </c>
      <c r="CZ176">
        <f>AE176</f>
        <v>72.31</v>
      </c>
      <c r="DA176">
        <f>AI176</f>
        <v>2.81</v>
      </c>
      <c r="DB176">
        <f t="shared" si="38"/>
        <v>60.74</v>
      </c>
      <c r="DC176">
        <f t="shared" si="39"/>
        <v>0</v>
      </c>
    </row>
    <row r="177" spans="1:107">
      <c r="A177">
        <f>ROW(Source!A74)</f>
        <v>74</v>
      </c>
      <c r="B177">
        <v>35350322</v>
      </c>
      <c r="C177">
        <v>36320708</v>
      </c>
      <c r="D177">
        <v>29107800</v>
      </c>
      <c r="E177">
        <v>1</v>
      </c>
      <c r="F177">
        <v>1</v>
      </c>
      <c r="G177">
        <v>1</v>
      </c>
      <c r="H177">
        <v>3</v>
      </c>
      <c r="I177" t="s">
        <v>559</v>
      </c>
      <c r="J177" t="s">
        <v>675</v>
      </c>
      <c r="K177" t="s">
        <v>561</v>
      </c>
      <c r="L177">
        <v>1346</v>
      </c>
      <c r="N177">
        <v>1009</v>
      </c>
      <c r="O177" t="s">
        <v>101</v>
      </c>
      <c r="P177" t="s">
        <v>101</v>
      </c>
      <c r="Q177">
        <v>1</v>
      </c>
      <c r="W177">
        <v>0</v>
      </c>
      <c r="X177">
        <v>644139035</v>
      </c>
      <c r="Y177">
        <v>0.31</v>
      </c>
      <c r="AA177">
        <v>46.61</v>
      </c>
      <c r="AB177">
        <v>0</v>
      </c>
      <c r="AC177">
        <v>0</v>
      </c>
      <c r="AD177">
        <v>0</v>
      </c>
      <c r="AE177">
        <v>1.81</v>
      </c>
      <c r="AF177">
        <v>0</v>
      </c>
      <c r="AG177">
        <v>0</v>
      </c>
      <c r="AH177">
        <v>0</v>
      </c>
      <c r="AI177">
        <v>25.75</v>
      </c>
      <c r="AJ177">
        <v>1</v>
      </c>
      <c r="AK177">
        <v>1</v>
      </c>
      <c r="AL177">
        <v>1</v>
      </c>
      <c r="AN177">
        <v>0</v>
      </c>
      <c r="AO177">
        <v>1</v>
      </c>
      <c r="AP177">
        <v>0</v>
      </c>
      <c r="AQ177">
        <v>0</v>
      </c>
      <c r="AR177">
        <v>0</v>
      </c>
      <c r="AS177" t="s">
        <v>3</v>
      </c>
      <c r="AT177">
        <v>0.31</v>
      </c>
      <c r="AU177" t="s">
        <v>3</v>
      </c>
      <c r="AV177">
        <v>0</v>
      </c>
      <c r="AW177">
        <v>2</v>
      </c>
      <c r="AX177">
        <v>36320714</v>
      </c>
      <c r="AY177">
        <v>1</v>
      </c>
      <c r="AZ177">
        <v>0</v>
      </c>
      <c r="BA177">
        <v>173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0</v>
      </c>
      <c r="BT177">
        <v>0</v>
      </c>
      <c r="BU177">
        <v>0</v>
      </c>
      <c r="BV177">
        <v>0</v>
      </c>
      <c r="BW177">
        <v>0</v>
      </c>
      <c r="CX177">
        <f>Y177*Source!I74</f>
        <v>0.13453999999999999</v>
      </c>
      <c r="CY177">
        <f>AA177</f>
        <v>46.61</v>
      </c>
      <c r="CZ177">
        <f>AE177</f>
        <v>1.81</v>
      </c>
      <c r="DA177">
        <f>AI177</f>
        <v>25.75</v>
      </c>
      <c r="DB177">
        <f t="shared" si="38"/>
        <v>0.56000000000000005</v>
      </c>
      <c r="DC177">
        <f t="shared" si="39"/>
        <v>0</v>
      </c>
    </row>
    <row r="178" spans="1:107">
      <c r="A178">
        <f>ROW(Source!A74)</f>
        <v>74</v>
      </c>
      <c r="B178">
        <v>35350322</v>
      </c>
      <c r="C178">
        <v>36320708</v>
      </c>
      <c r="D178">
        <v>29110233</v>
      </c>
      <c r="E178">
        <v>1</v>
      </c>
      <c r="F178">
        <v>1</v>
      </c>
      <c r="G178">
        <v>1</v>
      </c>
      <c r="H178">
        <v>3</v>
      </c>
      <c r="I178" t="s">
        <v>685</v>
      </c>
      <c r="J178" t="s">
        <v>686</v>
      </c>
      <c r="K178" t="s">
        <v>687</v>
      </c>
      <c r="L178">
        <v>1348</v>
      </c>
      <c r="N178">
        <v>1009</v>
      </c>
      <c r="O178" t="s">
        <v>44</v>
      </c>
      <c r="P178" t="s">
        <v>44</v>
      </c>
      <c r="Q178">
        <v>1000</v>
      </c>
      <c r="W178">
        <v>0</v>
      </c>
      <c r="X178">
        <v>2076838230</v>
      </c>
      <c r="Y178">
        <v>0.03</v>
      </c>
      <c r="AA178">
        <v>43943.75</v>
      </c>
      <c r="AB178">
        <v>0</v>
      </c>
      <c r="AC178">
        <v>0</v>
      </c>
      <c r="AD178">
        <v>0</v>
      </c>
      <c r="AE178">
        <v>4615.9399999999996</v>
      </c>
      <c r="AF178">
        <v>0</v>
      </c>
      <c r="AG178">
        <v>0</v>
      </c>
      <c r="AH178">
        <v>0</v>
      </c>
      <c r="AI178">
        <v>9.52</v>
      </c>
      <c r="AJ178">
        <v>1</v>
      </c>
      <c r="AK178">
        <v>1</v>
      </c>
      <c r="AL178">
        <v>1</v>
      </c>
      <c r="AN178">
        <v>0</v>
      </c>
      <c r="AO178">
        <v>1</v>
      </c>
      <c r="AP178">
        <v>0</v>
      </c>
      <c r="AQ178">
        <v>0</v>
      </c>
      <c r="AR178">
        <v>0</v>
      </c>
      <c r="AS178" t="s">
        <v>3</v>
      </c>
      <c r="AT178">
        <v>0.03</v>
      </c>
      <c r="AU178" t="s">
        <v>3</v>
      </c>
      <c r="AV178">
        <v>0</v>
      </c>
      <c r="AW178">
        <v>2</v>
      </c>
      <c r="AX178">
        <v>36320715</v>
      </c>
      <c r="AY178">
        <v>1</v>
      </c>
      <c r="AZ178">
        <v>0</v>
      </c>
      <c r="BA178">
        <v>174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0</v>
      </c>
      <c r="BQ178">
        <v>0</v>
      </c>
      <c r="BR178">
        <v>0</v>
      </c>
      <c r="BS178">
        <v>0</v>
      </c>
      <c r="BT178">
        <v>0</v>
      </c>
      <c r="BU178">
        <v>0</v>
      </c>
      <c r="BV178">
        <v>0</v>
      </c>
      <c r="BW178">
        <v>0</v>
      </c>
      <c r="CX178">
        <f>Y178*Source!I74</f>
        <v>1.3019999999999999E-2</v>
      </c>
      <c r="CY178">
        <f>AA178</f>
        <v>43943.75</v>
      </c>
      <c r="CZ178">
        <f>AE178</f>
        <v>4615.9399999999996</v>
      </c>
      <c r="DA178">
        <f>AI178</f>
        <v>9.52</v>
      </c>
      <c r="DB178">
        <f t="shared" si="38"/>
        <v>138.47999999999999</v>
      </c>
      <c r="DC178">
        <f t="shared" si="39"/>
        <v>0</v>
      </c>
    </row>
    <row r="179" spans="1:107">
      <c r="A179">
        <f>ROW(Source!A74)</f>
        <v>74</v>
      </c>
      <c r="B179">
        <v>35350322</v>
      </c>
      <c r="C179">
        <v>36320708</v>
      </c>
      <c r="D179">
        <v>29109784</v>
      </c>
      <c r="E179">
        <v>1</v>
      </c>
      <c r="F179">
        <v>1</v>
      </c>
      <c r="G179">
        <v>1</v>
      </c>
      <c r="H179">
        <v>3</v>
      </c>
      <c r="I179" t="s">
        <v>688</v>
      </c>
      <c r="J179" t="s">
        <v>689</v>
      </c>
      <c r="K179" t="s">
        <v>690</v>
      </c>
      <c r="L179">
        <v>1348</v>
      </c>
      <c r="N179">
        <v>1009</v>
      </c>
      <c r="O179" t="s">
        <v>44</v>
      </c>
      <c r="P179" t="s">
        <v>44</v>
      </c>
      <c r="Q179">
        <v>1000</v>
      </c>
      <c r="W179">
        <v>0</v>
      </c>
      <c r="X179">
        <v>1268898367</v>
      </c>
      <c r="Y179">
        <v>5.0000000000000001E-3</v>
      </c>
      <c r="AA179">
        <v>47352.14</v>
      </c>
      <c r="AB179">
        <v>0</v>
      </c>
      <c r="AC179">
        <v>0</v>
      </c>
      <c r="AD179">
        <v>0</v>
      </c>
      <c r="AE179">
        <v>11927.49</v>
      </c>
      <c r="AF179">
        <v>0</v>
      </c>
      <c r="AG179">
        <v>0</v>
      </c>
      <c r="AH179">
        <v>0</v>
      </c>
      <c r="AI179">
        <v>3.97</v>
      </c>
      <c r="AJ179">
        <v>1</v>
      </c>
      <c r="AK179">
        <v>1</v>
      </c>
      <c r="AL179">
        <v>1</v>
      </c>
      <c r="AN179">
        <v>0</v>
      </c>
      <c r="AO179">
        <v>1</v>
      </c>
      <c r="AP179">
        <v>0</v>
      </c>
      <c r="AQ179">
        <v>0</v>
      </c>
      <c r="AR179">
        <v>0</v>
      </c>
      <c r="AS179" t="s">
        <v>3</v>
      </c>
      <c r="AT179">
        <v>5.0000000000000001E-3</v>
      </c>
      <c r="AU179" t="s">
        <v>3</v>
      </c>
      <c r="AV179">
        <v>0</v>
      </c>
      <c r="AW179">
        <v>2</v>
      </c>
      <c r="AX179">
        <v>36320716</v>
      </c>
      <c r="AY179">
        <v>1</v>
      </c>
      <c r="AZ179">
        <v>0</v>
      </c>
      <c r="BA179">
        <v>175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0</v>
      </c>
      <c r="BM179">
        <v>0</v>
      </c>
      <c r="BN179">
        <v>0</v>
      </c>
      <c r="BO179">
        <v>0</v>
      </c>
      <c r="BP179">
        <v>0</v>
      </c>
      <c r="BQ179">
        <v>0</v>
      </c>
      <c r="BR179">
        <v>0</v>
      </c>
      <c r="BS179">
        <v>0</v>
      </c>
      <c r="BT179">
        <v>0</v>
      </c>
      <c r="BU179">
        <v>0</v>
      </c>
      <c r="BV179">
        <v>0</v>
      </c>
      <c r="BW179">
        <v>0</v>
      </c>
      <c r="CX179">
        <f>Y179*Source!I74</f>
        <v>2.1700000000000001E-3</v>
      </c>
      <c r="CY179">
        <f>AA179</f>
        <v>47352.14</v>
      </c>
      <c r="CZ179">
        <f>AE179</f>
        <v>11927.49</v>
      </c>
      <c r="DA179">
        <f>AI179</f>
        <v>3.97</v>
      </c>
      <c r="DB179">
        <f t="shared" si="38"/>
        <v>59.64</v>
      </c>
      <c r="DC179">
        <f t="shared" si="39"/>
        <v>0</v>
      </c>
    </row>
    <row r="180" spans="1:107">
      <c r="A180">
        <f>ROW(Source!A74)</f>
        <v>74</v>
      </c>
      <c r="B180">
        <v>35350322</v>
      </c>
      <c r="C180">
        <v>36320708</v>
      </c>
      <c r="D180">
        <v>29109298</v>
      </c>
      <c r="E180">
        <v>1</v>
      </c>
      <c r="F180">
        <v>1</v>
      </c>
      <c r="G180">
        <v>1</v>
      </c>
      <c r="H180">
        <v>3</v>
      </c>
      <c r="I180" t="s">
        <v>691</v>
      </c>
      <c r="J180" t="s">
        <v>692</v>
      </c>
      <c r="K180" t="s">
        <v>693</v>
      </c>
      <c r="L180">
        <v>1346</v>
      </c>
      <c r="N180">
        <v>1009</v>
      </c>
      <c r="O180" t="s">
        <v>101</v>
      </c>
      <c r="P180" t="s">
        <v>101</v>
      </c>
      <c r="Q180">
        <v>1</v>
      </c>
      <c r="W180">
        <v>0</v>
      </c>
      <c r="X180">
        <v>-1042179355</v>
      </c>
      <c r="Y180">
        <v>20</v>
      </c>
      <c r="AA180">
        <v>104.38</v>
      </c>
      <c r="AB180">
        <v>0</v>
      </c>
      <c r="AC180">
        <v>0</v>
      </c>
      <c r="AD180">
        <v>0</v>
      </c>
      <c r="AE180">
        <v>15.26</v>
      </c>
      <c r="AF180">
        <v>0</v>
      </c>
      <c r="AG180">
        <v>0</v>
      </c>
      <c r="AH180">
        <v>0</v>
      </c>
      <c r="AI180">
        <v>6.84</v>
      </c>
      <c r="AJ180">
        <v>1</v>
      </c>
      <c r="AK180">
        <v>1</v>
      </c>
      <c r="AL180">
        <v>1</v>
      </c>
      <c r="AN180">
        <v>0</v>
      </c>
      <c r="AO180">
        <v>1</v>
      </c>
      <c r="AP180">
        <v>0</v>
      </c>
      <c r="AQ180">
        <v>0</v>
      </c>
      <c r="AR180">
        <v>0</v>
      </c>
      <c r="AS180" t="s">
        <v>3</v>
      </c>
      <c r="AT180">
        <v>20</v>
      </c>
      <c r="AU180" t="s">
        <v>3</v>
      </c>
      <c r="AV180">
        <v>0</v>
      </c>
      <c r="AW180">
        <v>2</v>
      </c>
      <c r="AX180">
        <v>36320717</v>
      </c>
      <c r="AY180">
        <v>1</v>
      </c>
      <c r="AZ180">
        <v>0</v>
      </c>
      <c r="BA180">
        <v>176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0</v>
      </c>
      <c r="BM180">
        <v>0</v>
      </c>
      <c r="BN180">
        <v>0</v>
      </c>
      <c r="BO180">
        <v>0</v>
      </c>
      <c r="BP180">
        <v>0</v>
      </c>
      <c r="BQ180">
        <v>0</v>
      </c>
      <c r="BR180">
        <v>0</v>
      </c>
      <c r="BS180">
        <v>0</v>
      </c>
      <c r="BT180">
        <v>0</v>
      </c>
      <c r="BU180">
        <v>0</v>
      </c>
      <c r="BV180">
        <v>0</v>
      </c>
      <c r="BW180">
        <v>0</v>
      </c>
      <c r="CX180">
        <f>Y180*Source!I74</f>
        <v>8.68</v>
      </c>
      <c r="CY180">
        <f>AA180</f>
        <v>104.38</v>
      </c>
      <c r="CZ180">
        <f>AE180</f>
        <v>15.26</v>
      </c>
      <c r="DA180">
        <f>AI180</f>
        <v>6.84</v>
      </c>
      <c r="DB180">
        <f t="shared" si="38"/>
        <v>305.2</v>
      </c>
      <c r="DC180">
        <f t="shared" si="39"/>
        <v>0</v>
      </c>
    </row>
    <row r="181" spans="1:107">
      <c r="A181">
        <f>ROW(Source!A110)</f>
        <v>110</v>
      </c>
      <c r="B181">
        <v>35350322</v>
      </c>
      <c r="C181">
        <v>36319659</v>
      </c>
      <c r="D181">
        <v>18407546</v>
      </c>
      <c r="E181">
        <v>1</v>
      </c>
      <c r="F181">
        <v>1</v>
      </c>
      <c r="G181">
        <v>1</v>
      </c>
      <c r="H181">
        <v>1</v>
      </c>
      <c r="I181" t="s">
        <v>694</v>
      </c>
      <c r="J181" t="s">
        <v>3</v>
      </c>
      <c r="K181" t="s">
        <v>695</v>
      </c>
      <c r="L181">
        <v>1369</v>
      </c>
      <c r="N181">
        <v>1013</v>
      </c>
      <c r="O181" t="s">
        <v>430</v>
      </c>
      <c r="P181" t="s">
        <v>430</v>
      </c>
      <c r="Q181">
        <v>1</v>
      </c>
      <c r="W181">
        <v>0</v>
      </c>
      <c r="X181">
        <v>1709986911</v>
      </c>
      <c r="Y181">
        <v>117.82899999999998</v>
      </c>
      <c r="AA181">
        <v>0</v>
      </c>
      <c r="AB181">
        <v>0</v>
      </c>
      <c r="AC181">
        <v>0</v>
      </c>
      <c r="AD181">
        <v>306.91000000000003</v>
      </c>
      <c r="AE181">
        <v>0</v>
      </c>
      <c r="AF181">
        <v>0</v>
      </c>
      <c r="AG181">
        <v>0</v>
      </c>
      <c r="AH181">
        <v>306.91000000000003</v>
      </c>
      <c r="AI181">
        <v>1</v>
      </c>
      <c r="AJ181">
        <v>1</v>
      </c>
      <c r="AK181">
        <v>1</v>
      </c>
      <c r="AL181">
        <v>1</v>
      </c>
      <c r="AN181">
        <v>0</v>
      </c>
      <c r="AO181">
        <v>1</v>
      </c>
      <c r="AP181">
        <v>1</v>
      </c>
      <c r="AQ181">
        <v>0</v>
      </c>
      <c r="AR181">
        <v>0</v>
      </c>
      <c r="AS181" t="s">
        <v>3</v>
      </c>
      <c r="AT181">
        <v>102.46</v>
      </c>
      <c r="AU181" t="s">
        <v>57</v>
      </c>
      <c r="AV181">
        <v>1</v>
      </c>
      <c r="AW181">
        <v>2</v>
      </c>
      <c r="AX181">
        <v>36319660</v>
      </c>
      <c r="AY181">
        <v>1</v>
      </c>
      <c r="AZ181">
        <v>0</v>
      </c>
      <c r="BA181">
        <v>177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>
        <v>0</v>
      </c>
      <c r="BN181">
        <v>0</v>
      </c>
      <c r="BO181">
        <v>0</v>
      </c>
      <c r="BP181">
        <v>0</v>
      </c>
      <c r="BQ181">
        <v>0</v>
      </c>
      <c r="BR181">
        <v>0</v>
      </c>
      <c r="BS181">
        <v>0</v>
      </c>
      <c r="BT181">
        <v>0</v>
      </c>
      <c r="BU181">
        <v>0</v>
      </c>
      <c r="BV181">
        <v>0</v>
      </c>
      <c r="BW181">
        <v>0</v>
      </c>
      <c r="CX181">
        <f>Y181*Source!I110</f>
        <v>16.731717999999997</v>
      </c>
      <c r="CY181">
        <f>AD181</f>
        <v>306.91000000000003</v>
      </c>
      <c r="CZ181">
        <f>AH181</f>
        <v>306.91000000000003</v>
      </c>
      <c r="DA181">
        <f>AL181</f>
        <v>1</v>
      </c>
      <c r="DB181">
        <f>ROUND((ROUND(AT181*CZ181,2)*1.15),6)</f>
        <v>36162.9</v>
      </c>
      <c r="DC181">
        <f>ROUND((ROUND(AT181*AG181,2)*1.15),6)</f>
        <v>0</v>
      </c>
    </row>
    <row r="182" spans="1:107">
      <c r="A182">
        <f>ROW(Source!A110)</f>
        <v>110</v>
      </c>
      <c r="B182">
        <v>35350322</v>
      </c>
      <c r="C182">
        <v>36319659</v>
      </c>
      <c r="D182">
        <v>121548</v>
      </c>
      <c r="E182">
        <v>1</v>
      </c>
      <c r="F182">
        <v>1</v>
      </c>
      <c r="G182">
        <v>1</v>
      </c>
      <c r="H182">
        <v>1</v>
      </c>
      <c r="I182" t="s">
        <v>23</v>
      </c>
      <c r="J182" t="s">
        <v>3</v>
      </c>
      <c r="K182" t="s">
        <v>431</v>
      </c>
      <c r="L182">
        <v>608254</v>
      </c>
      <c r="N182">
        <v>1013</v>
      </c>
      <c r="O182" t="s">
        <v>432</v>
      </c>
      <c r="P182" t="s">
        <v>432</v>
      </c>
      <c r="Q182">
        <v>1</v>
      </c>
      <c r="W182">
        <v>0</v>
      </c>
      <c r="X182">
        <v>-185737400</v>
      </c>
      <c r="Y182">
        <v>0.95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1</v>
      </c>
      <c r="AJ182">
        <v>1</v>
      </c>
      <c r="AK182">
        <v>1</v>
      </c>
      <c r="AL182">
        <v>1</v>
      </c>
      <c r="AN182">
        <v>0</v>
      </c>
      <c r="AO182">
        <v>1</v>
      </c>
      <c r="AP182">
        <v>1</v>
      </c>
      <c r="AQ182">
        <v>0</v>
      </c>
      <c r="AR182">
        <v>0</v>
      </c>
      <c r="AS182" t="s">
        <v>3</v>
      </c>
      <c r="AT182">
        <v>0.76</v>
      </c>
      <c r="AU182" t="s">
        <v>56</v>
      </c>
      <c r="AV182">
        <v>2</v>
      </c>
      <c r="AW182">
        <v>2</v>
      </c>
      <c r="AX182">
        <v>36319661</v>
      </c>
      <c r="AY182">
        <v>1</v>
      </c>
      <c r="AZ182">
        <v>0</v>
      </c>
      <c r="BA182">
        <v>178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0</v>
      </c>
      <c r="BM182">
        <v>0</v>
      </c>
      <c r="BN182">
        <v>0</v>
      </c>
      <c r="BO182">
        <v>0</v>
      </c>
      <c r="BP182">
        <v>0</v>
      </c>
      <c r="BQ182">
        <v>0</v>
      </c>
      <c r="BR182">
        <v>0</v>
      </c>
      <c r="BS182">
        <v>0</v>
      </c>
      <c r="BT182">
        <v>0</v>
      </c>
      <c r="BU182">
        <v>0</v>
      </c>
      <c r="BV182">
        <v>0</v>
      </c>
      <c r="BW182">
        <v>0</v>
      </c>
      <c r="CX182">
        <f>Y182*Source!I110</f>
        <v>0.13489999999999999</v>
      </c>
      <c r="CY182">
        <f>AD182</f>
        <v>0</v>
      </c>
      <c r="CZ182">
        <f>AH182</f>
        <v>0</v>
      </c>
      <c r="DA182">
        <f>AL182</f>
        <v>1</v>
      </c>
      <c r="DB182">
        <f>ROUND((ROUND(AT182*CZ182,2)*1.25),6)</f>
        <v>0</v>
      </c>
      <c r="DC182">
        <f>ROUND((ROUND(AT182*AG182,2)*1.25),6)</f>
        <v>0</v>
      </c>
    </row>
    <row r="183" spans="1:107">
      <c r="A183">
        <f>ROW(Source!A110)</f>
        <v>110</v>
      </c>
      <c r="B183">
        <v>35350322</v>
      </c>
      <c r="C183">
        <v>36319659</v>
      </c>
      <c r="D183">
        <v>29172556</v>
      </c>
      <c r="E183">
        <v>1</v>
      </c>
      <c r="F183">
        <v>1</v>
      </c>
      <c r="G183">
        <v>1</v>
      </c>
      <c r="H183">
        <v>2</v>
      </c>
      <c r="I183" t="s">
        <v>433</v>
      </c>
      <c r="J183" t="s">
        <v>434</v>
      </c>
      <c r="K183" t="s">
        <v>435</v>
      </c>
      <c r="L183">
        <v>1368</v>
      </c>
      <c r="N183">
        <v>1011</v>
      </c>
      <c r="O183" t="s">
        <v>436</v>
      </c>
      <c r="P183" t="s">
        <v>436</v>
      </c>
      <c r="Q183">
        <v>1</v>
      </c>
      <c r="W183">
        <v>0</v>
      </c>
      <c r="X183">
        <v>344519037</v>
      </c>
      <c r="Y183">
        <v>0.95</v>
      </c>
      <c r="AA183">
        <v>0</v>
      </c>
      <c r="AB183">
        <v>466.71</v>
      </c>
      <c r="AC183">
        <v>447.93</v>
      </c>
      <c r="AD183">
        <v>0</v>
      </c>
      <c r="AE183">
        <v>0</v>
      </c>
      <c r="AF183">
        <v>31.26</v>
      </c>
      <c r="AG183">
        <v>13.5</v>
      </c>
      <c r="AH183">
        <v>0</v>
      </c>
      <c r="AI183">
        <v>1</v>
      </c>
      <c r="AJ183">
        <v>14.93</v>
      </c>
      <c r="AK183">
        <v>33.18</v>
      </c>
      <c r="AL183">
        <v>1</v>
      </c>
      <c r="AN183">
        <v>0</v>
      </c>
      <c r="AO183">
        <v>1</v>
      </c>
      <c r="AP183">
        <v>1</v>
      </c>
      <c r="AQ183">
        <v>0</v>
      </c>
      <c r="AR183">
        <v>0</v>
      </c>
      <c r="AS183" t="s">
        <v>3</v>
      </c>
      <c r="AT183">
        <v>0.76</v>
      </c>
      <c r="AU183" t="s">
        <v>56</v>
      </c>
      <c r="AV183">
        <v>0</v>
      </c>
      <c r="AW183">
        <v>2</v>
      </c>
      <c r="AX183">
        <v>36319662</v>
      </c>
      <c r="AY183">
        <v>1</v>
      </c>
      <c r="AZ183">
        <v>0</v>
      </c>
      <c r="BA183">
        <v>179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0</v>
      </c>
      <c r="BM183">
        <v>0</v>
      </c>
      <c r="BN183">
        <v>0</v>
      </c>
      <c r="BO183">
        <v>0</v>
      </c>
      <c r="BP183">
        <v>0</v>
      </c>
      <c r="BQ183">
        <v>0</v>
      </c>
      <c r="BR183">
        <v>0</v>
      </c>
      <c r="BS183">
        <v>0</v>
      </c>
      <c r="BT183">
        <v>0</v>
      </c>
      <c r="BU183">
        <v>0</v>
      </c>
      <c r="BV183">
        <v>0</v>
      </c>
      <c r="BW183">
        <v>0</v>
      </c>
      <c r="CX183">
        <f>Y183*Source!I110</f>
        <v>0.13489999999999999</v>
      </c>
      <c r="CY183">
        <f>AB183</f>
        <v>466.71</v>
      </c>
      <c r="CZ183">
        <f>AF183</f>
        <v>31.26</v>
      </c>
      <c r="DA183">
        <f>AJ183</f>
        <v>14.93</v>
      </c>
      <c r="DB183">
        <f>ROUND((ROUND(AT183*CZ183,2)*1.25),6)</f>
        <v>29.7</v>
      </c>
      <c r="DC183">
        <f>ROUND((ROUND(AT183*AG183,2)*1.25),6)</f>
        <v>12.824999999999999</v>
      </c>
    </row>
    <row r="184" spans="1:107">
      <c r="A184">
        <f>ROW(Source!A110)</f>
        <v>110</v>
      </c>
      <c r="B184">
        <v>35350322</v>
      </c>
      <c r="C184">
        <v>36319659</v>
      </c>
      <c r="D184">
        <v>29174500</v>
      </c>
      <c r="E184">
        <v>1</v>
      </c>
      <c r="F184">
        <v>1</v>
      </c>
      <c r="G184">
        <v>1</v>
      </c>
      <c r="H184">
        <v>2</v>
      </c>
      <c r="I184" t="s">
        <v>513</v>
      </c>
      <c r="J184" t="s">
        <v>514</v>
      </c>
      <c r="K184" t="s">
        <v>515</v>
      </c>
      <c r="L184">
        <v>1368</v>
      </c>
      <c r="N184">
        <v>1011</v>
      </c>
      <c r="O184" t="s">
        <v>436</v>
      </c>
      <c r="P184" t="s">
        <v>436</v>
      </c>
      <c r="Q184">
        <v>1</v>
      </c>
      <c r="W184">
        <v>0</v>
      </c>
      <c r="X184">
        <v>-1867053656</v>
      </c>
      <c r="Y184">
        <v>6.6875</v>
      </c>
      <c r="AA184">
        <v>0</v>
      </c>
      <c r="AB184">
        <v>7.33</v>
      </c>
      <c r="AC184">
        <v>0</v>
      </c>
      <c r="AD184">
        <v>0</v>
      </c>
      <c r="AE184">
        <v>0</v>
      </c>
      <c r="AF184">
        <v>1.95</v>
      </c>
      <c r="AG184">
        <v>0</v>
      </c>
      <c r="AH184">
        <v>0</v>
      </c>
      <c r="AI184">
        <v>1</v>
      </c>
      <c r="AJ184">
        <v>3.76</v>
      </c>
      <c r="AK184">
        <v>33.18</v>
      </c>
      <c r="AL184">
        <v>1</v>
      </c>
      <c r="AN184">
        <v>0</v>
      </c>
      <c r="AO184">
        <v>1</v>
      </c>
      <c r="AP184">
        <v>1</v>
      </c>
      <c r="AQ184">
        <v>0</v>
      </c>
      <c r="AR184">
        <v>0</v>
      </c>
      <c r="AS184" t="s">
        <v>3</v>
      </c>
      <c r="AT184">
        <v>5.35</v>
      </c>
      <c r="AU184" t="s">
        <v>56</v>
      </c>
      <c r="AV184">
        <v>0</v>
      </c>
      <c r="AW184">
        <v>2</v>
      </c>
      <c r="AX184">
        <v>36319663</v>
      </c>
      <c r="AY184">
        <v>1</v>
      </c>
      <c r="AZ184">
        <v>0</v>
      </c>
      <c r="BA184">
        <v>180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0</v>
      </c>
      <c r="BL184">
        <v>0</v>
      </c>
      <c r="BM184">
        <v>0</v>
      </c>
      <c r="BN184">
        <v>0</v>
      </c>
      <c r="BO184">
        <v>0</v>
      </c>
      <c r="BP184">
        <v>0</v>
      </c>
      <c r="BQ184">
        <v>0</v>
      </c>
      <c r="BR184">
        <v>0</v>
      </c>
      <c r="BS184">
        <v>0</v>
      </c>
      <c r="BT184">
        <v>0</v>
      </c>
      <c r="BU184">
        <v>0</v>
      </c>
      <c r="BV184">
        <v>0</v>
      </c>
      <c r="BW184">
        <v>0</v>
      </c>
      <c r="CX184">
        <f>Y184*Source!I110</f>
        <v>0.94962499999999994</v>
      </c>
      <c r="CY184">
        <f>AB184</f>
        <v>7.33</v>
      </c>
      <c r="CZ184">
        <f>AF184</f>
        <v>1.95</v>
      </c>
      <c r="DA184">
        <f>AJ184</f>
        <v>3.76</v>
      </c>
      <c r="DB184">
        <f>ROUND((ROUND(AT184*CZ184,2)*1.25),6)</f>
        <v>13.0375</v>
      </c>
      <c r="DC184">
        <f>ROUND((ROUND(AT184*AG184,2)*1.25),6)</f>
        <v>0</v>
      </c>
    </row>
    <row r="185" spans="1:107">
      <c r="A185">
        <f>ROW(Source!A110)</f>
        <v>110</v>
      </c>
      <c r="B185">
        <v>35350322</v>
      </c>
      <c r="C185">
        <v>36319659</v>
      </c>
      <c r="D185">
        <v>29174913</v>
      </c>
      <c r="E185">
        <v>1</v>
      </c>
      <c r="F185">
        <v>1</v>
      </c>
      <c r="G185">
        <v>1</v>
      </c>
      <c r="H185">
        <v>2</v>
      </c>
      <c r="I185" t="s">
        <v>461</v>
      </c>
      <c r="J185" t="s">
        <v>516</v>
      </c>
      <c r="K185" t="s">
        <v>463</v>
      </c>
      <c r="L185">
        <v>1368</v>
      </c>
      <c r="N185">
        <v>1011</v>
      </c>
      <c r="O185" t="s">
        <v>436</v>
      </c>
      <c r="P185" t="s">
        <v>436</v>
      </c>
      <c r="Q185">
        <v>1</v>
      </c>
      <c r="W185">
        <v>0</v>
      </c>
      <c r="X185">
        <v>1230759911</v>
      </c>
      <c r="Y185">
        <v>5.7249999999999996</v>
      </c>
      <c r="AA185">
        <v>0</v>
      </c>
      <c r="AB185">
        <v>932.72</v>
      </c>
      <c r="AC185">
        <v>384.89</v>
      </c>
      <c r="AD185">
        <v>0</v>
      </c>
      <c r="AE185">
        <v>0</v>
      </c>
      <c r="AF185">
        <v>87.17</v>
      </c>
      <c r="AG185">
        <v>11.6</v>
      </c>
      <c r="AH185">
        <v>0</v>
      </c>
      <c r="AI185">
        <v>1</v>
      </c>
      <c r="AJ185">
        <v>10.7</v>
      </c>
      <c r="AK185">
        <v>33.18</v>
      </c>
      <c r="AL185">
        <v>1</v>
      </c>
      <c r="AN185">
        <v>0</v>
      </c>
      <c r="AO185">
        <v>1</v>
      </c>
      <c r="AP185">
        <v>1</v>
      </c>
      <c r="AQ185">
        <v>0</v>
      </c>
      <c r="AR185">
        <v>0</v>
      </c>
      <c r="AS185" t="s">
        <v>3</v>
      </c>
      <c r="AT185">
        <v>4.58</v>
      </c>
      <c r="AU185" t="s">
        <v>56</v>
      </c>
      <c r="AV185">
        <v>0</v>
      </c>
      <c r="AW185">
        <v>2</v>
      </c>
      <c r="AX185">
        <v>36319664</v>
      </c>
      <c r="AY185">
        <v>1</v>
      </c>
      <c r="AZ185">
        <v>0</v>
      </c>
      <c r="BA185">
        <v>181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0</v>
      </c>
      <c r="BM185">
        <v>0</v>
      </c>
      <c r="BN185">
        <v>0</v>
      </c>
      <c r="BO185">
        <v>0</v>
      </c>
      <c r="BP185">
        <v>0</v>
      </c>
      <c r="BQ185">
        <v>0</v>
      </c>
      <c r="BR185">
        <v>0</v>
      </c>
      <c r="BS185">
        <v>0</v>
      </c>
      <c r="BT185">
        <v>0</v>
      </c>
      <c r="BU185">
        <v>0</v>
      </c>
      <c r="BV185">
        <v>0</v>
      </c>
      <c r="BW185">
        <v>0</v>
      </c>
      <c r="CX185">
        <f>Y185*Source!I110</f>
        <v>0.81294999999999984</v>
      </c>
      <c r="CY185">
        <f>AB185</f>
        <v>932.72</v>
      </c>
      <c r="CZ185">
        <f>AF185</f>
        <v>87.17</v>
      </c>
      <c r="DA185">
        <f>AJ185</f>
        <v>10.7</v>
      </c>
      <c r="DB185">
        <f>ROUND((ROUND(AT185*CZ185,2)*1.25),6)</f>
        <v>499.05</v>
      </c>
      <c r="DC185">
        <f>ROUND((ROUND(AT185*AG185,2)*1.25),6)</f>
        <v>66.412499999999994</v>
      </c>
    </row>
    <row r="186" spans="1:107">
      <c r="A186">
        <f>ROW(Source!A110)</f>
        <v>110</v>
      </c>
      <c r="B186">
        <v>35350322</v>
      </c>
      <c r="C186">
        <v>36319659</v>
      </c>
      <c r="D186">
        <v>29109671</v>
      </c>
      <c r="E186">
        <v>1</v>
      </c>
      <c r="F186">
        <v>1</v>
      </c>
      <c r="G186">
        <v>1</v>
      </c>
      <c r="H186">
        <v>3</v>
      </c>
      <c r="I186" t="s">
        <v>696</v>
      </c>
      <c r="J186" t="s">
        <v>697</v>
      </c>
      <c r="K186" t="s">
        <v>698</v>
      </c>
      <c r="L186">
        <v>1327</v>
      </c>
      <c r="N186">
        <v>1005</v>
      </c>
      <c r="O186" t="s">
        <v>76</v>
      </c>
      <c r="P186" t="s">
        <v>76</v>
      </c>
      <c r="Q186">
        <v>1</v>
      </c>
      <c r="W186">
        <v>0</v>
      </c>
      <c r="X186">
        <v>1863815349</v>
      </c>
      <c r="Y186">
        <v>103</v>
      </c>
      <c r="AA186">
        <v>246.76</v>
      </c>
      <c r="AB186">
        <v>0</v>
      </c>
      <c r="AC186">
        <v>0</v>
      </c>
      <c r="AD186">
        <v>0</v>
      </c>
      <c r="AE186">
        <v>51.95</v>
      </c>
      <c r="AF186">
        <v>0</v>
      </c>
      <c r="AG186">
        <v>0</v>
      </c>
      <c r="AH186">
        <v>0</v>
      </c>
      <c r="AI186">
        <v>4.75</v>
      </c>
      <c r="AJ186">
        <v>1</v>
      </c>
      <c r="AK186">
        <v>1</v>
      </c>
      <c r="AL186">
        <v>1</v>
      </c>
      <c r="AN186">
        <v>0</v>
      </c>
      <c r="AO186">
        <v>1</v>
      </c>
      <c r="AP186">
        <v>0</v>
      </c>
      <c r="AQ186">
        <v>0</v>
      </c>
      <c r="AR186">
        <v>0</v>
      </c>
      <c r="AS186" t="s">
        <v>3</v>
      </c>
      <c r="AT186">
        <v>103</v>
      </c>
      <c r="AU186" t="s">
        <v>3</v>
      </c>
      <c r="AV186">
        <v>0</v>
      </c>
      <c r="AW186">
        <v>2</v>
      </c>
      <c r="AX186">
        <v>36319665</v>
      </c>
      <c r="AY186">
        <v>1</v>
      </c>
      <c r="AZ186">
        <v>0</v>
      </c>
      <c r="BA186">
        <v>182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0</v>
      </c>
      <c r="BK186">
        <v>0</v>
      </c>
      <c r="BL186">
        <v>0</v>
      </c>
      <c r="BM186">
        <v>0</v>
      </c>
      <c r="BN186">
        <v>0</v>
      </c>
      <c r="BO186">
        <v>0</v>
      </c>
      <c r="BP186">
        <v>0</v>
      </c>
      <c r="BQ186">
        <v>0</v>
      </c>
      <c r="BR186">
        <v>0</v>
      </c>
      <c r="BS186">
        <v>0</v>
      </c>
      <c r="BT186">
        <v>0</v>
      </c>
      <c r="BU186">
        <v>0</v>
      </c>
      <c r="BV186">
        <v>0</v>
      </c>
      <c r="BW186">
        <v>0</v>
      </c>
      <c r="CX186">
        <f>Y186*Source!I110</f>
        <v>14.625999999999999</v>
      </c>
      <c r="CY186">
        <f>AA186</f>
        <v>246.76</v>
      </c>
      <c r="CZ186">
        <f>AE186</f>
        <v>51.95</v>
      </c>
      <c r="DA186">
        <f>AI186</f>
        <v>4.75</v>
      </c>
      <c r="DB186">
        <f t="shared" ref="DB186:DB205" si="40">ROUND(ROUND(AT186*CZ186,2),6)</f>
        <v>5350.85</v>
      </c>
      <c r="DC186">
        <f t="shared" ref="DC186:DC205" si="41">ROUND(ROUND(AT186*AG186,2),6)</f>
        <v>0</v>
      </c>
    </row>
    <row r="187" spans="1:107">
      <c r="A187">
        <f>ROW(Source!A111)</f>
        <v>111</v>
      </c>
      <c r="B187">
        <v>35350322</v>
      </c>
      <c r="C187">
        <v>35350970</v>
      </c>
      <c r="D187">
        <v>29364679</v>
      </c>
      <c r="E187">
        <v>1</v>
      </c>
      <c r="F187">
        <v>1</v>
      </c>
      <c r="G187">
        <v>1</v>
      </c>
      <c r="H187">
        <v>1</v>
      </c>
      <c r="I187" t="s">
        <v>567</v>
      </c>
      <c r="J187" t="s">
        <v>3</v>
      </c>
      <c r="K187" t="s">
        <v>568</v>
      </c>
      <c r="L187">
        <v>1369</v>
      </c>
      <c r="N187">
        <v>1013</v>
      </c>
      <c r="O187" t="s">
        <v>430</v>
      </c>
      <c r="P187" t="s">
        <v>430</v>
      </c>
      <c r="Q187">
        <v>1</v>
      </c>
      <c r="W187">
        <v>0</v>
      </c>
      <c r="X187">
        <v>931378261</v>
      </c>
      <c r="Y187">
        <v>94.4</v>
      </c>
      <c r="AA187">
        <v>0</v>
      </c>
      <c r="AB187">
        <v>0</v>
      </c>
      <c r="AC187">
        <v>0</v>
      </c>
      <c r="AD187">
        <v>323.88</v>
      </c>
      <c r="AE187">
        <v>0</v>
      </c>
      <c r="AF187">
        <v>0</v>
      </c>
      <c r="AG187">
        <v>0</v>
      </c>
      <c r="AH187">
        <v>323.88</v>
      </c>
      <c r="AI187">
        <v>1</v>
      </c>
      <c r="AJ187">
        <v>1</v>
      </c>
      <c r="AK187">
        <v>1</v>
      </c>
      <c r="AL187">
        <v>1</v>
      </c>
      <c r="AN187">
        <v>0</v>
      </c>
      <c r="AO187">
        <v>1</v>
      </c>
      <c r="AP187">
        <v>0</v>
      </c>
      <c r="AQ187">
        <v>0</v>
      </c>
      <c r="AR187">
        <v>0</v>
      </c>
      <c r="AS187" t="s">
        <v>3</v>
      </c>
      <c r="AT187">
        <v>94.4</v>
      </c>
      <c r="AU187" t="s">
        <v>3</v>
      </c>
      <c r="AV187">
        <v>1</v>
      </c>
      <c r="AW187">
        <v>2</v>
      </c>
      <c r="AX187">
        <v>35350971</v>
      </c>
      <c r="AY187">
        <v>2</v>
      </c>
      <c r="AZ187">
        <v>131072</v>
      </c>
      <c r="BA187">
        <v>183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0</v>
      </c>
      <c r="BM187">
        <v>0</v>
      </c>
      <c r="BN187">
        <v>0</v>
      </c>
      <c r="BO187">
        <v>0</v>
      </c>
      <c r="BP187">
        <v>0</v>
      </c>
      <c r="BQ187">
        <v>0</v>
      </c>
      <c r="BR187">
        <v>0</v>
      </c>
      <c r="BS187">
        <v>0</v>
      </c>
      <c r="BT187">
        <v>0</v>
      </c>
      <c r="BU187">
        <v>0</v>
      </c>
      <c r="BV187">
        <v>0</v>
      </c>
      <c r="BW187">
        <v>0</v>
      </c>
      <c r="CX187">
        <f>Y187*Source!I111</f>
        <v>3.7760000000000002</v>
      </c>
      <c r="CY187">
        <f>AD187</f>
        <v>323.88</v>
      </c>
      <c r="CZ187">
        <f>AH187</f>
        <v>323.88</v>
      </c>
      <c r="DA187">
        <f>AL187</f>
        <v>1</v>
      </c>
      <c r="DB187">
        <f t="shared" si="40"/>
        <v>30574.27</v>
      </c>
      <c r="DC187">
        <f t="shared" si="41"/>
        <v>0</v>
      </c>
    </row>
    <row r="188" spans="1:107">
      <c r="A188">
        <f>ROW(Source!A111)</f>
        <v>111</v>
      </c>
      <c r="B188">
        <v>35350322</v>
      </c>
      <c r="C188">
        <v>35350970</v>
      </c>
      <c r="D188">
        <v>121548</v>
      </c>
      <c r="E188">
        <v>1</v>
      </c>
      <c r="F188">
        <v>1</v>
      </c>
      <c r="G188">
        <v>1</v>
      </c>
      <c r="H188">
        <v>1</v>
      </c>
      <c r="I188" t="s">
        <v>23</v>
      </c>
      <c r="J188" t="s">
        <v>3</v>
      </c>
      <c r="K188" t="s">
        <v>431</v>
      </c>
      <c r="L188">
        <v>608254</v>
      </c>
      <c r="N188">
        <v>1013</v>
      </c>
      <c r="O188" t="s">
        <v>432</v>
      </c>
      <c r="P188" t="s">
        <v>432</v>
      </c>
      <c r="Q188">
        <v>1</v>
      </c>
      <c r="W188">
        <v>0</v>
      </c>
      <c r="X188">
        <v>-185737400</v>
      </c>
      <c r="Y188">
        <v>0.2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1</v>
      </c>
      <c r="AJ188">
        <v>1</v>
      </c>
      <c r="AK188">
        <v>1</v>
      </c>
      <c r="AL188">
        <v>1</v>
      </c>
      <c r="AN188">
        <v>0</v>
      </c>
      <c r="AO188">
        <v>1</v>
      </c>
      <c r="AP188">
        <v>0</v>
      </c>
      <c r="AQ188">
        <v>0</v>
      </c>
      <c r="AR188">
        <v>0</v>
      </c>
      <c r="AS188" t="s">
        <v>3</v>
      </c>
      <c r="AT188">
        <v>0.2</v>
      </c>
      <c r="AU188" t="s">
        <v>3</v>
      </c>
      <c r="AV188">
        <v>2</v>
      </c>
      <c r="AW188">
        <v>2</v>
      </c>
      <c r="AX188">
        <v>35350972</v>
      </c>
      <c r="AY188">
        <v>1</v>
      </c>
      <c r="AZ188">
        <v>0</v>
      </c>
      <c r="BA188">
        <v>184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0</v>
      </c>
      <c r="BM188">
        <v>0</v>
      </c>
      <c r="BN188">
        <v>0</v>
      </c>
      <c r="BO188">
        <v>0</v>
      </c>
      <c r="BP188">
        <v>0</v>
      </c>
      <c r="BQ188">
        <v>0</v>
      </c>
      <c r="BR188">
        <v>0</v>
      </c>
      <c r="BS188">
        <v>0</v>
      </c>
      <c r="BT188">
        <v>0</v>
      </c>
      <c r="BU188">
        <v>0</v>
      </c>
      <c r="BV188">
        <v>0</v>
      </c>
      <c r="BW188">
        <v>0</v>
      </c>
      <c r="CX188">
        <f>Y188*Source!I111</f>
        <v>8.0000000000000002E-3</v>
      </c>
      <c r="CY188">
        <f>AD188</f>
        <v>0</v>
      </c>
      <c r="CZ188">
        <f>AH188</f>
        <v>0</v>
      </c>
      <c r="DA188">
        <f>AL188</f>
        <v>1</v>
      </c>
      <c r="DB188">
        <f t="shared" si="40"/>
        <v>0</v>
      </c>
      <c r="DC188">
        <f t="shared" si="41"/>
        <v>0</v>
      </c>
    </row>
    <row r="189" spans="1:107">
      <c r="A189">
        <f>ROW(Source!A111)</f>
        <v>111</v>
      </c>
      <c r="B189">
        <v>35350322</v>
      </c>
      <c r="C189">
        <v>35350970</v>
      </c>
      <c r="D189">
        <v>29172362</v>
      </c>
      <c r="E189">
        <v>1</v>
      </c>
      <c r="F189">
        <v>1</v>
      </c>
      <c r="G189">
        <v>1</v>
      </c>
      <c r="H189">
        <v>2</v>
      </c>
      <c r="I189" t="s">
        <v>569</v>
      </c>
      <c r="J189" t="s">
        <v>570</v>
      </c>
      <c r="K189" t="s">
        <v>571</v>
      </c>
      <c r="L189">
        <v>1368</v>
      </c>
      <c r="N189">
        <v>1011</v>
      </c>
      <c r="O189" t="s">
        <v>436</v>
      </c>
      <c r="P189" t="s">
        <v>436</v>
      </c>
      <c r="Q189">
        <v>1</v>
      </c>
      <c r="W189">
        <v>0</v>
      </c>
      <c r="X189">
        <v>2071614860</v>
      </c>
      <c r="Y189">
        <v>0.2</v>
      </c>
      <c r="AA189">
        <v>0</v>
      </c>
      <c r="AB189">
        <v>1113.56</v>
      </c>
      <c r="AC189">
        <v>447.93</v>
      </c>
      <c r="AD189">
        <v>0</v>
      </c>
      <c r="AE189">
        <v>0</v>
      </c>
      <c r="AF189">
        <v>134.65</v>
      </c>
      <c r="AG189">
        <v>13.5</v>
      </c>
      <c r="AH189">
        <v>0</v>
      </c>
      <c r="AI189">
        <v>1</v>
      </c>
      <c r="AJ189">
        <v>8.27</v>
      </c>
      <c r="AK189">
        <v>33.18</v>
      </c>
      <c r="AL189">
        <v>1</v>
      </c>
      <c r="AN189">
        <v>0</v>
      </c>
      <c r="AO189">
        <v>1</v>
      </c>
      <c r="AP189">
        <v>0</v>
      </c>
      <c r="AQ189">
        <v>0</v>
      </c>
      <c r="AR189">
        <v>0</v>
      </c>
      <c r="AS189" t="s">
        <v>3</v>
      </c>
      <c r="AT189">
        <v>0.2</v>
      </c>
      <c r="AU189" t="s">
        <v>3</v>
      </c>
      <c r="AV189">
        <v>0</v>
      </c>
      <c r="AW189">
        <v>2</v>
      </c>
      <c r="AX189">
        <v>35350973</v>
      </c>
      <c r="AY189">
        <v>1</v>
      </c>
      <c r="AZ189">
        <v>0</v>
      </c>
      <c r="BA189">
        <v>185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0</v>
      </c>
      <c r="BK189">
        <v>0</v>
      </c>
      <c r="BL189">
        <v>0</v>
      </c>
      <c r="BM189">
        <v>0</v>
      </c>
      <c r="BN189">
        <v>0</v>
      </c>
      <c r="BO189">
        <v>0</v>
      </c>
      <c r="BP189">
        <v>0</v>
      </c>
      <c r="BQ189">
        <v>0</v>
      </c>
      <c r="BR189">
        <v>0</v>
      </c>
      <c r="BS189">
        <v>0</v>
      </c>
      <c r="BT189">
        <v>0</v>
      </c>
      <c r="BU189">
        <v>0</v>
      </c>
      <c r="BV189">
        <v>0</v>
      </c>
      <c r="BW189">
        <v>0</v>
      </c>
      <c r="CX189">
        <f>Y189*Source!I111</f>
        <v>8.0000000000000002E-3</v>
      </c>
      <c r="CY189">
        <f>AB189</f>
        <v>1113.56</v>
      </c>
      <c r="CZ189">
        <f>AF189</f>
        <v>134.65</v>
      </c>
      <c r="DA189">
        <f>AJ189</f>
        <v>8.27</v>
      </c>
      <c r="DB189">
        <f t="shared" si="40"/>
        <v>26.93</v>
      </c>
      <c r="DC189">
        <f t="shared" si="41"/>
        <v>2.7</v>
      </c>
    </row>
    <row r="190" spans="1:107">
      <c r="A190">
        <f>ROW(Source!A111)</f>
        <v>111</v>
      </c>
      <c r="B190">
        <v>35350322</v>
      </c>
      <c r="C190">
        <v>35350970</v>
      </c>
      <c r="D190">
        <v>29174913</v>
      </c>
      <c r="E190">
        <v>1</v>
      </c>
      <c r="F190">
        <v>1</v>
      </c>
      <c r="G190">
        <v>1</v>
      </c>
      <c r="H190">
        <v>2</v>
      </c>
      <c r="I190" t="s">
        <v>461</v>
      </c>
      <c r="J190" t="s">
        <v>462</v>
      </c>
      <c r="K190" t="s">
        <v>463</v>
      </c>
      <c r="L190">
        <v>1368</v>
      </c>
      <c r="N190">
        <v>1011</v>
      </c>
      <c r="O190" t="s">
        <v>436</v>
      </c>
      <c r="P190" t="s">
        <v>436</v>
      </c>
      <c r="Q190">
        <v>1</v>
      </c>
      <c r="W190">
        <v>0</v>
      </c>
      <c r="X190">
        <v>458544584</v>
      </c>
      <c r="Y190">
        <v>0.2</v>
      </c>
      <c r="AA190">
        <v>0</v>
      </c>
      <c r="AB190">
        <v>932.72</v>
      </c>
      <c r="AC190">
        <v>384.89</v>
      </c>
      <c r="AD190">
        <v>0</v>
      </c>
      <c r="AE190">
        <v>0</v>
      </c>
      <c r="AF190">
        <v>87.17</v>
      </c>
      <c r="AG190">
        <v>11.6</v>
      </c>
      <c r="AH190">
        <v>0</v>
      </c>
      <c r="AI190">
        <v>1</v>
      </c>
      <c r="AJ190">
        <v>10.7</v>
      </c>
      <c r="AK190">
        <v>33.18</v>
      </c>
      <c r="AL190">
        <v>1</v>
      </c>
      <c r="AN190">
        <v>0</v>
      </c>
      <c r="AO190">
        <v>1</v>
      </c>
      <c r="AP190">
        <v>0</v>
      </c>
      <c r="AQ190">
        <v>0</v>
      </c>
      <c r="AR190">
        <v>0</v>
      </c>
      <c r="AS190" t="s">
        <v>3</v>
      </c>
      <c r="AT190">
        <v>0.2</v>
      </c>
      <c r="AU190" t="s">
        <v>3</v>
      </c>
      <c r="AV190">
        <v>0</v>
      </c>
      <c r="AW190">
        <v>2</v>
      </c>
      <c r="AX190">
        <v>35350974</v>
      </c>
      <c r="AY190">
        <v>1</v>
      </c>
      <c r="AZ190">
        <v>0</v>
      </c>
      <c r="BA190">
        <v>186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0</v>
      </c>
      <c r="BM190">
        <v>0</v>
      </c>
      <c r="BN190">
        <v>0</v>
      </c>
      <c r="BO190">
        <v>0</v>
      </c>
      <c r="BP190">
        <v>0</v>
      </c>
      <c r="BQ190">
        <v>0</v>
      </c>
      <c r="BR190">
        <v>0</v>
      </c>
      <c r="BS190">
        <v>0</v>
      </c>
      <c r="BT190">
        <v>0</v>
      </c>
      <c r="BU190">
        <v>0</v>
      </c>
      <c r="BV190">
        <v>0</v>
      </c>
      <c r="BW190">
        <v>0</v>
      </c>
      <c r="CX190">
        <f>Y190*Source!I111</f>
        <v>8.0000000000000002E-3</v>
      </c>
      <c r="CY190">
        <f>AB190</f>
        <v>932.72</v>
      </c>
      <c r="CZ190">
        <f>AF190</f>
        <v>87.17</v>
      </c>
      <c r="DA190">
        <f>AJ190</f>
        <v>10.7</v>
      </c>
      <c r="DB190">
        <f t="shared" si="40"/>
        <v>17.43</v>
      </c>
      <c r="DC190">
        <f t="shared" si="41"/>
        <v>2.3199999999999998</v>
      </c>
    </row>
    <row r="191" spans="1:107">
      <c r="A191">
        <f>ROW(Source!A111)</f>
        <v>111</v>
      </c>
      <c r="B191">
        <v>35350322</v>
      </c>
      <c r="C191">
        <v>35350970</v>
      </c>
      <c r="D191">
        <v>29164111</v>
      </c>
      <c r="E191">
        <v>1</v>
      </c>
      <c r="F191">
        <v>1</v>
      </c>
      <c r="G191">
        <v>1</v>
      </c>
      <c r="H191">
        <v>3</v>
      </c>
      <c r="I191" t="s">
        <v>699</v>
      </c>
      <c r="J191" t="s">
        <v>700</v>
      </c>
      <c r="K191" t="s">
        <v>701</v>
      </c>
      <c r="L191">
        <v>1355</v>
      </c>
      <c r="N191">
        <v>1010</v>
      </c>
      <c r="O191" t="s">
        <v>18</v>
      </c>
      <c r="P191" t="s">
        <v>18</v>
      </c>
      <c r="Q191">
        <v>100</v>
      </c>
      <c r="W191">
        <v>0</v>
      </c>
      <c r="X191">
        <v>-1689080274</v>
      </c>
      <c r="Y191">
        <v>1.02</v>
      </c>
      <c r="AA191">
        <v>783</v>
      </c>
      <c r="AB191">
        <v>0</v>
      </c>
      <c r="AC191">
        <v>0</v>
      </c>
      <c r="AD191">
        <v>0</v>
      </c>
      <c r="AE191">
        <v>100</v>
      </c>
      <c r="AF191">
        <v>0</v>
      </c>
      <c r="AG191">
        <v>0</v>
      </c>
      <c r="AH191">
        <v>0</v>
      </c>
      <c r="AI191">
        <v>7.83</v>
      </c>
      <c r="AJ191">
        <v>1</v>
      </c>
      <c r="AK191">
        <v>1</v>
      </c>
      <c r="AL191">
        <v>1</v>
      </c>
      <c r="AN191">
        <v>0</v>
      </c>
      <c r="AO191">
        <v>1</v>
      </c>
      <c r="AP191">
        <v>0</v>
      </c>
      <c r="AQ191">
        <v>0</v>
      </c>
      <c r="AR191">
        <v>0</v>
      </c>
      <c r="AS191" t="s">
        <v>3</v>
      </c>
      <c r="AT191">
        <v>1.02</v>
      </c>
      <c r="AU191" t="s">
        <v>3</v>
      </c>
      <c r="AV191">
        <v>0</v>
      </c>
      <c r="AW191">
        <v>2</v>
      </c>
      <c r="AX191">
        <v>35350975</v>
      </c>
      <c r="AY191">
        <v>1</v>
      </c>
      <c r="AZ191">
        <v>0</v>
      </c>
      <c r="BA191">
        <v>187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0</v>
      </c>
      <c r="BM191">
        <v>0</v>
      </c>
      <c r="BN191">
        <v>0</v>
      </c>
      <c r="BO191">
        <v>0</v>
      </c>
      <c r="BP191">
        <v>0</v>
      </c>
      <c r="BQ191">
        <v>0</v>
      </c>
      <c r="BR191">
        <v>0</v>
      </c>
      <c r="BS191">
        <v>0</v>
      </c>
      <c r="BT191">
        <v>0</v>
      </c>
      <c r="BU191">
        <v>0</v>
      </c>
      <c r="BV191">
        <v>0</v>
      </c>
      <c r="BW191">
        <v>0</v>
      </c>
      <c r="CX191">
        <f>Y191*Source!I111</f>
        <v>4.0800000000000003E-2</v>
      </c>
      <c r="CY191">
        <f>AA191</f>
        <v>783</v>
      </c>
      <c r="CZ191">
        <f>AE191</f>
        <v>100</v>
      </c>
      <c r="DA191">
        <f>AI191</f>
        <v>7.83</v>
      </c>
      <c r="DB191">
        <f t="shared" si="40"/>
        <v>102</v>
      </c>
      <c r="DC191">
        <f t="shared" si="41"/>
        <v>0</v>
      </c>
    </row>
    <row r="192" spans="1:107">
      <c r="A192">
        <f>ROW(Source!A111)</f>
        <v>111</v>
      </c>
      <c r="B192">
        <v>35350322</v>
      </c>
      <c r="C192">
        <v>35350970</v>
      </c>
      <c r="D192">
        <v>29170536</v>
      </c>
      <c r="E192">
        <v>1</v>
      </c>
      <c r="F192">
        <v>1</v>
      </c>
      <c r="G192">
        <v>1</v>
      </c>
      <c r="H192">
        <v>3</v>
      </c>
      <c r="I192" t="s">
        <v>315</v>
      </c>
      <c r="J192" t="s">
        <v>317</v>
      </c>
      <c r="K192" t="s">
        <v>316</v>
      </c>
      <c r="L192">
        <v>1354</v>
      </c>
      <c r="N192">
        <v>1010</v>
      </c>
      <c r="O192" t="s">
        <v>106</v>
      </c>
      <c r="P192" t="s">
        <v>106</v>
      </c>
      <c r="Q192">
        <v>1</v>
      </c>
      <c r="W192">
        <v>0</v>
      </c>
      <c r="X192">
        <v>1908587452</v>
      </c>
      <c r="Y192">
        <v>100</v>
      </c>
      <c r="AA192">
        <v>392.48</v>
      </c>
      <c r="AB192">
        <v>0</v>
      </c>
      <c r="AC192">
        <v>0</v>
      </c>
      <c r="AD192">
        <v>0</v>
      </c>
      <c r="AE192">
        <v>162.18</v>
      </c>
      <c r="AF192">
        <v>0</v>
      </c>
      <c r="AG192">
        <v>0</v>
      </c>
      <c r="AH192">
        <v>0</v>
      </c>
      <c r="AI192">
        <v>2.42</v>
      </c>
      <c r="AJ192">
        <v>1</v>
      </c>
      <c r="AK192">
        <v>1</v>
      </c>
      <c r="AL192">
        <v>1</v>
      </c>
      <c r="AN192">
        <v>0</v>
      </c>
      <c r="AO192">
        <v>0</v>
      </c>
      <c r="AP192">
        <v>0</v>
      </c>
      <c r="AQ192">
        <v>0</v>
      </c>
      <c r="AR192">
        <v>0</v>
      </c>
      <c r="AS192" t="s">
        <v>3</v>
      </c>
      <c r="AT192">
        <v>100</v>
      </c>
      <c r="AU192" t="s">
        <v>3</v>
      </c>
      <c r="AV192">
        <v>0</v>
      </c>
      <c r="AW192">
        <v>1</v>
      </c>
      <c r="AX192">
        <v>-1</v>
      </c>
      <c r="AY192">
        <v>0</v>
      </c>
      <c r="AZ192">
        <v>0</v>
      </c>
      <c r="BA192" t="s">
        <v>3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0</v>
      </c>
      <c r="BM192">
        <v>0</v>
      </c>
      <c r="BN192">
        <v>0</v>
      </c>
      <c r="BO192">
        <v>0</v>
      </c>
      <c r="BP192">
        <v>0</v>
      </c>
      <c r="BQ192">
        <v>0</v>
      </c>
      <c r="BR192">
        <v>0</v>
      </c>
      <c r="BS192">
        <v>0</v>
      </c>
      <c r="BT192">
        <v>0</v>
      </c>
      <c r="BU192">
        <v>0</v>
      </c>
      <c r="BV192">
        <v>0</v>
      </c>
      <c r="BW192">
        <v>0</v>
      </c>
      <c r="CX192">
        <f>Y192*Source!I111</f>
        <v>4</v>
      </c>
      <c r="CY192">
        <f>AA192</f>
        <v>392.48</v>
      </c>
      <c r="CZ192">
        <f>AE192</f>
        <v>162.18</v>
      </c>
      <c r="DA192">
        <f>AI192</f>
        <v>2.42</v>
      </c>
      <c r="DB192">
        <f t="shared" si="40"/>
        <v>16218</v>
      </c>
      <c r="DC192">
        <f t="shared" si="41"/>
        <v>0</v>
      </c>
    </row>
    <row r="193" spans="1:107">
      <c r="A193">
        <f>ROW(Source!A111)</f>
        <v>111</v>
      </c>
      <c r="B193">
        <v>35350322</v>
      </c>
      <c r="C193">
        <v>35350970</v>
      </c>
      <c r="D193">
        <v>29171808</v>
      </c>
      <c r="E193">
        <v>1</v>
      </c>
      <c r="F193">
        <v>1</v>
      </c>
      <c r="G193">
        <v>1</v>
      </c>
      <c r="H193">
        <v>3</v>
      </c>
      <c r="I193" t="s">
        <v>575</v>
      </c>
      <c r="J193" t="s">
        <v>576</v>
      </c>
      <c r="K193" t="s">
        <v>577</v>
      </c>
      <c r="L193">
        <v>1374</v>
      </c>
      <c r="N193">
        <v>1013</v>
      </c>
      <c r="O193" t="s">
        <v>578</v>
      </c>
      <c r="P193" t="s">
        <v>578</v>
      </c>
      <c r="Q193">
        <v>1</v>
      </c>
      <c r="W193">
        <v>0</v>
      </c>
      <c r="X193">
        <v>-915781824</v>
      </c>
      <c r="Y193">
        <v>18.73</v>
      </c>
      <c r="AA193">
        <v>1</v>
      </c>
      <c r="AB193">
        <v>0</v>
      </c>
      <c r="AC193">
        <v>0</v>
      </c>
      <c r="AD193">
        <v>0</v>
      </c>
      <c r="AE193">
        <v>1</v>
      </c>
      <c r="AF193">
        <v>0</v>
      </c>
      <c r="AG193">
        <v>0</v>
      </c>
      <c r="AH193">
        <v>0</v>
      </c>
      <c r="AI193">
        <v>1</v>
      </c>
      <c r="AJ193">
        <v>1</v>
      </c>
      <c r="AK193">
        <v>1</v>
      </c>
      <c r="AL193">
        <v>1</v>
      </c>
      <c r="AN193">
        <v>0</v>
      </c>
      <c r="AO193">
        <v>1</v>
      </c>
      <c r="AP193">
        <v>0</v>
      </c>
      <c r="AQ193">
        <v>0</v>
      </c>
      <c r="AR193">
        <v>0</v>
      </c>
      <c r="AS193" t="s">
        <v>3</v>
      </c>
      <c r="AT193">
        <v>18.73</v>
      </c>
      <c r="AU193" t="s">
        <v>3</v>
      </c>
      <c r="AV193">
        <v>0</v>
      </c>
      <c r="AW193">
        <v>2</v>
      </c>
      <c r="AX193">
        <v>35350976</v>
      </c>
      <c r="AY193">
        <v>1</v>
      </c>
      <c r="AZ193">
        <v>0</v>
      </c>
      <c r="BA193">
        <v>188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0</v>
      </c>
      <c r="BM193">
        <v>0</v>
      </c>
      <c r="BN193">
        <v>0</v>
      </c>
      <c r="BO193">
        <v>0</v>
      </c>
      <c r="BP193">
        <v>0</v>
      </c>
      <c r="BQ193">
        <v>0</v>
      </c>
      <c r="BR193">
        <v>0</v>
      </c>
      <c r="BS193">
        <v>0</v>
      </c>
      <c r="BT193">
        <v>0</v>
      </c>
      <c r="BU193">
        <v>0</v>
      </c>
      <c r="BV193">
        <v>0</v>
      </c>
      <c r="BW193">
        <v>0</v>
      </c>
      <c r="CX193">
        <f>Y193*Source!I111</f>
        <v>0.74920000000000009</v>
      </c>
      <c r="CY193">
        <f>AA193</f>
        <v>1</v>
      </c>
      <c r="CZ193">
        <f>AE193</f>
        <v>1</v>
      </c>
      <c r="DA193">
        <f>AI193</f>
        <v>1</v>
      </c>
      <c r="DB193">
        <f t="shared" si="40"/>
        <v>18.73</v>
      </c>
      <c r="DC193">
        <f t="shared" si="41"/>
        <v>0</v>
      </c>
    </row>
    <row r="194" spans="1:107">
      <c r="A194">
        <f>ROW(Source!A113)</f>
        <v>113</v>
      </c>
      <c r="B194">
        <v>35350322</v>
      </c>
      <c r="C194">
        <v>35350977</v>
      </c>
      <c r="D194">
        <v>29361034</v>
      </c>
      <c r="E194">
        <v>1</v>
      </c>
      <c r="F194">
        <v>1</v>
      </c>
      <c r="G194">
        <v>1</v>
      </c>
      <c r="H194">
        <v>1</v>
      </c>
      <c r="I194" t="s">
        <v>585</v>
      </c>
      <c r="J194" t="s">
        <v>3</v>
      </c>
      <c r="K194" t="s">
        <v>586</v>
      </c>
      <c r="L194">
        <v>1369</v>
      </c>
      <c r="N194">
        <v>1013</v>
      </c>
      <c r="O194" t="s">
        <v>430</v>
      </c>
      <c r="P194" t="s">
        <v>430</v>
      </c>
      <c r="Q194">
        <v>1</v>
      </c>
      <c r="W194">
        <v>0</v>
      </c>
      <c r="X194">
        <v>184923391</v>
      </c>
      <c r="Y194">
        <v>22.48</v>
      </c>
      <c r="AA194">
        <v>0</v>
      </c>
      <c r="AB194">
        <v>0</v>
      </c>
      <c r="AC194">
        <v>0</v>
      </c>
      <c r="AD194">
        <v>306.91000000000003</v>
      </c>
      <c r="AE194">
        <v>0</v>
      </c>
      <c r="AF194">
        <v>0</v>
      </c>
      <c r="AG194">
        <v>0</v>
      </c>
      <c r="AH194">
        <v>306.91000000000003</v>
      </c>
      <c r="AI194">
        <v>1</v>
      </c>
      <c r="AJ194">
        <v>1</v>
      </c>
      <c r="AK194">
        <v>1</v>
      </c>
      <c r="AL194">
        <v>1</v>
      </c>
      <c r="AN194">
        <v>0</v>
      </c>
      <c r="AO194">
        <v>1</v>
      </c>
      <c r="AP194">
        <v>0</v>
      </c>
      <c r="AQ194">
        <v>0</v>
      </c>
      <c r="AR194">
        <v>0</v>
      </c>
      <c r="AS194" t="s">
        <v>3</v>
      </c>
      <c r="AT194">
        <v>22.48</v>
      </c>
      <c r="AU194" t="s">
        <v>3</v>
      </c>
      <c r="AV194">
        <v>1</v>
      </c>
      <c r="AW194">
        <v>2</v>
      </c>
      <c r="AX194">
        <v>35350978</v>
      </c>
      <c r="AY194">
        <v>2</v>
      </c>
      <c r="AZ194">
        <v>131072</v>
      </c>
      <c r="BA194">
        <v>189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0</v>
      </c>
      <c r="BM194">
        <v>0</v>
      </c>
      <c r="BN194">
        <v>0</v>
      </c>
      <c r="BO194">
        <v>0</v>
      </c>
      <c r="BP194">
        <v>0</v>
      </c>
      <c r="BQ194">
        <v>0</v>
      </c>
      <c r="BR194">
        <v>0</v>
      </c>
      <c r="BS194">
        <v>0</v>
      </c>
      <c r="BT194">
        <v>0</v>
      </c>
      <c r="BU194">
        <v>0</v>
      </c>
      <c r="BV194">
        <v>0</v>
      </c>
      <c r="BW194">
        <v>0</v>
      </c>
      <c r="CX194">
        <f>Y194*Source!I113</f>
        <v>11.24</v>
      </c>
      <c r="CY194">
        <f>AD194</f>
        <v>306.91000000000003</v>
      </c>
      <c r="CZ194">
        <f>AH194</f>
        <v>306.91000000000003</v>
      </c>
      <c r="DA194">
        <f>AL194</f>
        <v>1</v>
      </c>
      <c r="DB194">
        <f t="shared" si="40"/>
        <v>6899.34</v>
      </c>
      <c r="DC194">
        <f t="shared" si="41"/>
        <v>0</v>
      </c>
    </row>
    <row r="195" spans="1:107">
      <c r="A195">
        <f>ROW(Source!A113)</f>
        <v>113</v>
      </c>
      <c r="B195">
        <v>35350322</v>
      </c>
      <c r="C195">
        <v>35350977</v>
      </c>
      <c r="D195">
        <v>121548</v>
      </c>
      <c r="E195">
        <v>1</v>
      </c>
      <c r="F195">
        <v>1</v>
      </c>
      <c r="G195">
        <v>1</v>
      </c>
      <c r="H195">
        <v>1</v>
      </c>
      <c r="I195" t="s">
        <v>23</v>
      </c>
      <c r="J195" t="s">
        <v>3</v>
      </c>
      <c r="K195" t="s">
        <v>431</v>
      </c>
      <c r="L195">
        <v>608254</v>
      </c>
      <c r="N195">
        <v>1013</v>
      </c>
      <c r="O195" t="s">
        <v>432</v>
      </c>
      <c r="P195" t="s">
        <v>432</v>
      </c>
      <c r="Q195">
        <v>1</v>
      </c>
      <c r="W195">
        <v>0</v>
      </c>
      <c r="X195">
        <v>-185737400</v>
      </c>
      <c r="Y195">
        <v>0.26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1</v>
      </c>
      <c r="AJ195">
        <v>1</v>
      </c>
      <c r="AK195">
        <v>1</v>
      </c>
      <c r="AL195">
        <v>1</v>
      </c>
      <c r="AN195">
        <v>0</v>
      </c>
      <c r="AO195">
        <v>1</v>
      </c>
      <c r="AP195">
        <v>0</v>
      </c>
      <c r="AQ195">
        <v>0</v>
      </c>
      <c r="AR195">
        <v>0</v>
      </c>
      <c r="AS195" t="s">
        <v>3</v>
      </c>
      <c r="AT195">
        <v>0.26</v>
      </c>
      <c r="AU195" t="s">
        <v>3</v>
      </c>
      <c r="AV195">
        <v>2</v>
      </c>
      <c r="AW195">
        <v>2</v>
      </c>
      <c r="AX195">
        <v>35350979</v>
      </c>
      <c r="AY195">
        <v>1</v>
      </c>
      <c r="AZ195">
        <v>0</v>
      </c>
      <c r="BA195">
        <v>190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0</v>
      </c>
      <c r="BK195">
        <v>0</v>
      </c>
      <c r="BL195">
        <v>0</v>
      </c>
      <c r="BM195">
        <v>0</v>
      </c>
      <c r="BN195">
        <v>0</v>
      </c>
      <c r="BO195">
        <v>0</v>
      </c>
      <c r="BP195">
        <v>0</v>
      </c>
      <c r="BQ195">
        <v>0</v>
      </c>
      <c r="BR195">
        <v>0</v>
      </c>
      <c r="BS195">
        <v>0</v>
      </c>
      <c r="BT195">
        <v>0</v>
      </c>
      <c r="BU195">
        <v>0</v>
      </c>
      <c r="BV195">
        <v>0</v>
      </c>
      <c r="BW195">
        <v>0</v>
      </c>
      <c r="CX195">
        <f>Y195*Source!I113</f>
        <v>0.13</v>
      </c>
      <c r="CY195">
        <f>AD195</f>
        <v>0</v>
      </c>
      <c r="CZ195">
        <f>AH195</f>
        <v>0</v>
      </c>
      <c r="DA195">
        <f>AL195</f>
        <v>1</v>
      </c>
      <c r="DB195">
        <f t="shared" si="40"/>
        <v>0</v>
      </c>
      <c r="DC195">
        <f t="shared" si="41"/>
        <v>0</v>
      </c>
    </row>
    <row r="196" spans="1:107">
      <c r="A196">
        <f>ROW(Source!A113)</f>
        <v>113</v>
      </c>
      <c r="B196">
        <v>35350322</v>
      </c>
      <c r="C196">
        <v>35350977</v>
      </c>
      <c r="D196">
        <v>29172362</v>
      </c>
      <c r="E196">
        <v>1</v>
      </c>
      <c r="F196">
        <v>1</v>
      </c>
      <c r="G196">
        <v>1</v>
      </c>
      <c r="H196">
        <v>2</v>
      </c>
      <c r="I196" t="s">
        <v>569</v>
      </c>
      <c r="J196" t="s">
        <v>570</v>
      </c>
      <c r="K196" t="s">
        <v>571</v>
      </c>
      <c r="L196">
        <v>1368</v>
      </c>
      <c r="N196">
        <v>1011</v>
      </c>
      <c r="O196" t="s">
        <v>436</v>
      </c>
      <c r="P196" t="s">
        <v>436</v>
      </c>
      <c r="Q196">
        <v>1</v>
      </c>
      <c r="W196">
        <v>0</v>
      </c>
      <c r="X196">
        <v>2071614860</v>
      </c>
      <c r="Y196">
        <v>0.26</v>
      </c>
      <c r="AA196">
        <v>0</v>
      </c>
      <c r="AB196">
        <v>1113.56</v>
      </c>
      <c r="AC196">
        <v>447.93</v>
      </c>
      <c r="AD196">
        <v>0</v>
      </c>
      <c r="AE196">
        <v>0</v>
      </c>
      <c r="AF196">
        <v>134.65</v>
      </c>
      <c r="AG196">
        <v>13.5</v>
      </c>
      <c r="AH196">
        <v>0</v>
      </c>
      <c r="AI196">
        <v>1</v>
      </c>
      <c r="AJ196">
        <v>8.27</v>
      </c>
      <c r="AK196">
        <v>33.18</v>
      </c>
      <c r="AL196">
        <v>1</v>
      </c>
      <c r="AN196">
        <v>0</v>
      </c>
      <c r="AO196">
        <v>1</v>
      </c>
      <c r="AP196">
        <v>0</v>
      </c>
      <c r="AQ196">
        <v>0</v>
      </c>
      <c r="AR196">
        <v>0</v>
      </c>
      <c r="AS196" t="s">
        <v>3</v>
      </c>
      <c r="AT196">
        <v>0.26</v>
      </c>
      <c r="AU196" t="s">
        <v>3</v>
      </c>
      <c r="AV196">
        <v>0</v>
      </c>
      <c r="AW196">
        <v>2</v>
      </c>
      <c r="AX196">
        <v>35350980</v>
      </c>
      <c r="AY196">
        <v>1</v>
      </c>
      <c r="AZ196">
        <v>0</v>
      </c>
      <c r="BA196">
        <v>191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0</v>
      </c>
      <c r="BL196">
        <v>0</v>
      </c>
      <c r="BM196">
        <v>0</v>
      </c>
      <c r="BN196">
        <v>0</v>
      </c>
      <c r="BO196">
        <v>0</v>
      </c>
      <c r="BP196">
        <v>0</v>
      </c>
      <c r="BQ196">
        <v>0</v>
      </c>
      <c r="BR196">
        <v>0</v>
      </c>
      <c r="BS196">
        <v>0</v>
      </c>
      <c r="BT196">
        <v>0</v>
      </c>
      <c r="BU196">
        <v>0</v>
      </c>
      <c r="BV196">
        <v>0</v>
      </c>
      <c r="BW196">
        <v>0</v>
      </c>
      <c r="CX196">
        <f>Y196*Source!I113</f>
        <v>0.13</v>
      </c>
      <c r="CY196">
        <f>AB196</f>
        <v>1113.56</v>
      </c>
      <c r="CZ196">
        <f>AF196</f>
        <v>134.65</v>
      </c>
      <c r="DA196">
        <f>AJ196</f>
        <v>8.27</v>
      </c>
      <c r="DB196">
        <f t="shared" si="40"/>
        <v>35.01</v>
      </c>
      <c r="DC196">
        <f t="shared" si="41"/>
        <v>3.51</v>
      </c>
    </row>
    <row r="197" spans="1:107">
      <c r="A197">
        <f>ROW(Source!A113)</f>
        <v>113</v>
      </c>
      <c r="B197">
        <v>35350322</v>
      </c>
      <c r="C197">
        <v>35350977</v>
      </c>
      <c r="D197">
        <v>29174913</v>
      </c>
      <c r="E197">
        <v>1</v>
      </c>
      <c r="F197">
        <v>1</v>
      </c>
      <c r="G197">
        <v>1</v>
      </c>
      <c r="H197">
        <v>2</v>
      </c>
      <c r="I197" t="s">
        <v>461</v>
      </c>
      <c r="J197" t="s">
        <v>462</v>
      </c>
      <c r="K197" t="s">
        <v>463</v>
      </c>
      <c r="L197">
        <v>1368</v>
      </c>
      <c r="N197">
        <v>1011</v>
      </c>
      <c r="O197" t="s">
        <v>436</v>
      </c>
      <c r="P197" t="s">
        <v>436</v>
      </c>
      <c r="Q197">
        <v>1</v>
      </c>
      <c r="W197">
        <v>0</v>
      </c>
      <c r="X197">
        <v>458544584</v>
      </c>
      <c r="Y197">
        <v>0.26</v>
      </c>
      <c r="AA197">
        <v>0</v>
      </c>
      <c r="AB197">
        <v>932.72</v>
      </c>
      <c r="AC197">
        <v>384.89</v>
      </c>
      <c r="AD197">
        <v>0</v>
      </c>
      <c r="AE197">
        <v>0</v>
      </c>
      <c r="AF197">
        <v>87.17</v>
      </c>
      <c r="AG197">
        <v>11.6</v>
      </c>
      <c r="AH197">
        <v>0</v>
      </c>
      <c r="AI197">
        <v>1</v>
      </c>
      <c r="AJ197">
        <v>10.7</v>
      </c>
      <c r="AK197">
        <v>33.18</v>
      </c>
      <c r="AL197">
        <v>1</v>
      </c>
      <c r="AN197">
        <v>0</v>
      </c>
      <c r="AO197">
        <v>1</v>
      </c>
      <c r="AP197">
        <v>0</v>
      </c>
      <c r="AQ197">
        <v>0</v>
      </c>
      <c r="AR197">
        <v>0</v>
      </c>
      <c r="AS197" t="s">
        <v>3</v>
      </c>
      <c r="AT197">
        <v>0.26</v>
      </c>
      <c r="AU197" t="s">
        <v>3</v>
      </c>
      <c r="AV197">
        <v>0</v>
      </c>
      <c r="AW197">
        <v>2</v>
      </c>
      <c r="AX197">
        <v>35350981</v>
      </c>
      <c r="AY197">
        <v>1</v>
      </c>
      <c r="AZ197">
        <v>0</v>
      </c>
      <c r="BA197">
        <v>192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0</v>
      </c>
      <c r="BL197">
        <v>0</v>
      </c>
      <c r="BM197">
        <v>0</v>
      </c>
      <c r="BN197">
        <v>0</v>
      </c>
      <c r="BO197">
        <v>0</v>
      </c>
      <c r="BP197">
        <v>0</v>
      </c>
      <c r="BQ197">
        <v>0</v>
      </c>
      <c r="BR197">
        <v>0</v>
      </c>
      <c r="BS197">
        <v>0</v>
      </c>
      <c r="BT197">
        <v>0</v>
      </c>
      <c r="BU197">
        <v>0</v>
      </c>
      <c r="BV197">
        <v>0</v>
      </c>
      <c r="BW197">
        <v>0</v>
      </c>
      <c r="CX197">
        <f>Y197*Source!I113</f>
        <v>0.13</v>
      </c>
      <c r="CY197">
        <f>AB197</f>
        <v>932.72</v>
      </c>
      <c r="CZ197">
        <f>AF197</f>
        <v>87.17</v>
      </c>
      <c r="DA197">
        <f>AJ197</f>
        <v>10.7</v>
      </c>
      <c r="DB197">
        <f t="shared" si="40"/>
        <v>22.66</v>
      </c>
      <c r="DC197">
        <f t="shared" si="41"/>
        <v>3.02</v>
      </c>
    </row>
    <row r="198" spans="1:107">
      <c r="A198">
        <f>ROW(Source!A113)</f>
        <v>113</v>
      </c>
      <c r="B198">
        <v>35350322</v>
      </c>
      <c r="C198">
        <v>35350977</v>
      </c>
      <c r="D198">
        <v>29107914</v>
      </c>
      <c r="E198">
        <v>1</v>
      </c>
      <c r="F198">
        <v>1</v>
      </c>
      <c r="G198">
        <v>1</v>
      </c>
      <c r="H198">
        <v>3</v>
      </c>
      <c r="I198" t="s">
        <v>587</v>
      </c>
      <c r="J198" t="s">
        <v>588</v>
      </c>
      <c r="K198" t="s">
        <v>589</v>
      </c>
      <c r="L198">
        <v>1348</v>
      </c>
      <c r="N198">
        <v>1009</v>
      </c>
      <c r="O198" t="s">
        <v>44</v>
      </c>
      <c r="P198" t="s">
        <v>44</v>
      </c>
      <c r="Q198">
        <v>1000</v>
      </c>
      <c r="W198">
        <v>0</v>
      </c>
      <c r="X198">
        <v>1538009951</v>
      </c>
      <c r="Y198">
        <v>3.3E-4</v>
      </c>
      <c r="AA198">
        <v>153450.07999999999</v>
      </c>
      <c r="AB198">
        <v>0</v>
      </c>
      <c r="AC198">
        <v>0</v>
      </c>
      <c r="AD198">
        <v>0</v>
      </c>
      <c r="AE198">
        <v>19800.009999999998</v>
      </c>
      <c r="AF198">
        <v>0</v>
      </c>
      <c r="AG198">
        <v>0</v>
      </c>
      <c r="AH198">
        <v>0</v>
      </c>
      <c r="AI198">
        <v>7.75</v>
      </c>
      <c r="AJ198">
        <v>1</v>
      </c>
      <c r="AK198">
        <v>1</v>
      </c>
      <c r="AL198">
        <v>1</v>
      </c>
      <c r="AN198">
        <v>0</v>
      </c>
      <c r="AO198">
        <v>1</v>
      </c>
      <c r="AP198">
        <v>0</v>
      </c>
      <c r="AQ198">
        <v>0</v>
      </c>
      <c r="AR198">
        <v>0</v>
      </c>
      <c r="AS198" t="s">
        <v>3</v>
      </c>
      <c r="AT198">
        <v>3.3E-4</v>
      </c>
      <c r="AU198" t="s">
        <v>3</v>
      </c>
      <c r="AV198">
        <v>0</v>
      </c>
      <c r="AW198">
        <v>2</v>
      </c>
      <c r="AX198">
        <v>35350982</v>
      </c>
      <c r="AY198">
        <v>1</v>
      </c>
      <c r="AZ198">
        <v>0</v>
      </c>
      <c r="BA198">
        <v>193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0</v>
      </c>
      <c r="BL198">
        <v>0</v>
      </c>
      <c r="BM198">
        <v>0</v>
      </c>
      <c r="BN198">
        <v>0</v>
      </c>
      <c r="BO198">
        <v>0</v>
      </c>
      <c r="BP198">
        <v>0</v>
      </c>
      <c r="BQ198">
        <v>0</v>
      </c>
      <c r="BR198">
        <v>0</v>
      </c>
      <c r="BS198">
        <v>0</v>
      </c>
      <c r="BT198">
        <v>0</v>
      </c>
      <c r="BU198">
        <v>0</v>
      </c>
      <c r="BV198">
        <v>0</v>
      </c>
      <c r="BW198">
        <v>0</v>
      </c>
      <c r="CX198">
        <f>Y198*Source!I113</f>
        <v>1.65E-4</v>
      </c>
      <c r="CY198">
        <f t="shared" ref="CY198:CY205" si="42">AA198</f>
        <v>153450.07999999999</v>
      </c>
      <c r="CZ198">
        <f t="shared" ref="CZ198:CZ205" si="43">AE198</f>
        <v>19800.009999999998</v>
      </c>
      <c r="DA198">
        <f t="shared" ref="DA198:DA205" si="44">AI198</f>
        <v>7.75</v>
      </c>
      <c r="DB198">
        <f t="shared" si="40"/>
        <v>6.53</v>
      </c>
      <c r="DC198">
        <f t="shared" si="41"/>
        <v>0</v>
      </c>
    </row>
    <row r="199" spans="1:107">
      <c r="A199">
        <f>ROW(Source!A113)</f>
        <v>113</v>
      </c>
      <c r="B199">
        <v>35350322</v>
      </c>
      <c r="C199">
        <v>35350977</v>
      </c>
      <c r="D199">
        <v>29111245</v>
      </c>
      <c r="E199">
        <v>1</v>
      </c>
      <c r="F199">
        <v>1</v>
      </c>
      <c r="G199">
        <v>1</v>
      </c>
      <c r="H199">
        <v>3</v>
      </c>
      <c r="I199" t="s">
        <v>590</v>
      </c>
      <c r="J199" t="s">
        <v>591</v>
      </c>
      <c r="K199" t="s">
        <v>592</v>
      </c>
      <c r="L199">
        <v>1348</v>
      </c>
      <c r="N199">
        <v>1009</v>
      </c>
      <c r="O199" t="s">
        <v>44</v>
      </c>
      <c r="P199" t="s">
        <v>44</v>
      </c>
      <c r="Q199">
        <v>1000</v>
      </c>
      <c r="W199">
        <v>0</v>
      </c>
      <c r="X199">
        <v>-479587120</v>
      </c>
      <c r="Y199">
        <v>1.4E-3</v>
      </c>
      <c r="AA199">
        <v>34372.89</v>
      </c>
      <c r="AB199">
        <v>0</v>
      </c>
      <c r="AC199">
        <v>0</v>
      </c>
      <c r="AD199">
        <v>0</v>
      </c>
      <c r="AE199">
        <v>3960.01</v>
      </c>
      <c r="AF199">
        <v>0</v>
      </c>
      <c r="AG199">
        <v>0</v>
      </c>
      <c r="AH199">
        <v>0</v>
      </c>
      <c r="AI199">
        <v>8.68</v>
      </c>
      <c r="AJ199">
        <v>1</v>
      </c>
      <c r="AK199">
        <v>1</v>
      </c>
      <c r="AL199">
        <v>1</v>
      </c>
      <c r="AN199">
        <v>0</v>
      </c>
      <c r="AO199">
        <v>1</v>
      </c>
      <c r="AP199">
        <v>0</v>
      </c>
      <c r="AQ199">
        <v>0</v>
      </c>
      <c r="AR199">
        <v>0</v>
      </c>
      <c r="AS199" t="s">
        <v>3</v>
      </c>
      <c r="AT199">
        <v>1.4E-3</v>
      </c>
      <c r="AU199" t="s">
        <v>3</v>
      </c>
      <c r="AV199">
        <v>0</v>
      </c>
      <c r="AW199">
        <v>2</v>
      </c>
      <c r="AX199">
        <v>35350983</v>
      </c>
      <c r="AY199">
        <v>1</v>
      </c>
      <c r="AZ199">
        <v>0</v>
      </c>
      <c r="BA199">
        <v>194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0</v>
      </c>
      <c r="BL199">
        <v>0</v>
      </c>
      <c r="BM199">
        <v>0</v>
      </c>
      <c r="BN199">
        <v>0</v>
      </c>
      <c r="BO199">
        <v>0</v>
      </c>
      <c r="BP199">
        <v>0</v>
      </c>
      <c r="BQ199">
        <v>0</v>
      </c>
      <c r="BR199">
        <v>0</v>
      </c>
      <c r="BS199">
        <v>0</v>
      </c>
      <c r="BT199">
        <v>0</v>
      </c>
      <c r="BU199">
        <v>0</v>
      </c>
      <c r="BV199">
        <v>0</v>
      </c>
      <c r="BW199">
        <v>0</v>
      </c>
      <c r="CX199">
        <f>Y199*Source!I113</f>
        <v>6.9999999999999999E-4</v>
      </c>
      <c r="CY199">
        <f t="shared" si="42"/>
        <v>34372.89</v>
      </c>
      <c r="CZ199">
        <f t="shared" si="43"/>
        <v>3960.01</v>
      </c>
      <c r="DA199">
        <f t="shared" si="44"/>
        <v>8.68</v>
      </c>
      <c r="DB199">
        <f t="shared" si="40"/>
        <v>5.54</v>
      </c>
      <c r="DC199">
        <f t="shared" si="41"/>
        <v>0</v>
      </c>
    </row>
    <row r="200" spans="1:107">
      <c r="A200">
        <f>ROW(Source!A113)</f>
        <v>113</v>
      </c>
      <c r="B200">
        <v>35350322</v>
      </c>
      <c r="C200">
        <v>35350977</v>
      </c>
      <c r="D200">
        <v>29108269</v>
      </c>
      <c r="E200">
        <v>1</v>
      </c>
      <c r="F200">
        <v>1</v>
      </c>
      <c r="G200">
        <v>1</v>
      </c>
      <c r="H200">
        <v>3</v>
      </c>
      <c r="I200" t="s">
        <v>593</v>
      </c>
      <c r="J200" t="s">
        <v>594</v>
      </c>
      <c r="K200" t="s">
        <v>595</v>
      </c>
      <c r="L200">
        <v>1348</v>
      </c>
      <c r="N200">
        <v>1009</v>
      </c>
      <c r="O200" t="s">
        <v>44</v>
      </c>
      <c r="P200" t="s">
        <v>44</v>
      </c>
      <c r="Q200">
        <v>1000</v>
      </c>
      <c r="W200">
        <v>0</v>
      </c>
      <c r="X200">
        <v>-1250586262</v>
      </c>
      <c r="Y200">
        <v>5.0000000000000001E-4</v>
      </c>
      <c r="AA200">
        <v>17435.7</v>
      </c>
      <c r="AB200">
        <v>0</v>
      </c>
      <c r="AC200">
        <v>0</v>
      </c>
      <c r="AD200">
        <v>0</v>
      </c>
      <c r="AE200">
        <v>1820.01</v>
      </c>
      <c r="AF200">
        <v>0</v>
      </c>
      <c r="AG200">
        <v>0</v>
      </c>
      <c r="AH200">
        <v>0</v>
      </c>
      <c r="AI200">
        <v>9.58</v>
      </c>
      <c r="AJ200">
        <v>1</v>
      </c>
      <c r="AK200">
        <v>1</v>
      </c>
      <c r="AL200">
        <v>1</v>
      </c>
      <c r="AN200">
        <v>0</v>
      </c>
      <c r="AO200">
        <v>1</v>
      </c>
      <c r="AP200">
        <v>0</v>
      </c>
      <c r="AQ200">
        <v>0</v>
      </c>
      <c r="AR200">
        <v>0</v>
      </c>
      <c r="AS200" t="s">
        <v>3</v>
      </c>
      <c r="AT200">
        <v>5.0000000000000001E-4</v>
      </c>
      <c r="AU200" t="s">
        <v>3</v>
      </c>
      <c r="AV200">
        <v>0</v>
      </c>
      <c r="AW200">
        <v>2</v>
      </c>
      <c r="AX200">
        <v>35350984</v>
      </c>
      <c r="AY200">
        <v>1</v>
      </c>
      <c r="AZ200">
        <v>0</v>
      </c>
      <c r="BA200">
        <v>195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0</v>
      </c>
      <c r="BM200">
        <v>0</v>
      </c>
      <c r="BN200">
        <v>0</v>
      </c>
      <c r="BO200">
        <v>0</v>
      </c>
      <c r="BP200">
        <v>0</v>
      </c>
      <c r="BQ200">
        <v>0</v>
      </c>
      <c r="BR200">
        <v>0</v>
      </c>
      <c r="BS200">
        <v>0</v>
      </c>
      <c r="BT200">
        <v>0</v>
      </c>
      <c r="BU200">
        <v>0</v>
      </c>
      <c r="BV200">
        <v>0</v>
      </c>
      <c r="BW200">
        <v>0</v>
      </c>
      <c r="CX200">
        <f>Y200*Source!I113</f>
        <v>2.5000000000000001E-4</v>
      </c>
      <c r="CY200">
        <f t="shared" si="42"/>
        <v>17435.7</v>
      </c>
      <c r="CZ200">
        <f t="shared" si="43"/>
        <v>1820.01</v>
      </c>
      <c r="DA200">
        <f t="shared" si="44"/>
        <v>9.58</v>
      </c>
      <c r="DB200">
        <f t="shared" si="40"/>
        <v>0.91</v>
      </c>
      <c r="DC200">
        <f t="shared" si="41"/>
        <v>0</v>
      </c>
    </row>
    <row r="201" spans="1:107">
      <c r="A201">
        <f>ROW(Source!A113)</f>
        <v>113</v>
      </c>
      <c r="B201">
        <v>35350322</v>
      </c>
      <c r="C201">
        <v>35350977</v>
      </c>
      <c r="D201">
        <v>29110426</v>
      </c>
      <c r="E201">
        <v>1</v>
      </c>
      <c r="F201">
        <v>1</v>
      </c>
      <c r="G201">
        <v>1</v>
      </c>
      <c r="H201">
        <v>3</v>
      </c>
      <c r="I201" t="s">
        <v>596</v>
      </c>
      <c r="J201" t="s">
        <v>597</v>
      </c>
      <c r="K201" t="s">
        <v>598</v>
      </c>
      <c r="L201">
        <v>1346</v>
      </c>
      <c r="N201">
        <v>1009</v>
      </c>
      <c r="O201" t="s">
        <v>101</v>
      </c>
      <c r="P201" t="s">
        <v>101</v>
      </c>
      <c r="Q201">
        <v>1</v>
      </c>
      <c r="W201">
        <v>0</v>
      </c>
      <c r="X201">
        <v>1314148174</v>
      </c>
      <c r="Y201">
        <v>0.04</v>
      </c>
      <c r="AA201">
        <v>63.36</v>
      </c>
      <c r="AB201">
        <v>0</v>
      </c>
      <c r="AC201">
        <v>0</v>
      </c>
      <c r="AD201">
        <v>0</v>
      </c>
      <c r="AE201">
        <v>28.67</v>
      </c>
      <c r="AF201">
        <v>0</v>
      </c>
      <c r="AG201">
        <v>0</v>
      </c>
      <c r="AH201">
        <v>0</v>
      </c>
      <c r="AI201">
        <v>2.21</v>
      </c>
      <c r="AJ201">
        <v>1</v>
      </c>
      <c r="AK201">
        <v>1</v>
      </c>
      <c r="AL201">
        <v>1</v>
      </c>
      <c r="AN201">
        <v>0</v>
      </c>
      <c r="AO201">
        <v>1</v>
      </c>
      <c r="AP201">
        <v>0</v>
      </c>
      <c r="AQ201">
        <v>0</v>
      </c>
      <c r="AR201">
        <v>0</v>
      </c>
      <c r="AS201" t="s">
        <v>3</v>
      </c>
      <c r="AT201">
        <v>0.04</v>
      </c>
      <c r="AU201" t="s">
        <v>3</v>
      </c>
      <c r="AV201">
        <v>0</v>
      </c>
      <c r="AW201">
        <v>2</v>
      </c>
      <c r="AX201">
        <v>35350985</v>
      </c>
      <c r="AY201">
        <v>1</v>
      </c>
      <c r="AZ201">
        <v>0</v>
      </c>
      <c r="BA201">
        <v>196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0</v>
      </c>
      <c r="BM201">
        <v>0</v>
      </c>
      <c r="BN201">
        <v>0</v>
      </c>
      <c r="BO201">
        <v>0</v>
      </c>
      <c r="BP201">
        <v>0</v>
      </c>
      <c r="BQ201">
        <v>0</v>
      </c>
      <c r="BR201">
        <v>0</v>
      </c>
      <c r="BS201">
        <v>0</v>
      </c>
      <c r="BT201">
        <v>0</v>
      </c>
      <c r="BU201">
        <v>0</v>
      </c>
      <c r="BV201">
        <v>0</v>
      </c>
      <c r="BW201">
        <v>0</v>
      </c>
      <c r="CX201">
        <f>Y201*Source!I113</f>
        <v>0.02</v>
      </c>
      <c r="CY201">
        <f t="shared" si="42"/>
        <v>63.36</v>
      </c>
      <c r="CZ201">
        <f t="shared" si="43"/>
        <v>28.67</v>
      </c>
      <c r="DA201">
        <f t="shared" si="44"/>
        <v>2.21</v>
      </c>
      <c r="DB201">
        <f t="shared" si="40"/>
        <v>1.1499999999999999</v>
      </c>
      <c r="DC201">
        <f t="shared" si="41"/>
        <v>0</v>
      </c>
    </row>
    <row r="202" spans="1:107">
      <c r="A202">
        <f>ROW(Source!A113)</f>
        <v>113</v>
      </c>
      <c r="B202">
        <v>35350322</v>
      </c>
      <c r="C202">
        <v>35350977</v>
      </c>
      <c r="D202">
        <v>29110838</v>
      </c>
      <c r="E202">
        <v>1</v>
      </c>
      <c r="F202">
        <v>1</v>
      </c>
      <c r="G202">
        <v>1</v>
      </c>
      <c r="H202">
        <v>3</v>
      </c>
      <c r="I202" t="s">
        <v>582</v>
      </c>
      <c r="J202" t="s">
        <v>583</v>
      </c>
      <c r="K202" t="s">
        <v>584</v>
      </c>
      <c r="L202">
        <v>1346</v>
      </c>
      <c r="N202">
        <v>1009</v>
      </c>
      <c r="O202" t="s">
        <v>101</v>
      </c>
      <c r="P202" t="s">
        <v>101</v>
      </c>
      <c r="Q202">
        <v>1</v>
      </c>
      <c r="W202">
        <v>0</v>
      </c>
      <c r="X202">
        <v>-667794164</v>
      </c>
      <c r="Y202">
        <v>0.16</v>
      </c>
      <c r="AA202">
        <v>100.04</v>
      </c>
      <c r="AB202">
        <v>0</v>
      </c>
      <c r="AC202">
        <v>0</v>
      </c>
      <c r="AD202">
        <v>0</v>
      </c>
      <c r="AE202">
        <v>30.5</v>
      </c>
      <c r="AF202">
        <v>0</v>
      </c>
      <c r="AG202">
        <v>0</v>
      </c>
      <c r="AH202">
        <v>0</v>
      </c>
      <c r="AI202">
        <v>3.28</v>
      </c>
      <c r="AJ202">
        <v>1</v>
      </c>
      <c r="AK202">
        <v>1</v>
      </c>
      <c r="AL202">
        <v>1</v>
      </c>
      <c r="AN202">
        <v>0</v>
      </c>
      <c r="AO202">
        <v>1</v>
      </c>
      <c r="AP202">
        <v>0</v>
      </c>
      <c r="AQ202">
        <v>0</v>
      </c>
      <c r="AR202">
        <v>0</v>
      </c>
      <c r="AS202" t="s">
        <v>3</v>
      </c>
      <c r="AT202">
        <v>0.16</v>
      </c>
      <c r="AU202" t="s">
        <v>3</v>
      </c>
      <c r="AV202">
        <v>0</v>
      </c>
      <c r="AW202">
        <v>2</v>
      </c>
      <c r="AX202">
        <v>35350986</v>
      </c>
      <c r="AY202">
        <v>1</v>
      </c>
      <c r="AZ202">
        <v>0</v>
      </c>
      <c r="BA202">
        <v>197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0</v>
      </c>
      <c r="BL202">
        <v>0</v>
      </c>
      <c r="BM202">
        <v>0</v>
      </c>
      <c r="BN202">
        <v>0</v>
      </c>
      <c r="BO202">
        <v>0</v>
      </c>
      <c r="BP202">
        <v>0</v>
      </c>
      <c r="BQ202">
        <v>0</v>
      </c>
      <c r="BR202">
        <v>0</v>
      </c>
      <c r="BS202">
        <v>0</v>
      </c>
      <c r="BT202">
        <v>0</v>
      </c>
      <c r="BU202">
        <v>0</v>
      </c>
      <c r="BV202">
        <v>0</v>
      </c>
      <c r="BW202">
        <v>0</v>
      </c>
      <c r="CX202">
        <f>Y202*Source!I113</f>
        <v>0.08</v>
      </c>
      <c r="CY202">
        <f t="shared" si="42"/>
        <v>100.04</v>
      </c>
      <c r="CZ202">
        <f t="shared" si="43"/>
        <v>30.5</v>
      </c>
      <c r="DA202">
        <f t="shared" si="44"/>
        <v>3.28</v>
      </c>
      <c r="DB202">
        <f t="shared" si="40"/>
        <v>4.88</v>
      </c>
      <c r="DC202">
        <f t="shared" si="41"/>
        <v>0</v>
      </c>
    </row>
    <row r="203" spans="1:107">
      <c r="A203">
        <f>ROW(Source!A113)</f>
        <v>113</v>
      </c>
      <c r="B203">
        <v>35350322</v>
      </c>
      <c r="C203">
        <v>35350977</v>
      </c>
      <c r="D203">
        <v>29114470</v>
      </c>
      <c r="E203">
        <v>1</v>
      </c>
      <c r="F203">
        <v>1</v>
      </c>
      <c r="G203">
        <v>1</v>
      </c>
      <c r="H203">
        <v>3</v>
      </c>
      <c r="I203" t="s">
        <v>599</v>
      </c>
      <c r="J203" t="s">
        <v>600</v>
      </c>
      <c r="K203" t="s">
        <v>601</v>
      </c>
      <c r="L203">
        <v>1355</v>
      </c>
      <c r="N203">
        <v>1010</v>
      </c>
      <c r="O203" t="s">
        <v>18</v>
      </c>
      <c r="P203" t="s">
        <v>18</v>
      </c>
      <c r="Q203">
        <v>100</v>
      </c>
      <c r="W203">
        <v>0</v>
      </c>
      <c r="X203">
        <v>-228248654</v>
      </c>
      <c r="Y203">
        <v>0.32</v>
      </c>
      <c r="AA203">
        <v>55.19</v>
      </c>
      <c r="AB203">
        <v>0</v>
      </c>
      <c r="AC203">
        <v>0</v>
      </c>
      <c r="AD203">
        <v>0</v>
      </c>
      <c r="AE203">
        <v>86.24</v>
      </c>
      <c r="AF203">
        <v>0</v>
      </c>
      <c r="AG203">
        <v>0</v>
      </c>
      <c r="AH203">
        <v>0</v>
      </c>
      <c r="AI203">
        <v>0.64</v>
      </c>
      <c r="AJ203">
        <v>1</v>
      </c>
      <c r="AK203">
        <v>1</v>
      </c>
      <c r="AL203">
        <v>1</v>
      </c>
      <c r="AN203">
        <v>0</v>
      </c>
      <c r="AO203">
        <v>1</v>
      </c>
      <c r="AP203">
        <v>0</v>
      </c>
      <c r="AQ203">
        <v>0</v>
      </c>
      <c r="AR203">
        <v>0</v>
      </c>
      <c r="AS203" t="s">
        <v>3</v>
      </c>
      <c r="AT203">
        <v>0.32</v>
      </c>
      <c r="AU203" t="s">
        <v>3</v>
      </c>
      <c r="AV203">
        <v>0</v>
      </c>
      <c r="AW203">
        <v>2</v>
      </c>
      <c r="AX203">
        <v>35350987</v>
      </c>
      <c r="AY203">
        <v>1</v>
      </c>
      <c r="AZ203">
        <v>0</v>
      </c>
      <c r="BA203">
        <v>198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0</v>
      </c>
      <c r="BK203">
        <v>0</v>
      </c>
      <c r="BL203">
        <v>0</v>
      </c>
      <c r="BM203">
        <v>0</v>
      </c>
      <c r="BN203">
        <v>0</v>
      </c>
      <c r="BO203">
        <v>0</v>
      </c>
      <c r="BP203">
        <v>0</v>
      </c>
      <c r="BQ203">
        <v>0</v>
      </c>
      <c r="BR203">
        <v>0</v>
      </c>
      <c r="BS203">
        <v>0</v>
      </c>
      <c r="BT203">
        <v>0</v>
      </c>
      <c r="BU203">
        <v>0</v>
      </c>
      <c r="BV203">
        <v>0</v>
      </c>
      <c r="BW203">
        <v>0</v>
      </c>
      <c r="CX203">
        <f>Y203*Source!I113</f>
        <v>0.16</v>
      </c>
      <c r="CY203">
        <f t="shared" si="42"/>
        <v>55.19</v>
      </c>
      <c r="CZ203">
        <f t="shared" si="43"/>
        <v>86.24</v>
      </c>
      <c r="DA203">
        <f t="shared" si="44"/>
        <v>0.64</v>
      </c>
      <c r="DB203">
        <f t="shared" si="40"/>
        <v>27.6</v>
      </c>
      <c r="DC203">
        <f t="shared" si="41"/>
        <v>0</v>
      </c>
    </row>
    <row r="204" spans="1:107">
      <c r="A204">
        <f>ROW(Source!A113)</f>
        <v>113</v>
      </c>
      <c r="B204">
        <v>35350322</v>
      </c>
      <c r="C204">
        <v>35350977</v>
      </c>
      <c r="D204">
        <v>29149204</v>
      </c>
      <c r="E204">
        <v>1</v>
      </c>
      <c r="F204">
        <v>1</v>
      </c>
      <c r="G204">
        <v>1</v>
      </c>
      <c r="H204">
        <v>3</v>
      </c>
      <c r="I204" t="s">
        <v>489</v>
      </c>
      <c r="J204" t="s">
        <v>490</v>
      </c>
      <c r="K204" t="s">
        <v>491</v>
      </c>
      <c r="L204">
        <v>1348</v>
      </c>
      <c r="N204">
        <v>1009</v>
      </c>
      <c r="O204" t="s">
        <v>44</v>
      </c>
      <c r="P204" t="s">
        <v>44</v>
      </c>
      <c r="Q204">
        <v>1000</v>
      </c>
      <c r="W204">
        <v>0</v>
      </c>
      <c r="X204">
        <v>-1132764130</v>
      </c>
      <c r="Y204">
        <v>2.1000000000000001E-2</v>
      </c>
      <c r="AA204">
        <v>4978.46</v>
      </c>
      <c r="AB204">
        <v>0</v>
      </c>
      <c r="AC204">
        <v>0</v>
      </c>
      <c r="AD204">
        <v>0</v>
      </c>
      <c r="AE204">
        <v>729.98</v>
      </c>
      <c r="AF204">
        <v>0</v>
      </c>
      <c r="AG204">
        <v>0</v>
      </c>
      <c r="AH204">
        <v>0</v>
      </c>
      <c r="AI204">
        <v>6.82</v>
      </c>
      <c r="AJ204">
        <v>1</v>
      </c>
      <c r="AK204">
        <v>1</v>
      </c>
      <c r="AL204">
        <v>1</v>
      </c>
      <c r="AN204">
        <v>0</v>
      </c>
      <c r="AO204">
        <v>1</v>
      </c>
      <c r="AP204">
        <v>0</v>
      </c>
      <c r="AQ204">
        <v>0</v>
      </c>
      <c r="AR204">
        <v>0</v>
      </c>
      <c r="AS204" t="s">
        <v>3</v>
      </c>
      <c r="AT204">
        <v>2.1000000000000001E-2</v>
      </c>
      <c r="AU204" t="s">
        <v>3</v>
      </c>
      <c r="AV204">
        <v>0</v>
      </c>
      <c r="AW204">
        <v>2</v>
      </c>
      <c r="AX204">
        <v>35350988</v>
      </c>
      <c r="AY204">
        <v>1</v>
      </c>
      <c r="AZ204">
        <v>0</v>
      </c>
      <c r="BA204">
        <v>199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0</v>
      </c>
      <c r="BL204">
        <v>0</v>
      </c>
      <c r="BM204">
        <v>0</v>
      </c>
      <c r="BN204">
        <v>0</v>
      </c>
      <c r="BO204">
        <v>0</v>
      </c>
      <c r="BP204">
        <v>0</v>
      </c>
      <c r="BQ204">
        <v>0</v>
      </c>
      <c r="BR204">
        <v>0</v>
      </c>
      <c r="BS204">
        <v>0</v>
      </c>
      <c r="BT204">
        <v>0</v>
      </c>
      <c r="BU204">
        <v>0</v>
      </c>
      <c r="BV204">
        <v>0</v>
      </c>
      <c r="BW204">
        <v>0</v>
      </c>
      <c r="CX204">
        <f>Y204*Source!I113</f>
        <v>1.0500000000000001E-2</v>
      </c>
      <c r="CY204">
        <f t="shared" si="42"/>
        <v>4978.46</v>
      </c>
      <c r="CZ204">
        <f t="shared" si="43"/>
        <v>729.98</v>
      </c>
      <c r="DA204">
        <f t="shared" si="44"/>
        <v>6.82</v>
      </c>
      <c r="DB204">
        <f t="shared" si="40"/>
        <v>15.33</v>
      </c>
      <c r="DC204">
        <f t="shared" si="41"/>
        <v>0</v>
      </c>
    </row>
    <row r="205" spans="1:107">
      <c r="A205">
        <f>ROW(Source!A113)</f>
        <v>113</v>
      </c>
      <c r="B205">
        <v>35350322</v>
      </c>
      <c r="C205">
        <v>35350977</v>
      </c>
      <c r="D205">
        <v>29171808</v>
      </c>
      <c r="E205">
        <v>1</v>
      </c>
      <c r="F205">
        <v>1</v>
      </c>
      <c r="G205">
        <v>1</v>
      </c>
      <c r="H205">
        <v>3</v>
      </c>
      <c r="I205" t="s">
        <v>575</v>
      </c>
      <c r="J205" t="s">
        <v>576</v>
      </c>
      <c r="K205" t="s">
        <v>577</v>
      </c>
      <c r="L205">
        <v>1374</v>
      </c>
      <c r="N205">
        <v>1013</v>
      </c>
      <c r="O205" t="s">
        <v>578</v>
      </c>
      <c r="P205" t="s">
        <v>578</v>
      </c>
      <c r="Q205">
        <v>1</v>
      </c>
      <c r="W205">
        <v>0</v>
      </c>
      <c r="X205">
        <v>-915781824</v>
      </c>
      <c r="Y205">
        <v>4.2300000000000004</v>
      </c>
      <c r="AA205">
        <v>1</v>
      </c>
      <c r="AB205">
        <v>0</v>
      </c>
      <c r="AC205">
        <v>0</v>
      </c>
      <c r="AD205">
        <v>0</v>
      </c>
      <c r="AE205">
        <v>1</v>
      </c>
      <c r="AF205">
        <v>0</v>
      </c>
      <c r="AG205">
        <v>0</v>
      </c>
      <c r="AH205">
        <v>0</v>
      </c>
      <c r="AI205">
        <v>1</v>
      </c>
      <c r="AJ205">
        <v>1</v>
      </c>
      <c r="AK205">
        <v>1</v>
      </c>
      <c r="AL205">
        <v>1</v>
      </c>
      <c r="AN205">
        <v>0</v>
      </c>
      <c r="AO205">
        <v>1</v>
      </c>
      <c r="AP205">
        <v>0</v>
      </c>
      <c r="AQ205">
        <v>0</v>
      </c>
      <c r="AR205">
        <v>0</v>
      </c>
      <c r="AS205" t="s">
        <v>3</v>
      </c>
      <c r="AT205">
        <v>4.2300000000000004</v>
      </c>
      <c r="AU205" t="s">
        <v>3</v>
      </c>
      <c r="AV205">
        <v>0</v>
      </c>
      <c r="AW205">
        <v>2</v>
      </c>
      <c r="AX205">
        <v>35350989</v>
      </c>
      <c r="AY205">
        <v>1</v>
      </c>
      <c r="AZ205">
        <v>0</v>
      </c>
      <c r="BA205">
        <v>200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0</v>
      </c>
      <c r="BK205">
        <v>0</v>
      </c>
      <c r="BL205">
        <v>0</v>
      </c>
      <c r="BM205">
        <v>0</v>
      </c>
      <c r="BN205">
        <v>0</v>
      </c>
      <c r="BO205">
        <v>0</v>
      </c>
      <c r="BP205">
        <v>0</v>
      </c>
      <c r="BQ205">
        <v>0</v>
      </c>
      <c r="BR205">
        <v>0</v>
      </c>
      <c r="BS205">
        <v>0</v>
      </c>
      <c r="BT205">
        <v>0</v>
      </c>
      <c r="BU205">
        <v>0</v>
      </c>
      <c r="BV205">
        <v>0</v>
      </c>
      <c r="BW205">
        <v>0</v>
      </c>
      <c r="CX205">
        <f>Y205*Source!I113</f>
        <v>2.1150000000000002</v>
      </c>
      <c r="CY205">
        <f t="shared" si="42"/>
        <v>1</v>
      </c>
      <c r="CZ205">
        <f t="shared" si="43"/>
        <v>1</v>
      </c>
      <c r="DA205">
        <f t="shared" si="44"/>
        <v>1</v>
      </c>
      <c r="DB205">
        <f t="shared" si="40"/>
        <v>4.2300000000000004</v>
      </c>
      <c r="DC205">
        <f t="shared" si="41"/>
        <v>0</v>
      </c>
    </row>
    <row r="206" spans="1:107">
      <c r="A206">
        <f>ROW(Source!A151)</f>
        <v>151</v>
      </c>
      <c r="B206">
        <v>35350322</v>
      </c>
      <c r="C206">
        <v>36514917</v>
      </c>
      <c r="D206">
        <v>18410631</v>
      </c>
      <c r="E206">
        <v>1</v>
      </c>
      <c r="F206">
        <v>1</v>
      </c>
      <c r="G206">
        <v>1</v>
      </c>
      <c r="H206">
        <v>1</v>
      </c>
      <c r="I206" t="s">
        <v>602</v>
      </c>
      <c r="J206" t="s">
        <v>3</v>
      </c>
      <c r="K206" t="s">
        <v>603</v>
      </c>
      <c r="L206">
        <v>1369</v>
      </c>
      <c r="N206">
        <v>1013</v>
      </c>
      <c r="O206" t="s">
        <v>430</v>
      </c>
      <c r="P206" t="s">
        <v>430</v>
      </c>
      <c r="Q206">
        <v>1</v>
      </c>
      <c r="W206">
        <v>0</v>
      </c>
      <c r="X206">
        <v>-1896518065</v>
      </c>
      <c r="Y206">
        <v>6.8309999999999995</v>
      </c>
      <c r="AA206">
        <v>0</v>
      </c>
      <c r="AB206">
        <v>0</v>
      </c>
      <c r="AC206">
        <v>0</v>
      </c>
      <c r="AD206">
        <v>276.22000000000003</v>
      </c>
      <c r="AE206">
        <v>0</v>
      </c>
      <c r="AF206">
        <v>0</v>
      </c>
      <c r="AG206">
        <v>0</v>
      </c>
      <c r="AH206">
        <v>276.22000000000003</v>
      </c>
      <c r="AI206">
        <v>1</v>
      </c>
      <c r="AJ206">
        <v>1</v>
      </c>
      <c r="AK206">
        <v>1</v>
      </c>
      <c r="AL206">
        <v>1</v>
      </c>
      <c r="AN206">
        <v>0</v>
      </c>
      <c r="AO206">
        <v>1</v>
      </c>
      <c r="AP206">
        <v>1</v>
      </c>
      <c r="AQ206">
        <v>0</v>
      </c>
      <c r="AR206">
        <v>0</v>
      </c>
      <c r="AS206" t="s">
        <v>3</v>
      </c>
      <c r="AT206">
        <v>5.94</v>
      </c>
      <c r="AU206" t="s">
        <v>57</v>
      </c>
      <c r="AV206">
        <v>1</v>
      </c>
      <c r="AW206">
        <v>2</v>
      </c>
      <c r="AX206">
        <v>36514918</v>
      </c>
      <c r="AY206">
        <v>1</v>
      </c>
      <c r="AZ206">
        <v>0</v>
      </c>
      <c r="BA206">
        <v>201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0</v>
      </c>
      <c r="BN206">
        <v>0</v>
      </c>
      <c r="BO206">
        <v>0</v>
      </c>
      <c r="BP206">
        <v>0</v>
      </c>
      <c r="BQ206">
        <v>0</v>
      </c>
      <c r="BR206">
        <v>0</v>
      </c>
      <c r="BS206">
        <v>0</v>
      </c>
      <c r="BT206">
        <v>0</v>
      </c>
      <c r="BU206">
        <v>0</v>
      </c>
      <c r="BV206">
        <v>0</v>
      </c>
      <c r="BW206">
        <v>0</v>
      </c>
      <c r="CX206">
        <f>Y206*Source!I151</f>
        <v>0.97000199999999981</v>
      </c>
      <c r="CY206">
        <f>AD206</f>
        <v>276.22000000000003</v>
      </c>
      <c r="CZ206">
        <f>AH206</f>
        <v>276.22000000000003</v>
      </c>
      <c r="DA206">
        <f>AL206</f>
        <v>1</v>
      </c>
      <c r="DB206">
        <f>ROUND((ROUND(AT206*CZ206,2)*1.15),6)</f>
        <v>1886.8625</v>
      </c>
      <c r="DC206">
        <f>ROUND((ROUND(AT206*AG206,2)*1.15),6)</f>
        <v>0</v>
      </c>
    </row>
    <row r="207" spans="1:107">
      <c r="A207">
        <f>ROW(Source!A151)</f>
        <v>151</v>
      </c>
      <c r="B207">
        <v>35350322</v>
      </c>
      <c r="C207">
        <v>36514917</v>
      </c>
      <c r="D207">
        <v>121548</v>
      </c>
      <c r="E207">
        <v>1</v>
      </c>
      <c r="F207">
        <v>1</v>
      </c>
      <c r="G207">
        <v>1</v>
      </c>
      <c r="H207">
        <v>1</v>
      </c>
      <c r="I207" t="s">
        <v>23</v>
      </c>
      <c r="J207" t="s">
        <v>3</v>
      </c>
      <c r="K207" t="s">
        <v>431</v>
      </c>
      <c r="L207">
        <v>608254</v>
      </c>
      <c r="N207">
        <v>1013</v>
      </c>
      <c r="O207" t="s">
        <v>432</v>
      </c>
      <c r="P207" t="s">
        <v>432</v>
      </c>
      <c r="Q207">
        <v>1</v>
      </c>
      <c r="W207">
        <v>0</v>
      </c>
      <c r="X207">
        <v>-185737400</v>
      </c>
      <c r="Y207">
        <v>0.04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1</v>
      </c>
      <c r="AJ207">
        <v>1</v>
      </c>
      <c r="AK207">
        <v>1</v>
      </c>
      <c r="AL207">
        <v>1</v>
      </c>
      <c r="AN207">
        <v>0</v>
      </c>
      <c r="AO207">
        <v>1</v>
      </c>
      <c r="AP207">
        <v>0</v>
      </c>
      <c r="AQ207">
        <v>0</v>
      </c>
      <c r="AR207">
        <v>0</v>
      </c>
      <c r="AS207" t="s">
        <v>3</v>
      </c>
      <c r="AT207">
        <v>0.04</v>
      </c>
      <c r="AU207" t="s">
        <v>3</v>
      </c>
      <c r="AV207">
        <v>2</v>
      </c>
      <c r="AW207">
        <v>2</v>
      </c>
      <c r="AX207">
        <v>36514919</v>
      </c>
      <c r="AY207">
        <v>1</v>
      </c>
      <c r="AZ207">
        <v>0</v>
      </c>
      <c r="BA207">
        <v>202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0</v>
      </c>
      <c r="BK207">
        <v>0</v>
      </c>
      <c r="BL207">
        <v>0</v>
      </c>
      <c r="BM207">
        <v>0</v>
      </c>
      <c r="BN207">
        <v>0</v>
      </c>
      <c r="BO207">
        <v>0</v>
      </c>
      <c r="BP207">
        <v>0</v>
      </c>
      <c r="BQ207">
        <v>0</v>
      </c>
      <c r="BR207">
        <v>0</v>
      </c>
      <c r="BS207">
        <v>0</v>
      </c>
      <c r="BT207">
        <v>0</v>
      </c>
      <c r="BU207">
        <v>0</v>
      </c>
      <c r="BV207">
        <v>0</v>
      </c>
      <c r="BW207">
        <v>0</v>
      </c>
      <c r="CX207">
        <f>Y207*Source!I151</f>
        <v>5.6799999999999993E-3</v>
      </c>
      <c r="CY207">
        <f>AD207</f>
        <v>0</v>
      </c>
      <c r="CZ207">
        <f>AH207</f>
        <v>0</v>
      </c>
      <c r="DA207">
        <f>AL207</f>
        <v>1</v>
      </c>
      <c r="DB207">
        <f t="shared" ref="DB207:DB213" si="45">ROUND(ROUND(AT207*CZ207,2),6)</f>
        <v>0</v>
      </c>
      <c r="DC207">
        <f t="shared" ref="DC207:DC213" si="46">ROUND(ROUND(AT207*AG207,2),6)</f>
        <v>0</v>
      </c>
    </row>
    <row r="208" spans="1:107">
      <c r="A208">
        <f>ROW(Source!A151)</f>
        <v>151</v>
      </c>
      <c r="B208">
        <v>35350322</v>
      </c>
      <c r="C208">
        <v>36514917</v>
      </c>
      <c r="D208">
        <v>29172554</v>
      </c>
      <c r="E208">
        <v>1</v>
      </c>
      <c r="F208">
        <v>1</v>
      </c>
      <c r="G208">
        <v>1</v>
      </c>
      <c r="H208">
        <v>2</v>
      </c>
      <c r="I208" t="s">
        <v>604</v>
      </c>
      <c r="J208" t="s">
        <v>684</v>
      </c>
      <c r="K208" t="s">
        <v>606</v>
      </c>
      <c r="L208">
        <v>1368</v>
      </c>
      <c r="N208">
        <v>1011</v>
      </c>
      <c r="O208" t="s">
        <v>436</v>
      </c>
      <c r="P208" t="s">
        <v>436</v>
      </c>
      <c r="Q208">
        <v>1</v>
      </c>
      <c r="W208">
        <v>0</v>
      </c>
      <c r="X208">
        <v>-1902254956</v>
      </c>
      <c r="Y208">
        <v>0.04</v>
      </c>
      <c r="AA208">
        <v>0</v>
      </c>
      <c r="AB208">
        <v>429.56</v>
      </c>
      <c r="AC208">
        <v>384.89</v>
      </c>
      <c r="AD208">
        <v>0</v>
      </c>
      <c r="AE208">
        <v>0</v>
      </c>
      <c r="AF208">
        <v>27.66</v>
      </c>
      <c r="AG208">
        <v>11.6</v>
      </c>
      <c r="AH208">
        <v>0</v>
      </c>
      <c r="AI208">
        <v>1</v>
      </c>
      <c r="AJ208">
        <v>15.53</v>
      </c>
      <c r="AK208">
        <v>33.18</v>
      </c>
      <c r="AL208">
        <v>1</v>
      </c>
      <c r="AN208">
        <v>0</v>
      </c>
      <c r="AO208">
        <v>1</v>
      </c>
      <c r="AP208">
        <v>0</v>
      </c>
      <c r="AQ208">
        <v>0</v>
      </c>
      <c r="AR208">
        <v>0</v>
      </c>
      <c r="AS208" t="s">
        <v>3</v>
      </c>
      <c r="AT208">
        <v>0.04</v>
      </c>
      <c r="AU208" t="s">
        <v>3</v>
      </c>
      <c r="AV208">
        <v>0</v>
      </c>
      <c r="AW208">
        <v>2</v>
      </c>
      <c r="AX208">
        <v>36514920</v>
      </c>
      <c r="AY208">
        <v>1</v>
      </c>
      <c r="AZ208">
        <v>0</v>
      </c>
      <c r="BA208">
        <v>203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0</v>
      </c>
      <c r="BK208">
        <v>0</v>
      </c>
      <c r="BL208">
        <v>0</v>
      </c>
      <c r="BM208">
        <v>0</v>
      </c>
      <c r="BN208">
        <v>0</v>
      </c>
      <c r="BO208">
        <v>0</v>
      </c>
      <c r="BP208">
        <v>0</v>
      </c>
      <c r="BQ208">
        <v>0</v>
      </c>
      <c r="BR208">
        <v>0</v>
      </c>
      <c r="BS208">
        <v>0</v>
      </c>
      <c r="BT208">
        <v>0</v>
      </c>
      <c r="BU208">
        <v>0</v>
      </c>
      <c r="BV208">
        <v>0</v>
      </c>
      <c r="BW208">
        <v>0</v>
      </c>
      <c r="CX208">
        <f>Y208*Source!I151</f>
        <v>5.6799999999999993E-3</v>
      </c>
      <c r="CY208">
        <f>AB208</f>
        <v>429.56</v>
      </c>
      <c r="CZ208">
        <f>AF208</f>
        <v>27.66</v>
      </c>
      <c r="DA208">
        <f>AJ208</f>
        <v>15.53</v>
      </c>
      <c r="DB208">
        <f t="shared" si="45"/>
        <v>1.1100000000000001</v>
      </c>
      <c r="DC208">
        <f t="shared" si="46"/>
        <v>0.46</v>
      </c>
    </row>
    <row r="209" spans="1:107">
      <c r="A209">
        <f>ROW(Source!A151)</f>
        <v>151</v>
      </c>
      <c r="B209">
        <v>35350322</v>
      </c>
      <c r="C209">
        <v>36514917</v>
      </c>
      <c r="D209">
        <v>29174653</v>
      </c>
      <c r="E209">
        <v>1</v>
      </c>
      <c r="F209">
        <v>1</v>
      </c>
      <c r="G209">
        <v>1</v>
      </c>
      <c r="H209">
        <v>2</v>
      </c>
      <c r="I209" t="s">
        <v>607</v>
      </c>
      <c r="J209" t="s">
        <v>702</v>
      </c>
      <c r="K209" t="s">
        <v>609</v>
      </c>
      <c r="L209">
        <v>1368</v>
      </c>
      <c r="N209">
        <v>1011</v>
      </c>
      <c r="O209" t="s">
        <v>436</v>
      </c>
      <c r="P209" t="s">
        <v>436</v>
      </c>
      <c r="Q209">
        <v>1</v>
      </c>
      <c r="W209">
        <v>0</v>
      </c>
      <c r="X209">
        <v>2094841884</v>
      </c>
      <c r="Y209">
        <v>5.12</v>
      </c>
      <c r="AA209">
        <v>0</v>
      </c>
      <c r="AB209">
        <v>31.51</v>
      </c>
      <c r="AC209">
        <v>0</v>
      </c>
      <c r="AD209">
        <v>0</v>
      </c>
      <c r="AE209">
        <v>0</v>
      </c>
      <c r="AF209">
        <v>6.82</v>
      </c>
      <c r="AG209">
        <v>0</v>
      </c>
      <c r="AH209">
        <v>0</v>
      </c>
      <c r="AI209">
        <v>1</v>
      </c>
      <c r="AJ209">
        <v>4.62</v>
      </c>
      <c r="AK209">
        <v>33.18</v>
      </c>
      <c r="AL209">
        <v>1</v>
      </c>
      <c r="AN209">
        <v>0</v>
      </c>
      <c r="AO209">
        <v>1</v>
      </c>
      <c r="AP209">
        <v>0</v>
      </c>
      <c r="AQ209">
        <v>0</v>
      </c>
      <c r="AR209">
        <v>0</v>
      </c>
      <c r="AS209" t="s">
        <v>3</v>
      </c>
      <c r="AT209">
        <v>5.12</v>
      </c>
      <c r="AU209" t="s">
        <v>3</v>
      </c>
      <c r="AV209">
        <v>0</v>
      </c>
      <c r="AW209">
        <v>2</v>
      </c>
      <c r="AX209">
        <v>36514921</v>
      </c>
      <c r="AY209">
        <v>1</v>
      </c>
      <c r="AZ209">
        <v>0</v>
      </c>
      <c r="BA209">
        <v>204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0</v>
      </c>
      <c r="BK209">
        <v>0</v>
      </c>
      <c r="BL209">
        <v>0</v>
      </c>
      <c r="BM209">
        <v>0</v>
      </c>
      <c r="BN209">
        <v>0</v>
      </c>
      <c r="BO209">
        <v>0</v>
      </c>
      <c r="BP209">
        <v>0</v>
      </c>
      <c r="BQ209">
        <v>0</v>
      </c>
      <c r="BR209">
        <v>0</v>
      </c>
      <c r="BS209">
        <v>0</v>
      </c>
      <c r="BT209">
        <v>0</v>
      </c>
      <c r="BU209">
        <v>0</v>
      </c>
      <c r="BV209">
        <v>0</v>
      </c>
      <c r="BW209">
        <v>0</v>
      </c>
      <c r="CX209">
        <f>Y209*Source!I151</f>
        <v>0.72703999999999991</v>
      </c>
      <c r="CY209">
        <f>AB209</f>
        <v>31.51</v>
      </c>
      <c r="CZ209">
        <f>AF209</f>
        <v>6.82</v>
      </c>
      <c r="DA209">
        <f>AJ209</f>
        <v>4.62</v>
      </c>
      <c r="DB209">
        <f t="shared" si="45"/>
        <v>34.92</v>
      </c>
      <c r="DC209">
        <f t="shared" si="46"/>
        <v>0</v>
      </c>
    </row>
    <row r="210" spans="1:107">
      <c r="A210">
        <f>ROW(Source!A151)</f>
        <v>151</v>
      </c>
      <c r="B210">
        <v>35350322</v>
      </c>
      <c r="C210">
        <v>36514917</v>
      </c>
      <c r="D210">
        <v>29174913</v>
      </c>
      <c r="E210">
        <v>1</v>
      </c>
      <c r="F210">
        <v>1</v>
      </c>
      <c r="G210">
        <v>1</v>
      </c>
      <c r="H210">
        <v>2</v>
      </c>
      <c r="I210" t="s">
        <v>461</v>
      </c>
      <c r="J210" t="s">
        <v>516</v>
      </c>
      <c r="K210" t="s">
        <v>463</v>
      </c>
      <c r="L210">
        <v>1368</v>
      </c>
      <c r="N210">
        <v>1011</v>
      </c>
      <c r="O210" t="s">
        <v>436</v>
      </c>
      <c r="P210" t="s">
        <v>436</v>
      </c>
      <c r="Q210">
        <v>1</v>
      </c>
      <c r="W210">
        <v>0</v>
      </c>
      <c r="X210">
        <v>1230759911</v>
      </c>
      <c r="Y210">
        <v>0.1</v>
      </c>
      <c r="AA210">
        <v>0</v>
      </c>
      <c r="AB210">
        <v>932.72</v>
      </c>
      <c r="AC210">
        <v>384.89</v>
      </c>
      <c r="AD210">
        <v>0</v>
      </c>
      <c r="AE210">
        <v>0</v>
      </c>
      <c r="AF210">
        <v>87.17</v>
      </c>
      <c r="AG210">
        <v>11.6</v>
      </c>
      <c r="AH210">
        <v>0</v>
      </c>
      <c r="AI210">
        <v>1</v>
      </c>
      <c r="AJ210">
        <v>10.7</v>
      </c>
      <c r="AK210">
        <v>33.18</v>
      </c>
      <c r="AL210">
        <v>1</v>
      </c>
      <c r="AN210">
        <v>0</v>
      </c>
      <c r="AO210">
        <v>1</v>
      </c>
      <c r="AP210">
        <v>0</v>
      </c>
      <c r="AQ210">
        <v>0</v>
      </c>
      <c r="AR210">
        <v>0</v>
      </c>
      <c r="AS210" t="s">
        <v>3</v>
      </c>
      <c r="AT210">
        <v>0.1</v>
      </c>
      <c r="AU210" t="s">
        <v>3</v>
      </c>
      <c r="AV210">
        <v>0</v>
      </c>
      <c r="AW210">
        <v>2</v>
      </c>
      <c r="AX210">
        <v>36514922</v>
      </c>
      <c r="AY210">
        <v>1</v>
      </c>
      <c r="AZ210">
        <v>0</v>
      </c>
      <c r="BA210">
        <v>205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0</v>
      </c>
      <c r="BM210">
        <v>0</v>
      </c>
      <c r="BN210">
        <v>0</v>
      </c>
      <c r="BO210">
        <v>0</v>
      </c>
      <c r="BP210">
        <v>0</v>
      </c>
      <c r="BQ210">
        <v>0</v>
      </c>
      <c r="BR210">
        <v>0</v>
      </c>
      <c r="BS210">
        <v>0</v>
      </c>
      <c r="BT210">
        <v>0</v>
      </c>
      <c r="BU210">
        <v>0</v>
      </c>
      <c r="BV210">
        <v>0</v>
      </c>
      <c r="BW210">
        <v>0</v>
      </c>
      <c r="CX210">
        <f>Y210*Source!I151</f>
        <v>1.4199999999999999E-2</v>
      </c>
      <c r="CY210">
        <f>AB210</f>
        <v>932.72</v>
      </c>
      <c r="CZ210">
        <f>AF210</f>
        <v>87.17</v>
      </c>
      <c r="DA210">
        <f>AJ210</f>
        <v>10.7</v>
      </c>
      <c r="DB210">
        <f t="shared" si="45"/>
        <v>8.7200000000000006</v>
      </c>
      <c r="DC210">
        <f t="shared" si="46"/>
        <v>1.1599999999999999</v>
      </c>
    </row>
    <row r="211" spans="1:107">
      <c r="A211">
        <f>ROW(Source!A151)</f>
        <v>151</v>
      </c>
      <c r="B211">
        <v>35350322</v>
      </c>
      <c r="C211">
        <v>36514917</v>
      </c>
      <c r="D211">
        <v>29107800</v>
      </c>
      <c r="E211">
        <v>1</v>
      </c>
      <c r="F211">
        <v>1</v>
      </c>
      <c r="G211">
        <v>1</v>
      </c>
      <c r="H211">
        <v>3</v>
      </c>
      <c r="I211" t="s">
        <v>559</v>
      </c>
      <c r="J211" t="s">
        <v>675</v>
      </c>
      <c r="K211" t="s">
        <v>561</v>
      </c>
      <c r="L211">
        <v>1346</v>
      </c>
      <c r="N211">
        <v>1009</v>
      </c>
      <c r="O211" t="s">
        <v>101</v>
      </c>
      <c r="P211" t="s">
        <v>101</v>
      </c>
      <c r="Q211">
        <v>1</v>
      </c>
      <c r="W211">
        <v>0</v>
      </c>
      <c r="X211">
        <v>644139035</v>
      </c>
      <c r="Y211">
        <v>1</v>
      </c>
      <c r="AA211">
        <v>46.61</v>
      </c>
      <c r="AB211">
        <v>0</v>
      </c>
      <c r="AC211">
        <v>0</v>
      </c>
      <c r="AD211">
        <v>0</v>
      </c>
      <c r="AE211">
        <v>1.81</v>
      </c>
      <c r="AF211">
        <v>0</v>
      </c>
      <c r="AG211">
        <v>0</v>
      </c>
      <c r="AH211">
        <v>0</v>
      </c>
      <c r="AI211">
        <v>25.75</v>
      </c>
      <c r="AJ211">
        <v>1</v>
      </c>
      <c r="AK211">
        <v>1</v>
      </c>
      <c r="AL211">
        <v>1</v>
      </c>
      <c r="AN211">
        <v>0</v>
      </c>
      <c r="AO211">
        <v>1</v>
      </c>
      <c r="AP211">
        <v>0</v>
      </c>
      <c r="AQ211">
        <v>0</v>
      </c>
      <c r="AR211">
        <v>0</v>
      </c>
      <c r="AS211" t="s">
        <v>3</v>
      </c>
      <c r="AT211">
        <v>1</v>
      </c>
      <c r="AU211" t="s">
        <v>3</v>
      </c>
      <c r="AV211">
        <v>0</v>
      </c>
      <c r="AW211">
        <v>2</v>
      </c>
      <c r="AX211">
        <v>36514923</v>
      </c>
      <c r="AY211">
        <v>1</v>
      </c>
      <c r="AZ211">
        <v>0</v>
      </c>
      <c r="BA211">
        <v>206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0</v>
      </c>
      <c r="BL211">
        <v>0</v>
      </c>
      <c r="BM211">
        <v>0</v>
      </c>
      <c r="BN211">
        <v>0</v>
      </c>
      <c r="BO211">
        <v>0</v>
      </c>
      <c r="BP211">
        <v>0</v>
      </c>
      <c r="BQ211">
        <v>0</v>
      </c>
      <c r="BR211">
        <v>0</v>
      </c>
      <c r="BS211">
        <v>0</v>
      </c>
      <c r="BT211">
        <v>0</v>
      </c>
      <c r="BU211">
        <v>0</v>
      </c>
      <c r="BV211">
        <v>0</v>
      </c>
      <c r="BW211">
        <v>0</v>
      </c>
      <c r="CX211">
        <f>Y211*Source!I151</f>
        <v>0.14199999999999999</v>
      </c>
      <c r="CY211">
        <f>AA211</f>
        <v>46.61</v>
      </c>
      <c r="CZ211">
        <f>AE211</f>
        <v>1.81</v>
      </c>
      <c r="DA211">
        <f>AI211</f>
        <v>25.75</v>
      </c>
      <c r="DB211">
        <f t="shared" si="45"/>
        <v>1.81</v>
      </c>
      <c r="DC211">
        <f t="shared" si="46"/>
        <v>0</v>
      </c>
    </row>
    <row r="212" spans="1:107">
      <c r="A212">
        <f>ROW(Source!A151)</f>
        <v>151</v>
      </c>
      <c r="B212">
        <v>35350322</v>
      </c>
      <c r="C212">
        <v>36514917</v>
      </c>
      <c r="D212">
        <v>29122063</v>
      </c>
      <c r="E212">
        <v>1</v>
      </c>
      <c r="F212">
        <v>1</v>
      </c>
      <c r="G212">
        <v>1</v>
      </c>
      <c r="H212">
        <v>3</v>
      </c>
      <c r="I212" t="s">
        <v>610</v>
      </c>
      <c r="J212" t="s">
        <v>703</v>
      </c>
      <c r="K212" t="s">
        <v>612</v>
      </c>
      <c r="L212">
        <v>1346</v>
      </c>
      <c r="N212">
        <v>1009</v>
      </c>
      <c r="O212" t="s">
        <v>101</v>
      </c>
      <c r="P212" t="s">
        <v>101</v>
      </c>
      <c r="Q212">
        <v>1</v>
      </c>
      <c r="W212">
        <v>0</v>
      </c>
      <c r="X212">
        <v>1129793306</v>
      </c>
      <c r="Y212">
        <v>9.1999999999999993</v>
      </c>
      <c r="AA212">
        <v>155.61000000000001</v>
      </c>
      <c r="AB212">
        <v>0</v>
      </c>
      <c r="AC212">
        <v>0</v>
      </c>
      <c r="AD212">
        <v>0</v>
      </c>
      <c r="AE212">
        <v>16.59</v>
      </c>
      <c r="AF212">
        <v>0</v>
      </c>
      <c r="AG212">
        <v>0</v>
      </c>
      <c r="AH212">
        <v>0</v>
      </c>
      <c r="AI212">
        <v>9.3800000000000008</v>
      </c>
      <c r="AJ212">
        <v>1</v>
      </c>
      <c r="AK212">
        <v>1</v>
      </c>
      <c r="AL212">
        <v>1</v>
      </c>
      <c r="AN212">
        <v>0</v>
      </c>
      <c r="AO212">
        <v>1</v>
      </c>
      <c r="AP212">
        <v>0</v>
      </c>
      <c r="AQ212">
        <v>0</v>
      </c>
      <c r="AR212">
        <v>0</v>
      </c>
      <c r="AS212" t="s">
        <v>3</v>
      </c>
      <c r="AT212">
        <v>9.1999999999999993</v>
      </c>
      <c r="AU212" t="s">
        <v>3</v>
      </c>
      <c r="AV212">
        <v>0</v>
      </c>
      <c r="AW212">
        <v>2</v>
      </c>
      <c r="AX212">
        <v>36514924</v>
      </c>
      <c r="AY212">
        <v>1</v>
      </c>
      <c r="AZ212">
        <v>0</v>
      </c>
      <c r="BA212">
        <v>207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0</v>
      </c>
      <c r="BL212">
        <v>0</v>
      </c>
      <c r="BM212">
        <v>0</v>
      </c>
      <c r="BN212">
        <v>0</v>
      </c>
      <c r="BO212">
        <v>0</v>
      </c>
      <c r="BP212">
        <v>0</v>
      </c>
      <c r="BQ212">
        <v>0</v>
      </c>
      <c r="BR212">
        <v>0</v>
      </c>
      <c r="BS212">
        <v>0</v>
      </c>
      <c r="BT212">
        <v>0</v>
      </c>
      <c r="BU212">
        <v>0</v>
      </c>
      <c r="BV212">
        <v>0</v>
      </c>
      <c r="BW212">
        <v>0</v>
      </c>
      <c r="CX212">
        <f>Y212*Source!I151</f>
        <v>1.3063999999999998</v>
      </c>
      <c r="CY212">
        <f>AA212</f>
        <v>155.61000000000001</v>
      </c>
      <c r="CZ212">
        <f>AE212</f>
        <v>16.59</v>
      </c>
      <c r="DA212">
        <f>AI212</f>
        <v>9.3800000000000008</v>
      </c>
      <c r="DB212">
        <f t="shared" si="45"/>
        <v>152.63</v>
      </c>
      <c r="DC212">
        <f t="shared" si="46"/>
        <v>0</v>
      </c>
    </row>
    <row r="213" spans="1:107">
      <c r="A213">
        <f>ROW(Source!A151)</f>
        <v>151</v>
      </c>
      <c r="B213">
        <v>35350322</v>
      </c>
      <c r="C213">
        <v>36514917</v>
      </c>
      <c r="D213">
        <v>29150040</v>
      </c>
      <c r="E213">
        <v>1</v>
      </c>
      <c r="F213">
        <v>1</v>
      </c>
      <c r="G213">
        <v>1</v>
      </c>
      <c r="H213">
        <v>3</v>
      </c>
      <c r="I213" t="s">
        <v>505</v>
      </c>
      <c r="J213" t="s">
        <v>529</v>
      </c>
      <c r="K213" t="s">
        <v>507</v>
      </c>
      <c r="L213">
        <v>1339</v>
      </c>
      <c r="N213">
        <v>1007</v>
      </c>
      <c r="O213" t="s">
        <v>219</v>
      </c>
      <c r="P213" t="s">
        <v>219</v>
      </c>
      <c r="Q213">
        <v>1</v>
      </c>
      <c r="W213">
        <v>0</v>
      </c>
      <c r="X213">
        <v>619799737</v>
      </c>
      <c r="Y213">
        <v>0.01</v>
      </c>
      <c r="AA213">
        <v>22.2</v>
      </c>
      <c r="AB213">
        <v>0</v>
      </c>
      <c r="AC213">
        <v>0</v>
      </c>
      <c r="AD213">
        <v>0</v>
      </c>
      <c r="AE213">
        <v>2.44</v>
      </c>
      <c r="AF213">
        <v>0</v>
      </c>
      <c r="AG213">
        <v>0</v>
      </c>
      <c r="AH213">
        <v>0</v>
      </c>
      <c r="AI213">
        <v>9.1</v>
      </c>
      <c r="AJ213">
        <v>1</v>
      </c>
      <c r="AK213">
        <v>1</v>
      </c>
      <c r="AL213">
        <v>1</v>
      </c>
      <c r="AN213">
        <v>0</v>
      </c>
      <c r="AO213">
        <v>1</v>
      </c>
      <c r="AP213">
        <v>0</v>
      </c>
      <c r="AQ213">
        <v>0</v>
      </c>
      <c r="AR213">
        <v>0</v>
      </c>
      <c r="AS213" t="s">
        <v>3</v>
      </c>
      <c r="AT213">
        <v>0.01</v>
      </c>
      <c r="AU213" t="s">
        <v>3</v>
      </c>
      <c r="AV213">
        <v>0</v>
      </c>
      <c r="AW213">
        <v>2</v>
      </c>
      <c r="AX213">
        <v>36514925</v>
      </c>
      <c r="AY213">
        <v>1</v>
      </c>
      <c r="AZ213">
        <v>0</v>
      </c>
      <c r="BA213">
        <v>208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0</v>
      </c>
      <c r="BK213">
        <v>0</v>
      </c>
      <c r="BL213">
        <v>0</v>
      </c>
      <c r="BM213">
        <v>0</v>
      </c>
      <c r="BN213">
        <v>0</v>
      </c>
      <c r="BO213">
        <v>0</v>
      </c>
      <c r="BP213">
        <v>0</v>
      </c>
      <c r="BQ213">
        <v>0</v>
      </c>
      <c r="BR213">
        <v>0</v>
      </c>
      <c r="BS213">
        <v>0</v>
      </c>
      <c r="BT213">
        <v>0</v>
      </c>
      <c r="BU213">
        <v>0</v>
      </c>
      <c r="BV213">
        <v>0</v>
      </c>
      <c r="BW213">
        <v>0</v>
      </c>
      <c r="CX213">
        <f>Y213*Source!I151</f>
        <v>1.4199999999999998E-3</v>
      </c>
      <c r="CY213">
        <f>AA213</f>
        <v>22.2</v>
      </c>
      <c r="CZ213">
        <f>AE213</f>
        <v>2.44</v>
      </c>
      <c r="DA213">
        <f>AI213</f>
        <v>9.1</v>
      </c>
      <c r="DB213">
        <f t="shared" si="45"/>
        <v>0.02</v>
      </c>
      <c r="DC213">
        <f t="shared" si="46"/>
        <v>0</v>
      </c>
    </row>
    <row r="214" spans="1:107">
      <c r="A214">
        <f>ROW(Source!A152)</f>
        <v>152</v>
      </c>
      <c r="B214">
        <v>35350322</v>
      </c>
      <c r="C214">
        <v>36514874</v>
      </c>
      <c r="D214">
        <v>18407150</v>
      </c>
      <c r="E214">
        <v>1</v>
      </c>
      <c r="F214">
        <v>1</v>
      </c>
      <c r="G214">
        <v>1</v>
      </c>
      <c r="H214">
        <v>1</v>
      </c>
      <c r="I214" t="s">
        <v>565</v>
      </c>
      <c r="J214" t="s">
        <v>3</v>
      </c>
      <c r="K214" t="s">
        <v>566</v>
      </c>
      <c r="L214">
        <v>1369</v>
      </c>
      <c r="N214">
        <v>1013</v>
      </c>
      <c r="O214" t="s">
        <v>430</v>
      </c>
      <c r="P214" t="s">
        <v>430</v>
      </c>
      <c r="Q214">
        <v>1</v>
      </c>
      <c r="W214">
        <v>0</v>
      </c>
      <c r="X214">
        <v>-931037793</v>
      </c>
      <c r="Y214">
        <v>47.266149999999996</v>
      </c>
      <c r="AA214">
        <v>0</v>
      </c>
      <c r="AB214">
        <v>0</v>
      </c>
      <c r="AC214">
        <v>0</v>
      </c>
      <c r="AD214">
        <v>278.5</v>
      </c>
      <c r="AE214">
        <v>0</v>
      </c>
      <c r="AF214">
        <v>0</v>
      </c>
      <c r="AG214">
        <v>0</v>
      </c>
      <c r="AH214">
        <v>278.5</v>
      </c>
      <c r="AI214">
        <v>1</v>
      </c>
      <c r="AJ214">
        <v>1</v>
      </c>
      <c r="AK214">
        <v>1</v>
      </c>
      <c r="AL214">
        <v>1</v>
      </c>
      <c r="AN214">
        <v>0</v>
      </c>
      <c r="AO214">
        <v>1</v>
      </c>
      <c r="AP214">
        <v>1</v>
      </c>
      <c r="AQ214">
        <v>0</v>
      </c>
      <c r="AR214">
        <v>0</v>
      </c>
      <c r="AS214" t="s">
        <v>3</v>
      </c>
      <c r="AT214">
        <v>35.74</v>
      </c>
      <c r="AU214" t="s">
        <v>324</v>
      </c>
      <c r="AV214">
        <v>1</v>
      </c>
      <c r="AW214">
        <v>2</v>
      </c>
      <c r="AX214">
        <v>36514875</v>
      </c>
      <c r="AY214">
        <v>1</v>
      </c>
      <c r="AZ214">
        <v>0</v>
      </c>
      <c r="BA214">
        <v>209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>
        <v>0</v>
      </c>
      <c r="BL214">
        <v>0</v>
      </c>
      <c r="BM214">
        <v>0</v>
      </c>
      <c r="BN214">
        <v>0</v>
      </c>
      <c r="BO214">
        <v>0</v>
      </c>
      <c r="BP214">
        <v>0</v>
      </c>
      <c r="BQ214">
        <v>0</v>
      </c>
      <c r="BR214">
        <v>0</v>
      </c>
      <c r="BS214">
        <v>0</v>
      </c>
      <c r="BT214">
        <v>0</v>
      </c>
      <c r="BU214">
        <v>0</v>
      </c>
      <c r="BV214">
        <v>0</v>
      </c>
      <c r="BW214">
        <v>0</v>
      </c>
      <c r="CX214">
        <f>Y214*Source!I152</f>
        <v>6.7117932999999992</v>
      </c>
      <c r="CY214">
        <f>AD214</f>
        <v>278.5</v>
      </c>
      <c r="CZ214">
        <f>AH214</f>
        <v>278.5</v>
      </c>
      <c r="DA214">
        <f>AL214</f>
        <v>1</v>
      </c>
      <c r="DB214">
        <f>ROUND(((ROUND(AT214*CZ214,2)*1.15)*1.15),6)</f>
        <v>13163.622775</v>
      </c>
      <c r="DC214">
        <f>ROUND(((ROUND(AT214*AG214,2)*1.15)*1.15),6)</f>
        <v>0</v>
      </c>
    </row>
    <row r="215" spans="1:107">
      <c r="A215">
        <f>ROW(Source!A152)</f>
        <v>152</v>
      </c>
      <c r="B215">
        <v>35350322</v>
      </c>
      <c r="C215">
        <v>36514874</v>
      </c>
      <c r="D215">
        <v>121548</v>
      </c>
      <c r="E215">
        <v>1</v>
      </c>
      <c r="F215">
        <v>1</v>
      </c>
      <c r="G215">
        <v>1</v>
      </c>
      <c r="H215">
        <v>1</v>
      </c>
      <c r="I215" t="s">
        <v>23</v>
      </c>
      <c r="J215" t="s">
        <v>3</v>
      </c>
      <c r="K215" t="s">
        <v>431</v>
      </c>
      <c r="L215">
        <v>608254</v>
      </c>
      <c r="N215">
        <v>1013</v>
      </c>
      <c r="O215" t="s">
        <v>432</v>
      </c>
      <c r="P215" t="s">
        <v>432</v>
      </c>
      <c r="Q215">
        <v>1</v>
      </c>
      <c r="W215">
        <v>0</v>
      </c>
      <c r="X215">
        <v>-185737400</v>
      </c>
      <c r="Y215">
        <v>0.18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1</v>
      </c>
      <c r="AJ215">
        <v>1</v>
      </c>
      <c r="AK215">
        <v>1</v>
      </c>
      <c r="AL215">
        <v>1</v>
      </c>
      <c r="AN215">
        <v>0</v>
      </c>
      <c r="AO215">
        <v>1</v>
      </c>
      <c r="AP215">
        <v>0</v>
      </c>
      <c r="AQ215">
        <v>0</v>
      </c>
      <c r="AR215">
        <v>0</v>
      </c>
      <c r="AS215" t="s">
        <v>3</v>
      </c>
      <c r="AT215">
        <v>0.18</v>
      </c>
      <c r="AU215" t="s">
        <v>3</v>
      </c>
      <c r="AV215">
        <v>2</v>
      </c>
      <c r="AW215">
        <v>2</v>
      </c>
      <c r="AX215">
        <v>36514876</v>
      </c>
      <c r="AY215">
        <v>1</v>
      </c>
      <c r="AZ215">
        <v>0</v>
      </c>
      <c r="BA215">
        <v>210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0</v>
      </c>
      <c r="BL215">
        <v>0</v>
      </c>
      <c r="BM215">
        <v>0</v>
      </c>
      <c r="BN215">
        <v>0</v>
      </c>
      <c r="BO215">
        <v>0</v>
      </c>
      <c r="BP215">
        <v>0</v>
      </c>
      <c r="BQ215">
        <v>0</v>
      </c>
      <c r="BR215">
        <v>0</v>
      </c>
      <c r="BS215">
        <v>0</v>
      </c>
      <c r="BT215">
        <v>0</v>
      </c>
      <c r="BU215">
        <v>0</v>
      </c>
      <c r="BV215">
        <v>0</v>
      </c>
      <c r="BW215">
        <v>0</v>
      </c>
      <c r="CX215">
        <f>Y215*Source!I152</f>
        <v>2.5559999999999996E-2</v>
      </c>
      <c r="CY215">
        <f>AD215</f>
        <v>0</v>
      </c>
      <c r="CZ215">
        <f>AH215</f>
        <v>0</v>
      </c>
      <c r="DA215">
        <f>AL215</f>
        <v>1</v>
      </c>
      <c r="DB215">
        <f t="shared" ref="DB215:DB220" si="47">ROUND(ROUND(AT215*CZ215,2),6)</f>
        <v>0</v>
      </c>
      <c r="DC215">
        <f t="shared" ref="DC215:DC220" si="48">ROUND(ROUND(AT215*AG215,2),6)</f>
        <v>0</v>
      </c>
    </row>
    <row r="216" spans="1:107">
      <c r="A216">
        <f>ROW(Source!A152)</f>
        <v>152</v>
      </c>
      <c r="B216">
        <v>35350322</v>
      </c>
      <c r="C216">
        <v>36514874</v>
      </c>
      <c r="D216">
        <v>29172556</v>
      </c>
      <c r="E216">
        <v>1</v>
      </c>
      <c r="F216">
        <v>1</v>
      </c>
      <c r="G216">
        <v>1</v>
      </c>
      <c r="H216">
        <v>2</v>
      </c>
      <c r="I216" t="s">
        <v>433</v>
      </c>
      <c r="J216" t="s">
        <v>434</v>
      </c>
      <c r="K216" t="s">
        <v>435</v>
      </c>
      <c r="L216">
        <v>1368</v>
      </c>
      <c r="N216">
        <v>1011</v>
      </c>
      <c r="O216" t="s">
        <v>436</v>
      </c>
      <c r="P216" t="s">
        <v>436</v>
      </c>
      <c r="Q216">
        <v>1</v>
      </c>
      <c r="W216">
        <v>0</v>
      </c>
      <c r="X216">
        <v>344519037</v>
      </c>
      <c r="Y216">
        <v>0.18</v>
      </c>
      <c r="AA216">
        <v>0</v>
      </c>
      <c r="AB216">
        <v>466.71</v>
      </c>
      <c r="AC216">
        <v>447.93</v>
      </c>
      <c r="AD216">
        <v>0</v>
      </c>
      <c r="AE216">
        <v>0</v>
      </c>
      <c r="AF216">
        <v>31.26</v>
      </c>
      <c r="AG216">
        <v>13.5</v>
      </c>
      <c r="AH216">
        <v>0</v>
      </c>
      <c r="AI216">
        <v>1</v>
      </c>
      <c r="AJ216">
        <v>14.93</v>
      </c>
      <c r="AK216">
        <v>33.18</v>
      </c>
      <c r="AL216">
        <v>1</v>
      </c>
      <c r="AN216">
        <v>0</v>
      </c>
      <c r="AO216">
        <v>1</v>
      </c>
      <c r="AP216">
        <v>0</v>
      </c>
      <c r="AQ216">
        <v>0</v>
      </c>
      <c r="AR216">
        <v>0</v>
      </c>
      <c r="AS216" t="s">
        <v>3</v>
      </c>
      <c r="AT216">
        <v>0.18</v>
      </c>
      <c r="AU216" t="s">
        <v>3</v>
      </c>
      <c r="AV216">
        <v>0</v>
      </c>
      <c r="AW216">
        <v>2</v>
      </c>
      <c r="AX216">
        <v>36514877</v>
      </c>
      <c r="AY216">
        <v>1</v>
      </c>
      <c r="AZ216">
        <v>0</v>
      </c>
      <c r="BA216">
        <v>211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0</v>
      </c>
      <c r="BK216">
        <v>0</v>
      </c>
      <c r="BL216">
        <v>0</v>
      </c>
      <c r="BM216">
        <v>0</v>
      </c>
      <c r="BN216">
        <v>0</v>
      </c>
      <c r="BO216">
        <v>0</v>
      </c>
      <c r="BP216">
        <v>0</v>
      </c>
      <c r="BQ216">
        <v>0</v>
      </c>
      <c r="BR216">
        <v>0</v>
      </c>
      <c r="BS216">
        <v>0</v>
      </c>
      <c r="BT216">
        <v>0</v>
      </c>
      <c r="BU216">
        <v>0</v>
      </c>
      <c r="BV216">
        <v>0</v>
      </c>
      <c r="BW216">
        <v>0</v>
      </c>
      <c r="CX216">
        <f>Y216*Source!I152</f>
        <v>2.5559999999999996E-2</v>
      </c>
      <c r="CY216">
        <f>AB216</f>
        <v>466.71</v>
      </c>
      <c r="CZ216">
        <f>AF216</f>
        <v>31.26</v>
      </c>
      <c r="DA216">
        <f>AJ216</f>
        <v>14.93</v>
      </c>
      <c r="DB216">
        <f t="shared" si="47"/>
        <v>5.63</v>
      </c>
      <c r="DC216">
        <f t="shared" si="48"/>
        <v>2.4300000000000002</v>
      </c>
    </row>
    <row r="217" spans="1:107">
      <c r="A217">
        <f>ROW(Source!A152)</f>
        <v>152</v>
      </c>
      <c r="B217">
        <v>35350322</v>
      </c>
      <c r="C217">
        <v>36514874</v>
      </c>
      <c r="D217">
        <v>29174591</v>
      </c>
      <c r="E217">
        <v>1</v>
      </c>
      <c r="F217">
        <v>1</v>
      </c>
      <c r="G217">
        <v>1</v>
      </c>
      <c r="H217">
        <v>2</v>
      </c>
      <c r="I217" t="s">
        <v>556</v>
      </c>
      <c r="J217" t="s">
        <v>704</v>
      </c>
      <c r="K217" t="s">
        <v>558</v>
      </c>
      <c r="L217">
        <v>1368</v>
      </c>
      <c r="N217">
        <v>1011</v>
      </c>
      <c r="O217" t="s">
        <v>436</v>
      </c>
      <c r="P217" t="s">
        <v>436</v>
      </c>
      <c r="Q217">
        <v>1</v>
      </c>
      <c r="W217">
        <v>0</v>
      </c>
      <c r="X217">
        <v>1042522176</v>
      </c>
      <c r="Y217">
        <v>0.32</v>
      </c>
      <c r="AA217">
        <v>0</v>
      </c>
      <c r="AB217">
        <v>9.4700000000000006</v>
      </c>
      <c r="AC217">
        <v>0</v>
      </c>
      <c r="AD217">
        <v>0</v>
      </c>
      <c r="AE217">
        <v>0</v>
      </c>
      <c r="AF217">
        <v>0.95</v>
      </c>
      <c r="AG217">
        <v>0</v>
      </c>
      <c r="AH217">
        <v>0</v>
      </c>
      <c r="AI217">
        <v>1</v>
      </c>
      <c r="AJ217">
        <v>9.9700000000000006</v>
      </c>
      <c r="AK217">
        <v>33.18</v>
      </c>
      <c r="AL217">
        <v>1</v>
      </c>
      <c r="AN217">
        <v>0</v>
      </c>
      <c r="AO217">
        <v>1</v>
      </c>
      <c r="AP217">
        <v>0</v>
      </c>
      <c r="AQ217">
        <v>0</v>
      </c>
      <c r="AR217">
        <v>0</v>
      </c>
      <c r="AS217" t="s">
        <v>3</v>
      </c>
      <c r="AT217">
        <v>0.32</v>
      </c>
      <c r="AU217" t="s">
        <v>3</v>
      </c>
      <c r="AV217">
        <v>0</v>
      </c>
      <c r="AW217">
        <v>2</v>
      </c>
      <c r="AX217">
        <v>36514878</v>
      </c>
      <c r="AY217">
        <v>1</v>
      </c>
      <c r="AZ217">
        <v>0</v>
      </c>
      <c r="BA217">
        <v>212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0</v>
      </c>
      <c r="BI217">
        <v>0</v>
      </c>
      <c r="BJ217">
        <v>0</v>
      </c>
      <c r="BK217">
        <v>0</v>
      </c>
      <c r="BL217">
        <v>0</v>
      </c>
      <c r="BM217">
        <v>0</v>
      </c>
      <c r="BN217">
        <v>0</v>
      </c>
      <c r="BO217">
        <v>0</v>
      </c>
      <c r="BP217">
        <v>0</v>
      </c>
      <c r="BQ217">
        <v>0</v>
      </c>
      <c r="BR217">
        <v>0</v>
      </c>
      <c r="BS217">
        <v>0</v>
      </c>
      <c r="BT217">
        <v>0</v>
      </c>
      <c r="BU217">
        <v>0</v>
      </c>
      <c r="BV217">
        <v>0</v>
      </c>
      <c r="BW217">
        <v>0</v>
      </c>
      <c r="CX217">
        <f>Y217*Source!I152</f>
        <v>4.5439999999999994E-2</v>
      </c>
      <c r="CY217">
        <f>AB217</f>
        <v>9.4700000000000006</v>
      </c>
      <c r="CZ217">
        <f>AF217</f>
        <v>0.95</v>
      </c>
      <c r="DA217">
        <f>AJ217</f>
        <v>9.9700000000000006</v>
      </c>
      <c r="DB217">
        <f t="shared" si="47"/>
        <v>0.3</v>
      </c>
      <c r="DC217">
        <f t="shared" si="48"/>
        <v>0</v>
      </c>
    </row>
    <row r="218" spans="1:107">
      <c r="A218">
        <f>ROW(Source!A152)</f>
        <v>152</v>
      </c>
      <c r="B218">
        <v>35350322</v>
      </c>
      <c r="C218">
        <v>36514874</v>
      </c>
      <c r="D218">
        <v>29174913</v>
      </c>
      <c r="E218">
        <v>1</v>
      </c>
      <c r="F218">
        <v>1</v>
      </c>
      <c r="G218">
        <v>1</v>
      </c>
      <c r="H218">
        <v>2</v>
      </c>
      <c r="I218" t="s">
        <v>461</v>
      </c>
      <c r="J218" t="s">
        <v>516</v>
      </c>
      <c r="K218" t="s">
        <v>463</v>
      </c>
      <c r="L218">
        <v>1368</v>
      </c>
      <c r="N218">
        <v>1011</v>
      </c>
      <c r="O218" t="s">
        <v>436</v>
      </c>
      <c r="P218" t="s">
        <v>436</v>
      </c>
      <c r="Q218">
        <v>1</v>
      </c>
      <c r="W218">
        <v>0</v>
      </c>
      <c r="X218">
        <v>1230759911</v>
      </c>
      <c r="Y218">
        <v>0.26</v>
      </c>
      <c r="AA218">
        <v>0</v>
      </c>
      <c r="AB218">
        <v>932.72</v>
      </c>
      <c r="AC218">
        <v>384.89</v>
      </c>
      <c r="AD218">
        <v>0</v>
      </c>
      <c r="AE218">
        <v>0</v>
      </c>
      <c r="AF218">
        <v>87.17</v>
      </c>
      <c r="AG218">
        <v>11.6</v>
      </c>
      <c r="AH218">
        <v>0</v>
      </c>
      <c r="AI218">
        <v>1</v>
      </c>
      <c r="AJ218">
        <v>10.7</v>
      </c>
      <c r="AK218">
        <v>33.18</v>
      </c>
      <c r="AL218">
        <v>1</v>
      </c>
      <c r="AN218">
        <v>0</v>
      </c>
      <c r="AO218">
        <v>1</v>
      </c>
      <c r="AP218">
        <v>0</v>
      </c>
      <c r="AQ218">
        <v>0</v>
      </c>
      <c r="AR218">
        <v>0</v>
      </c>
      <c r="AS218" t="s">
        <v>3</v>
      </c>
      <c r="AT218">
        <v>0.26</v>
      </c>
      <c r="AU218" t="s">
        <v>3</v>
      </c>
      <c r="AV218">
        <v>0</v>
      </c>
      <c r="AW218">
        <v>2</v>
      </c>
      <c r="AX218">
        <v>36514879</v>
      </c>
      <c r="AY218">
        <v>1</v>
      </c>
      <c r="AZ218">
        <v>0</v>
      </c>
      <c r="BA218">
        <v>213</v>
      </c>
      <c r="BB218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0</v>
      </c>
      <c r="BI218">
        <v>0</v>
      </c>
      <c r="BJ218">
        <v>0</v>
      </c>
      <c r="BK218">
        <v>0</v>
      </c>
      <c r="BL218">
        <v>0</v>
      </c>
      <c r="BM218">
        <v>0</v>
      </c>
      <c r="BN218">
        <v>0</v>
      </c>
      <c r="BO218">
        <v>0</v>
      </c>
      <c r="BP218">
        <v>0</v>
      </c>
      <c r="BQ218">
        <v>0</v>
      </c>
      <c r="BR218">
        <v>0</v>
      </c>
      <c r="BS218">
        <v>0</v>
      </c>
      <c r="BT218">
        <v>0</v>
      </c>
      <c r="BU218">
        <v>0</v>
      </c>
      <c r="BV218">
        <v>0</v>
      </c>
      <c r="BW218">
        <v>0</v>
      </c>
      <c r="CX218">
        <f>Y218*Source!I152</f>
        <v>3.6920000000000001E-2</v>
      </c>
      <c r="CY218">
        <f>AB218</f>
        <v>932.72</v>
      </c>
      <c r="CZ218">
        <f>AF218</f>
        <v>87.17</v>
      </c>
      <c r="DA218">
        <f>AJ218</f>
        <v>10.7</v>
      </c>
      <c r="DB218">
        <f t="shared" si="47"/>
        <v>22.66</v>
      </c>
      <c r="DC218">
        <f t="shared" si="48"/>
        <v>3.02</v>
      </c>
    </row>
    <row r="219" spans="1:107">
      <c r="A219">
        <f>ROW(Source!A152)</f>
        <v>152</v>
      </c>
      <c r="B219">
        <v>35350322</v>
      </c>
      <c r="C219">
        <v>36514874</v>
      </c>
      <c r="D219">
        <v>29109162</v>
      </c>
      <c r="E219">
        <v>1</v>
      </c>
      <c r="F219">
        <v>1</v>
      </c>
      <c r="G219">
        <v>1</v>
      </c>
      <c r="H219">
        <v>3</v>
      </c>
      <c r="I219" t="s">
        <v>470</v>
      </c>
      <c r="J219" t="s">
        <v>705</v>
      </c>
      <c r="K219" t="s">
        <v>472</v>
      </c>
      <c r="L219">
        <v>1327</v>
      </c>
      <c r="N219">
        <v>1005</v>
      </c>
      <c r="O219" t="s">
        <v>76</v>
      </c>
      <c r="P219" t="s">
        <v>76</v>
      </c>
      <c r="Q219">
        <v>1</v>
      </c>
      <c r="W219">
        <v>0</v>
      </c>
      <c r="X219">
        <v>328735001</v>
      </c>
      <c r="Y219">
        <v>21</v>
      </c>
      <c r="AA219">
        <v>33.75</v>
      </c>
      <c r="AB219">
        <v>0</v>
      </c>
      <c r="AC219">
        <v>0</v>
      </c>
      <c r="AD219">
        <v>0</v>
      </c>
      <c r="AE219">
        <v>5.71</v>
      </c>
      <c r="AF219">
        <v>0</v>
      </c>
      <c r="AG219">
        <v>0</v>
      </c>
      <c r="AH219">
        <v>0</v>
      </c>
      <c r="AI219">
        <v>5.91</v>
      </c>
      <c r="AJ219">
        <v>1</v>
      </c>
      <c r="AK219">
        <v>1</v>
      </c>
      <c r="AL219">
        <v>1</v>
      </c>
      <c r="AN219">
        <v>0</v>
      </c>
      <c r="AO219">
        <v>1</v>
      </c>
      <c r="AP219">
        <v>0</v>
      </c>
      <c r="AQ219">
        <v>0</v>
      </c>
      <c r="AR219">
        <v>0</v>
      </c>
      <c r="AS219" t="s">
        <v>3</v>
      </c>
      <c r="AT219">
        <v>21</v>
      </c>
      <c r="AU219" t="s">
        <v>3</v>
      </c>
      <c r="AV219">
        <v>0</v>
      </c>
      <c r="AW219">
        <v>2</v>
      </c>
      <c r="AX219">
        <v>36514880</v>
      </c>
      <c r="AY219">
        <v>1</v>
      </c>
      <c r="AZ219">
        <v>0</v>
      </c>
      <c r="BA219">
        <v>214</v>
      </c>
      <c r="BB219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0</v>
      </c>
      <c r="BI219">
        <v>0</v>
      </c>
      <c r="BJ219">
        <v>0</v>
      </c>
      <c r="BK219">
        <v>0</v>
      </c>
      <c r="BL219">
        <v>0</v>
      </c>
      <c r="BM219">
        <v>0</v>
      </c>
      <c r="BN219">
        <v>0</v>
      </c>
      <c r="BO219">
        <v>0</v>
      </c>
      <c r="BP219">
        <v>0</v>
      </c>
      <c r="BQ219">
        <v>0</v>
      </c>
      <c r="BR219">
        <v>0</v>
      </c>
      <c r="BS219">
        <v>0</v>
      </c>
      <c r="BT219">
        <v>0</v>
      </c>
      <c r="BU219">
        <v>0</v>
      </c>
      <c r="BV219">
        <v>0</v>
      </c>
      <c r="BW219">
        <v>0</v>
      </c>
      <c r="CX219">
        <f>Y219*Source!I152</f>
        <v>2.9819999999999998</v>
      </c>
      <c r="CY219">
        <f>AA219</f>
        <v>33.75</v>
      </c>
      <c r="CZ219">
        <f>AE219</f>
        <v>5.71</v>
      </c>
      <c r="DA219">
        <f>AI219</f>
        <v>5.91</v>
      </c>
      <c r="DB219">
        <f t="shared" si="47"/>
        <v>119.91</v>
      </c>
      <c r="DC219">
        <f t="shared" si="48"/>
        <v>0</v>
      </c>
    </row>
    <row r="220" spans="1:107">
      <c r="A220">
        <f>ROW(Source!A152)</f>
        <v>152</v>
      </c>
      <c r="B220">
        <v>35350322</v>
      </c>
      <c r="C220">
        <v>36514874</v>
      </c>
      <c r="D220">
        <v>29131086</v>
      </c>
      <c r="E220">
        <v>1</v>
      </c>
      <c r="F220">
        <v>1</v>
      </c>
      <c r="G220">
        <v>1</v>
      </c>
      <c r="H220">
        <v>3</v>
      </c>
      <c r="I220" t="s">
        <v>706</v>
      </c>
      <c r="J220" t="s">
        <v>707</v>
      </c>
      <c r="K220" t="s">
        <v>708</v>
      </c>
      <c r="L220">
        <v>1339</v>
      </c>
      <c r="N220">
        <v>1007</v>
      </c>
      <c r="O220" t="s">
        <v>219</v>
      </c>
      <c r="P220" t="s">
        <v>219</v>
      </c>
      <c r="Q220">
        <v>1</v>
      </c>
      <c r="W220">
        <v>0</v>
      </c>
      <c r="X220">
        <v>-271200826</v>
      </c>
      <c r="Y220">
        <v>0.82</v>
      </c>
      <c r="AA220">
        <v>6560.13</v>
      </c>
      <c r="AB220">
        <v>0</v>
      </c>
      <c r="AC220">
        <v>0</v>
      </c>
      <c r="AD220">
        <v>0</v>
      </c>
      <c r="AE220">
        <v>1970.01</v>
      </c>
      <c r="AF220">
        <v>0</v>
      </c>
      <c r="AG220">
        <v>0</v>
      </c>
      <c r="AH220">
        <v>0</v>
      </c>
      <c r="AI220">
        <v>3.33</v>
      </c>
      <c r="AJ220">
        <v>1</v>
      </c>
      <c r="AK220">
        <v>1</v>
      </c>
      <c r="AL220">
        <v>1</v>
      </c>
      <c r="AN220">
        <v>0</v>
      </c>
      <c r="AO220">
        <v>1</v>
      </c>
      <c r="AP220">
        <v>0</v>
      </c>
      <c r="AQ220">
        <v>0</v>
      </c>
      <c r="AR220">
        <v>0</v>
      </c>
      <c r="AS220" t="s">
        <v>3</v>
      </c>
      <c r="AT220">
        <v>0.82</v>
      </c>
      <c r="AU220" t="s">
        <v>3</v>
      </c>
      <c r="AV220">
        <v>0</v>
      </c>
      <c r="AW220">
        <v>2</v>
      </c>
      <c r="AX220">
        <v>36514881</v>
      </c>
      <c r="AY220">
        <v>1</v>
      </c>
      <c r="AZ220">
        <v>0</v>
      </c>
      <c r="BA220">
        <v>215</v>
      </c>
      <c r="BB22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0</v>
      </c>
      <c r="BI220">
        <v>0</v>
      </c>
      <c r="BJ220">
        <v>0</v>
      </c>
      <c r="BK220">
        <v>0</v>
      </c>
      <c r="BL220">
        <v>0</v>
      </c>
      <c r="BM220">
        <v>0</v>
      </c>
      <c r="BN220">
        <v>0</v>
      </c>
      <c r="BO220">
        <v>0</v>
      </c>
      <c r="BP220">
        <v>0</v>
      </c>
      <c r="BQ220">
        <v>0</v>
      </c>
      <c r="BR220">
        <v>0</v>
      </c>
      <c r="BS220">
        <v>0</v>
      </c>
      <c r="BT220">
        <v>0</v>
      </c>
      <c r="BU220">
        <v>0</v>
      </c>
      <c r="BV220">
        <v>0</v>
      </c>
      <c r="BW220">
        <v>0</v>
      </c>
      <c r="CX220">
        <f>Y220*Source!I152</f>
        <v>0.11643999999999999</v>
      </c>
      <c r="CY220">
        <f>AA220</f>
        <v>6560.13</v>
      </c>
      <c r="CZ220">
        <f>AE220</f>
        <v>1970.01</v>
      </c>
      <c r="DA220">
        <f>AI220</f>
        <v>3.33</v>
      </c>
      <c r="DB220">
        <f t="shared" si="47"/>
        <v>1615.41</v>
      </c>
      <c r="DC220">
        <f t="shared" si="48"/>
        <v>0</v>
      </c>
    </row>
    <row r="221" spans="1:107">
      <c r="A221">
        <f>ROW(Source!A153)</f>
        <v>153</v>
      </c>
      <c r="B221">
        <v>35350322</v>
      </c>
      <c r="C221">
        <v>36514891</v>
      </c>
      <c r="D221">
        <v>31427434</v>
      </c>
      <c r="E221">
        <v>1</v>
      </c>
      <c r="F221">
        <v>1</v>
      </c>
      <c r="G221">
        <v>1</v>
      </c>
      <c r="H221">
        <v>1</v>
      </c>
      <c r="I221" t="s">
        <v>661</v>
      </c>
      <c r="J221" t="s">
        <v>3</v>
      </c>
      <c r="K221" t="s">
        <v>662</v>
      </c>
      <c r="L221">
        <v>1369</v>
      </c>
      <c r="N221">
        <v>1013</v>
      </c>
      <c r="O221" t="s">
        <v>430</v>
      </c>
      <c r="P221" t="s">
        <v>430</v>
      </c>
      <c r="Q221">
        <v>1</v>
      </c>
      <c r="W221">
        <v>0</v>
      </c>
      <c r="X221">
        <v>-781753235</v>
      </c>
      <c r="Y221">
        <v>26.323499999999999</v>
      </c>
      <c r="AA221">
        <v>0</v>
      </c>
      <c r="AB221">
        <v>0</v>
      </c>
      <c r="AC221">
        <v>0</v>
      </c>
      <c r="AD221">
        <v>289.27999999999997</v>
      </c>
      <c r="AE221">
        <v>0</v>
      </c>
      <c r="AF221">
        <v>0</v>
      </c>
      <c r="AG221">
        <v>0</v>
      </c>
      <c r="AH221">
        <v>289.27999999999997</v>
      </c>
      <c r="AI221">
        <v>1</v>
      </c>
      <c r="AJ221">
        <v>1</v>
      </c>
      <c r="AK221">
        <v>1</v>
      </c>
      <c r="AL221">
        <v>1</v>
      </c>
      <c r="AN221">
        <v>0</v>
      </c>
      <c r="AO221">
        <v>1</v>
      </c>
      <c r="AP221">
        <v>1</v>
      </c>
      <c r="AQ221">
        <v>0</v>
      </c>
      <c r="AR221">
        <v>0</v>
      </c>
      <c r="AS221" t="s">
        <v>3</v>
      </c>
      <c r="AT221">
        <v>22.89</v>
      </c>
      <c r="AU221" t="s">
        <v>57</v>
      </c>
      <c r="AV221">
        <v>1</v>
      </c>
      <c r="AW221">
        <v>2</v>
      </c>
      <c r="AX221">
        <v>36514892</v>
      </c>
      <c r="AY221">
        <v>1</v>
      </c>
      <c r="AZ221">
        <v>0</v>
      </c>
      <c r="BA221">
        <v>216</v>
      </c>
      <c r="BB221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0</v>
      </c>
      <c r="BI221">
        <v>0</v>
      </c>
      <c r="BJ221">
        <v>0</v>
      </c>
      <c r="BK221">
        <v>0</v>
      </c>
      <c r="BL221">
        <v>0</v>
      </c>
      <c r="BM221">
        <v>0</v>
      </c>
      <c r="BN221">
        <v>0</v>
      </c>
      <c r="BO221">
        <v>0</v>
      </c>
      <c r="BP221">
        <v>0</v>
      </c>
      <c r="BQ221">
        <v>0</v>
      </c>
      <c r="BR221">
        <v>0</v>
      </c>
      <c r="BS221">
        <v>0</v>
      </c>
      <c r="BT221">
        <v>0</v>
      </c>
      <c r="BU221">
        <v>0</v>
      </c>
      <c r="BV221">
        <v>0</v>
      </c>
      <c r="BW221">
        <v>0</v>
      </c>
      <c r="CX221">
        <f>Y221*Source!I153</f>
        <v>3.7379369999999996</v>
      </c>
      <c r="CY221">
        <f>AD221</f>
        <v>289.27999999999997</v>
      </c>
      <c r="CZ221">
        <f>AH221</f>
        <v>289.27999999999997</v>
      </c>
      <c r="DA221">
        <f>AL221</f>
        <v>1</v>
      </c>
      <c r="DB221">
        <f>ROUND((ROUND(AT221*CZ221,2)*1.15),6)</f>
        <v>7614.8630000000003</v>
      </c>
      <c r="DC221">
        <f>ROUND((ROUND(AT221*AG221,2)*1.15),6)</f>
        <v>0</v>
      </c>
    </row>
    <row r="222" spans="1:107">
      <c r="A222">
        <f>ROW(Source!A153)</f>
        <v>153</v>
      </c>
      <c r="B222">
        <v>35350322</v>
      </c>
      <c r="C222">
        <v>36514891</v>
      </c>
      <c r="D222">
        <v>121548</v>
      </c>
      <c r="E222">
        <v>1</v>
      </c>
      <c r="F222">
        <v>1</v>
      </c>
      <c r="G222">
        <v>1</v>
      </c>
      <c r="H222">
        <v>1</v>
      </c>
      <c r="I222" t="s">
        <v>23</v>
      </c>
      <c r="J222" t="s">
        <v>3</v>
      </c>
      <c r="K222" t="s">
        <v>431</v>
      </c>
      <c r="L222">
        <v>608254</v>
      </c>
      <c r="N222">
        <v>1013</v>
      </c>
      <c r="O222" t="s">
        <v>432</v>
      </c>
      <c r="P222" t="s">
        <v>432</v>
      </c>
      <c r="Q222">
        <v>1</v>
      </c>
      <c r="W222">
        <v>0</v>
      </c>
      <c r="X222">
        <v>-185737400</v>
      </c>
      <c r="Y222">
        <v>0.12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1</v>
      </c>
      <c r="AJ222">
        <v>1</v>
      </c>
      <c r="AK222">
        <v>1</v>
      </c>
      <c r="AL222">
        <v>1</v>
      </c>
      <c r="AN222">
        <v>0</v>
      </c>
      <c r="AO222">
        <v>1</v>
      </c>
      <c r="AP222">
        <v>0</v>
      </c>
      <c r="AQ222">
        <v>0</v>
      </c>
      <c r="AR222">
        <v>0</v>
      </c>
      <c r="AS222" t="s">
        <v>3</v>
      </c>
      <c r="AT222">
        <v>0.12</v>
      </c>
      <c r="AU222" t="s">
        <v>3</v>
      </c>
      <c r="AV222">
        <v>2</v>
      </c>
      <c r="AW222">
        <v>2</v>
      </c>
      <c r="AX222">
        <v>36514893</v>
      </c>
      <c r="AY222">
        <v>1</v>
      </c>
      <c r="AZ222">
        <v>0</v>
      </c>
      <c r="BA222">
        <v>217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0</v>
      </c>
      <c r="BI222">
        <v>0</v>
      </c>
      <c r="BJ222">
        <v>0</v>
      </c>
      <c r="BK222">
        <v>0</v>
      </c>
      <c r="BL222">
        <v>0</v>
      </c>
      <c r="BM222">
        <v>0</v>
      </c>
      <c r="BN222">
        <v>0</v>
      </c>
      <c r="BO222">
        <v>0</v>
      </c>
      <c r="BP222">
        <v>0</v>
      </c>
      <c r="BQ222">
        <v>0</v>
      </c>
      <c r="BR222">
        <v>0</v>
      </c>
      <c r="BS222">
        <v>0</v>
      </c>
      <c r="BT222">
        <v>0</v>
      </c>
      <c r="BU222">
        <v>0</v>
      </c>
      <c r="BV222">
        <v>0</v>
      </c>
      <c r="BW222">
        <v>0</v>
      </c>
      <c r="CX222">
        <f>Y222*Source!I153</f>
        <v>1.7039999999999996E-2</v>
      </c>
      <c r="CY222">
        <f>AD222</f>
        <v>0</v>
      </c>
      <c r="CZ222">
        <f>AH222</f>
        <v>0</v>
      </c>
      <c r="DA222">
        <f>AL222</f>
        <v>1</v>
      </c>
      <c r="DB222">
        <f>ROUND(ROUND(AT222*CZ222,2),6)</f>
        <v>0</v>
      </c>
      <c r="DC222">
        <f>ROUND(ROUND(AT222*AG222,2),6)</f>
        <v>0</v>
      </c>
    </row>
    <row r="223" spans="1:107">
      <c r="A223">
        <f>ROW(Source!A153)</f>
        <v>153</v>
      </c>
      <c r="B223">
        <v>35350322</v>
      </c>
      <c r="C223">
        <v>36514891</v>
      </c>
      <c r="D223">
        <v>35554695</v>
      </c>
      <c r="E223">
        <v>1</v>
      </c>
      <c r="F223">
        <v>1</v>
      </c>
      <c r="G223">
        <v>1</v>
      </c>
      <c r="H223">
        <v>2</v>
      </c>
      <c r="I223" t="s">
        <v>455</v>
      </c>
      <c r="J223" t="s">
        <v>663</v>
      </c>
      <c r="K223" t="s">
        <v>457</v>
      </c>
      <c r="L223">
        <v>1368</v>
      </c>
      <c r="N223">
        <v>1011</v>
      </c>
      <c r="O223" t="s">
        <v>436</v>
      </c>
      <c r="P223" t="s">
        <v>436</v>
      </c>
      <c r="Q223">
        <v>1</v>
      </c>
      <c r="W223">
        <v>0</v>
      </c>
      <c r="X223">
        <v>-678719566</v>
      </c>
      <c r="Y223">
        <v>0.12</v>
      </c>
      <c r="AA223">
        <v>0</v>
      </c>
      <c r="AB223">
        <v>1102.08</v>
      </c>
      <c r="AC223">
        <v>447.93</v>
      </c>
      <c r="AD223">
        <v>0</v>
      </c>
      <c r="AE223">
        <v>0</v>
      </c>
      <c r="AF223">
        <v>112</v>
      </c>
      <c r="AG223">
        <v>13.5</v>
      </c>
      <c r="AH223">
        <v>0</v>
      </c>
      <c r="AI223">
        <v>1</v>
      </c>
      <c r="AJ223">
        <v>9.84</v>
      </c>
      <c r="AK223">
        <v>33.18</v>
      </c>
      <c r="AL223">
        <v>1</v>
      </c>
      <c r="AN223">
        <v>0</v>
      </c>
      <c r="AO223">
        <v>1</v>
      </c>
      <c r="AP223">
        <v>0</v>
      </c>
      <c r="AQ223">
        <v>0</v>
      </c>
      <c r="AR223">
        <v>0</v>
      </c>
      <c r="AS223" t="s">
        <v>3</v>
      </c>
      <c r="AT223">
        <v>0.12</v>
      </c>
      <c r="AU223" t="s">
        <v>3</v>
      </c>
      <c r="AV223">
        <v>0</v>
      </c>
      <c r="AW223">
        <v>2</v>
      </c>
      <c r="AX223">
        <v>36514894</v>
      </c>
      <c r="AY223">
        <v>1</v>
      </c>
      <c r="AZ223">
        <v>0</v>
      </c>
      <c r="BA223">
        <v>218</v>
      </c>
      <c r="BB223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0</v>
      </c>
      <c r="BI223">
        <v>0</v>
      </c>
      <c r="BJ223">
        <v>0</v>
      </c>
      <c r="BK223">
        <v>0</v>
      </c>
      <c r="BL223">
        <v>0</v>
      </c>
      <c r="BM223">
        <v>0</v>
      </c>
      <c r="BN223">
        <v>0</v>
      </c>
      <c r="BO223">
        <v>0</v>
      </c>
      <c r="BP223">
        <v>0</v>
      </c>
      <c r="BQ223">
        <v>0</v>
      </c>
      <c r="BR223">
        <v>0</v>
      </c>
      <c r="BS223">
        <v>0</v>
      </c>
      <c r="BT223">
        <v>0</v>
      </c>
      <c r="BU223">
        <v>0</v>
      </c>
      <c r="BV223">
        <v>0</v>
      </c>
      <c r="BW223">
        <v>0</v>
      </c>
      <c r="CX223">
        <f>Y223*Source!I153</f>
        <v>1.7039999999999996E-2</v>
      </c>
      <c r="CY223">
        <f>AB223</f>
        <v>1102.08</v>
      </c>
      <c r="CZ223">
        <f>AF223</f>
        <v>112</v>
      </c>
      <c r="DA223">
        <f>AJ223</f>
        <v>9.84</v>
      </c>
      <c r="DB223">
        <f>ROUND(ROUND(AT223*CZ223,2),6)</f>
        <v>13.44</v>
      </c>
      <c r="DC223">
        <f>ROUND(ROUND(AT223*AG223,2),6)</f>
        <v>1.62</v>
      </c>
    </row>
    <row r="224" spans="1:107">
      <c r="A224">
        <f>ROW(Source!A153)</f>
        <v>153</v>
      </c>
      <c r="B224">
        <v>35350322</v>
      </c>
      <c r="C224">
        <v>36514891</v>
      </c>
      <c r="D224">
        <v>35555088</v>
      </c>
      <c r="E224">
        <v>1</v>
      </c>
      <c r="F224">
        <v>1</v>
      </c>
      <c r="G224">
        <v>1</v>
      </c>
      <c r="H224">
        <v>2</v>
      </c>
      <c r="I224" t="s">
        <v>461</v>
      </c>
      <c r="J224" t="s">
        <v>498</v>
      </c>
      <c r="K224" t="s">
        <v>463</v>
      </c>
      <c r="L224">
        <v>1368</v>
      </c>
      <c r="N224">
        <v>1011</v>
      </c>
      <c r="O224" t="s">
        <v>436</v>
      </c>
      <c r="P224" t="s">
        <v>436</v>
      </c>
      <c r="Q224">
        <v>1</v>
      </c>
      <c r="W224">
        <v>0</v>
      </c>
      <c r="X224">
        <v>586434904</v>
      </c>
      <c r="Y224">
        <v>0.19</v>
      </c>
      <c r="AA224">
        <v>0</v>
      </c>
      <c r="AB224">
        <v>932.72</v>
      </c>
      <c r="AC224">
        <v>384.89</v>
      </c>
      <c r="AD224">
        <v>0</v>
      </c>
      <c r="AE224">
        <v>0</v>
      </c>
      <c r="AF224">
        <v>87.17</v>
      </c>
      <c r="AG224">
        <v>11.6</v>
      </c>
      <c r="AH224">
        <v>0</v>
      </c>
      <c r="AI224">
        <v>1</v>
      </c>
      <c r="AJ224">
        <v>10.7</v>
      </c>
      <c r="AK224">
        <v>33.18</v>
      </c>
      <c r="AL224">
        <v>1</v>
      </c>
      <c r="AN224">
        <v>0</v>
      </c>
      <c r="AO224">
        <v>1</v>
      </c>
      <c r="AP224">
        <v>0</v>
      </c>
      <c r="AQ224">
        <v>0</v>
      </c>
      <c r="AR224">
        <v>0</v>
      </c>
      <c r="AS224" t="s">
        <v>3</v>
      </c>
      <c r="AT224">
        <v>0.19</v>
      </c>
      <c r="AU224" t="s">
        <v>3</v>
      </c>
      <c r="AV224">
        <v>0</v>
      </c>
      <c r="AW224">
        <v>2</v>
      </c>
      <c r="AX224">
        <v>36514895</v>
      </c>
      <c r="AY224">
        <v>1</v>
      </c>
      <c r="AZ224">
        <v>0</v>
      </c>
      <c r="BA224">
        <v>219</v>
      </c>
      <c r="BB224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0</v>
      </c>
      <c r="BI224">
        <v>0</v>
      </c>
      <c r="BJ224">
        <v>0</v>
      </c>
      <c r="BK224">
        <v>0</v>
      </c>
      <c r="BL224">
        <v>0</v>
      </c>
      <c r="BM224">
        <v>0</v>
      </c>
      <c r="BN224">
        <v>0</v>
      </c>
      <c r="BO224">
        <v>0</v>
      </c>
      <c r="BP224">
        <v>0</v>
      </c>
      <c r="BQ224">
        <v>0</v>
      </c>
      <c r="BR224">
        <v>0</v>
      </c>
      <c r="BS224">
        <v>0</v>
      </c>
      <c r="BT224">
        <v>0</v>
      </c>
      <c r="BU224">
        <v>0</v>
      </c>
      <c r="BV224">
        <v>0</v>
      </c>
      <c r="BW224">
        <v>0</v>
      </c>
      <c r="CX224">
        <f>Y224*Source!I153</f>
        <v>2.6979999999999997E-2</v>
      </c>
      <c r="CY224">
        <f>AB224</f>
        <v>932.72</v>
      </c>
      <c r="CZ224">
        <f>AF224</f>
        <v>87.17</v>
      </c>
      <c r="DA224">
        <f>AJ224</f>
        <v>10.7</v>
      </c>
      <c r="DB224">
        <f>ROUND(ROUND(AT224*CZ224,2),6)</f>
        <v>16.559999999999999</v>
      </c>
      <c r="DC224">
        <f>ROUND(ROUND(AT224*AG224,2),6)</f>
        <v>2.2000000000000002</v>
      </c>
    </row>
    <row r="225" spans="1:107">
      <c r="A225">
        <f>ROW(Source!A153)</f>
        <v>153</v>
      </c>
      <c r="B225">
        <v>35350322</v>
      </c>
      <c r="C225">
        <v>36514891</v>
      </c>
      <c r="D225">
        <v>35552878</v>
      </c>
      <c r="E225">
        <v>1</v>
      </c>
      <c r="F225">
        <v>1</v>
      </c>
      <c r="G225">
        <v>1</v>
      </c>
      <c r="H225">
        <v>3</v>
      </c>
      <c r="I225" t="s">
        <v>664</v>
      </c>
      <c r="J225" t="s">
        <v>665</v>
      </c>
      <c r="K225" t="s">
        <v>666</v>
      </c>
      <c r="L225">
        <v>1348</v>
      </c>
      <c r="N225">
        <v>1009</v>
      </c>
      <c r="O225" t="s">
        <v>44</v>
      </c>
      <c r="P225" t="s">
        <v>44</v>
      </c>
      <c r="Q225">
        <v>1000</v>
      </c>
      <c r="W225">
        <v>0</v>
      </c>
      <c r="X225">
        <v>-921547545</v>
      </c>
      <c r="Y225">
        <v>5.1999999999999998E-2</v>
      </c>
      <c r="AA225">
        <v>53034.46</v>
      </c>
      <c r="AB225">
        <v>0</v>
      </c>
      <c r="AC225">
        <v>0</v>
      </c>
      <c r="AD225">
        <v>0</v>
      </c>
      <c r="AE225">
        <v>24552.99</v>
      </c>
      <c r="AF225">
        <v>0</v>
      </c>
      <c r="AG225">
        <v>0</v>
      </c>
      <c r="AH225">
        <v>0</v>
      </c>
      <c r="AI225">
        <v>2.16</v>
      </c>
      <c r="AJ225">
        <v>1</v>
      </c>
      <c r="AK225">
        <v>1</v>
      </c>
      <c r="AL225">
        <v>1</v>
      </c>
      <c r="AN225">
        <v>0</v>
      </c>
      <c r="AO225">
        <v>1</v>
      </c>
      <c r="AP225">
        <v>0</v>
      </c>
      <c r="AQ225">
        <v>0</v>
      </c>
      <c r="AR225">
        <v>0</v>
      </c>
      <c r="AS225" t="s">
        <v>3</v>
      </c>
      <c r="AT225">
        <v>5.1999999999999998E-2</v>
      </c>
      <c r="AU225" t="s">
        <v>3</v>
      </c>
      <c r="AV225">
        <v>0</v>
      </c>
      <c r="AW225">
        <v>2</v>
      </c>
      <c r="AX225">
        <v>36514896</v>
      </c>
      <c r="AY225">
        <v>1</v>
      </c>
      <c r="AZ225">
        <v>0</v>
      </c>
      <c r="BA225">
        <v>220</v>
      </c>
      <c r="BB225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0</v>
      </c>
      <c r="BI225">
        <v>0</v>
      </c>
      <c r="BJ225">
        <v>0</v>
      </c>
      <c r="BK225">
        <v>0</v>
      </c>
      <c r="BL225">
        <v>0</v>
      </c>
      <c r="BM225">
        <v>0</v>
      </c>
      <c r="BN225">
        <v>0</v>
      </c>
      <c r="BO225">
        <v>0</v>
      </c>
      <c r="BP225">
        <v>0</v>
      </c>
      <c r="BQ225">
        <v>0</v>
      </c>
      <c r="BR225">
        <v>0</v>
      </c>
      <c r="BS225">
        <v>0</v>
      </c>
      <c r="BT225">
        <v>0</v>
      </c>
      <c r="BU225">
        <v>0</v>
      </c>
      <c r="BV225">
        <v>0</v>
      </c>
      <c r="BW225">
        <v>0</v>
      </c>
      <c r="CX225">
        <f>Y225*Source!I153</f>
        <v>7.3839999999999991E-3</v>
      </c>
      <c r="CY225">
        <f>AA225</f>
        <v>53034.46</v>
      </c>
      <c r="CZ225">
        <f>AE225</f>
        <v>24552.99</v>
      </c>
      <c r="DA225">
        <f>AI225</f>
        <v>2.16</v>
      </c>
      <c r="DB225">
        <f>ROUND(ROUND(AT225*CZ225,2),6)</f>
        <v>1276.76</v>
      </c>
      <c r="DC225">
        <f>ROUND(ROUND(AT225*AG225,2),6)</f>
        <v>0</v>
      </c>
    </row>
    <row r="226" spans="1:107">
      <c r="A226">
        <f>ROW(Source!A153)</f>
        <v>153</v>
      </c>
      <c r="B226">
        <v>35350322</v>
      </c>
      <c r="C226">
        <v>36514891</v>
      </c>
      <c r="D226">
        <v>29118805</v>
      </c>
      <c r="E226">
        <v>1</v>
      </c>
      <c r="F226">
        <v>1</v>
      </c>
      <c r="G226">
        <v>1</v>
      </c>
      <c r="H226">
        <v>3</v>
      </c>
      <c r="I226" t="s">
        <v>217</v>
      </c>
      <c r="J226" t="s">
        <v>220</v>
      </c>
      <c r="K226" t="s">
        <v>328</v>
      </c>
      <c r="L226">
        <v>1339</v>
      </c>
      <c r="N226">
        <v>1007</v>
      </c>
      <c r="O226" t="s">
        <v>219</v>
      </c>
      <c r="P226" t="s">
        <v>219</v>
      </c>
      <c r="Q226">
        <v>1</v>
      </c>
      <c r="W226">
        <v>0</v>
      </c>
      <c r="X226">
        <v>2123634175</v>
      </c>
      <c r="Y226">
        <v>100</v>
      </c>
      <c r="AA226">
        <v>1753.47</v>
      </c>
      <c r="AB226">
        <v>0</v>
      </c>
      <c r="AC226">
        <v>0</v>
      </c>
      <c r="AD226">
        <v>0</v>
      </c>
      <c r="AE226">
        <v>294.7</v>
      </c>
      <c r="AF226">
        <v>0</v>
      </c>
      <c r="AG226">
        <v>0</v>
      </c>
      <c r="AH226">
        <v>0</v>
      </c>
      <c r="AI226">
        <v>5.95</v>
      </c>
      <c r="AJ226">
        <v>1</v>
      </c>
      <c r="AK226">
        <v>1</v>
      </c>
      <c r="AL226">
        <v>1</v>
      </c>
      <c r="AN226">
        <v>0</v>
      </c>
      <c r="AO226">
        <v>0</v>
      </c>
      <c r="AP226">
        <v>0</v>
      </c>
      <c r="AQ226">
        <v>0</v>
      </c>
      <c r="AR226">
        <v>0</v>
      </c>
      <c r="AS226" t="s">
        <v>3</v>
      </c>
      <c r="AT226">
        <v>100</v>
      </c>
      <c r="AU226" t="s">
        <v>3</v>
      </c>
      <c r="AV226">
        <v>0</v>
      </c>
      <c r="AW226">
        <v>1</v>
      </c>
      <c r="AX226">
        <v>-1</v>
      </c>
      <c r="AY226">
        <v>0</v>
      </c>
      <c r="AZ226">
        <v>0</v>
      </c>
      <c r="BA226" t="s">
        <v>3</v>
      </c>
      <c r="BB226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0</v>
      </c>
      <c r="BI226">
        <v>0</v>
      </c>
      <c r="BJ226">
        <v>0</v>
      </c>
      <c r="BK226">
        <v>0</v>
      </c>
      <c r="BL226">
        <v>0</v>
      </c>
      <c r="BM226">
        <v>0</v>
      </c>
      <c r="BN226">
        <v>0</v>
      </c>
      <c r="BO226">
        <v>0</v>
      </c>
      <c r="BP226">
        <v>0</v>
      </c>
      <c r="BQ226">
        <v>0</v>
      </c>
      <c r="BR226">
        <v>0</v>
      </c>
      <c r="BS226">
        <v>0</v>
      </c>
      <c r="BT226">
        <v>0</v>
      </c>
      <c r="BU226">
        <v>0</v>
      </c>
      <c r="BV226">
        <v>0</v>
      </c>
      <c r="BW226">
        <v>0</v>
      </c>
      <c r="CX226">
        <f>Y226*Source!I153</f>
        <v>14.2</v>
      </c>
      <c r="CY226">
        <f>AA226</f>
        <v>1753.47</v>
      </c>
      <c r="CZ226">
        <f>AE226</f>
        <v>294.7</v>
      </c>
      <c r="DA226">
        <f>AI226</f>
        <v>5.95</v>
      </c>
      <c r="DB226">
        <f>ROUND(ROUND(AT226*CZ226,2),6)</f>
        <v>29470</v>
      </c>
      <c r="DC226">
        <f>ROUND(ROUND(AT226*AG226,2),6)</f>
        <v>0</v>
      </c>
    </row>
    <row r="227" spans="1:107">
      <c r="A227">
        <f>ROW(Source!A155)</f>
        <v>155</v>
      </c>
      <c r="B227">
        <v>35350322</v>
      </c>
      <c r="C227">
        <v>36514882</v>
      </c>
      <c r="D227">
        <v>18407150</v>
      </c>
      <c r="E227">
        <v>1</v>
      </c>
      <c r="F227">
        <v>1</v>
      </c>
      <c r="G227">
        <v>1</v>
      </c>
      <c r="H227">
        <v>1</v>
      </c>
      <c r="I227" t="s">
        <v>565</v>
      </c>
      <c r="J227" t="s">
        <v>3</v>
      </c>
      <c r="K227" t="s">
        <v>566</v>
      </c>
      <c r="L227">
        <v>1369</v>
      </c>
      <c r="N227">
        <v>1013</v>
      </c>
      <c r="O227" t="s">
        <v>430</v>
      </c>
      <c r="P227" t="s">
        <v>430</v>
      </c>
      <c r="Q227">
        <v>1</v>
      </c>
      <c r="W227">
        <v>0</v>
      </c>
      <c r="X227">
        <v>-931037793</v>
      </c>
      <c r="Y227">
        <v>69.827999999999989</v>
      </c>
      <c r="AA227">
        <v>0</v>
      </c>
      <c r="AB227">
        <v>0</v>
      </c>
      <c r="AC227">
        <v>0</v>
      </c>
      <c r="AD227">
        <v>278.5</v>
      </c>
      <c r="AE227">
        <v>0</v>
      </c>
      <c r="AF227">
        <v>0</v>
      </c>
      <c r="AG227">
        <v>0</v>
      </c>
      <c r="AH227">
        <v>278.5</v>
      </c>
      <c r="AI227">
        <v>1</v>
      </c>
      <c r="AJ227">
        <v>1</v>
      </c>
      <c r="AK227">
        <v>1</v>
      </c>
      <c r="AL227">
        <v>1</v>
      </c>
      <c r="AN227">
        <v>0</v>
      </c>
      <c r="AO227">
        <v>1</v>
      </c>
      <c r="AP227">
        <v>1</v>
      </c>
      <c r="AQ227">
        <v>0</v>
      </c>
      <c r="AR227">
        <v>0</v>
      </c>
      <c r="AS227" t="s">
        <v>3</v>
      </c>
      <c r="AT227">
        <v>60.72</v>
      </c>
      <c r="AU227" t="s">
        <v>57</v>
      </c>
      <c r="AV227">
        <v>1</v>
      </c>
      <c r="AW227">
        <v>2</v>
      </c>
      <c r="AX227">
        <v>36514883</v>
      </c>
      <c r="AY227">
        <v>1</v>
      </c>
      <c r="AZ227">
        <v>0</v>
      </c>
      <c r="BA227">
        <v>222</v>
      </c>
      <c r="BB22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0</v>
      </c>
      <c r="BI227">
        <v>0</v>
      </c>
      <c r="BJ227">
        <v>0</v>
      </c>
      <c r="BK227">
        <v>0</v>
      </c>
      <c r="BL227">
        <v>0</v>
      </c>
      <c r="BM227">
        <v>0</v>
      </c>
      <c r="BN227">
        <v>0</v>
      </c>
      <c r="BO227">
        <v>0</v>
      </c>
      <c r="BP227">
        <v>0</v>
      </c>
      <c r="BQ227">
        <v>0</v>
      </c>
      <c r="BR227">
        <v>0</v>
      </c>
      <c r="BS227">
        <v>0</v>
      </c>
      <c r="BT227">
        <v>0</v>
      </c>
      <c r="BU227">
        <v>0</v>
      </c>
      <c r="BV227">
        <v>0</v>
      </c>
      <c r="BW227">
        <v>0</v>
      </c>
      <c r="CX227">
        <f>Y227*Source!I155</f>
        <v>9.9155759999999979</v>
      </c>
      <c r="CY227">
        <f>AD227</f>
        <v>278.5</v>
      </c>
      <c r="CZ227">
        <f>AH227</f>
        <v>278.5</v>
      </c>
      <c r="DA227">
        <f>AL227</f>
        <v>1</v>
      </c>
      <c r="DB227">
        <f>ROUND((ROUND(AT227*CZ227,2)*1.15),6)</f>
        <v>19447.098000000002</v>
      </c>
      <c r="DC227">
        <f>ROUND((ROUND(AT227*AG227,2)*1.15),6)</f>
        <v>0</v>
      </c>
    </row>
    <row r="228" spans="1:107">
      <c r="A228">
        <f>ROW(Source!A155)</f>
        <v>155</v>
      </c>
      <c r="B228">
        <v>35350322</v>
      </c>
      <c r="C228">
        <v>36514882</v>
      </c>
      <c r="D228">
        <v>121548</v>
      </c>
      <c r="E228">
        <v>1</v>
      </c>
      <c r="F228">
        <v>1</v>
      </c>
      <c r="G228">
        <v>1</v>
      </c>
      <c r="H228">
        <v>1</v>
      </c>
      <c r="I228" t="s">
        <v>23</v>
      </c>
      <c r="J228" t="s">
        <v>3</v>
      </c>
      <c r="K228" t="s">
        <v>431</v>
      </c>
      <c r="L228">
        <v>608254</v>
      </c>
      <c r="N228">
        <v>1013</v>
      </c>
      <c r="O228" t="s">
        <v>432</v>
      </c>
      <c r="P228" t="s">
        <v>432</v>
      </c>
      <c r="Q228">
        <v>1</v>
      </c>
      <c r="W228">
        <v>0</v>
      </c>
      <c r="X228">
        <v>-185737400</v>
      </c>
      <c r="Y228">
        <v>0.57999999999999996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1</v>
      </c>
      <c r="AJ228">
        <v>1</v>
      </c>
      <c r="AK228">
        <v>1</v>
      </c>
      <c r="AL228">
        <v>1</v>
      </c>
      <c r="AN228">
        <v>0</v>
      </c>
      <c r="AO228">
        <v>1</v>
      </c>
      <c r="AP228">
        <v>0</v>
      </c>
      <c r="AQ228">
        <v>0</v>
      </c>
      <c r="AR228">
        <v>0</v>
      </c>
      <c r="AS228" t="s">
        <v>3</v>
      </c>
      <c r="AT228">
        <v>0.57999999999999996</v>
      </c>
      <c r="AU228" t="s">
        <v>3</v>
      </c>
      <c r="AV228">
        <v>2</v>
      </c>
      <c r="AW228">
        <v>2</v>
      </c>
      <c r="AX228">
        <v>36514884</v>
      </c>
      <c r="AY228">
        <v>1</v>
      </c>
      <c r="AZ228">
        <v>0</v>
      </c>
      <c r="BA228">
        <v>223</v>
      </c>
      <c r="BB228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0</v>
      </c>
      <c r="BI228">
        <v>0</v>
      </c>
      <c r="BJ228">
        <v>0</v>
      </c>
      <c r="BK228">
        <v>0</v>
      </c>
      <c r="BL228">
        <v>0</v>
      </c>
      <c r="BM228">
        <v>0</v>
      </c>
      <c r="BN228">
        <v>0</v>
      </c>
      <c r="BO228">
        <v>0</v>
      </c>
      <c r="BP228">
        <v>0</v>
      </c>
      <c r="BQ228">
        <v>0</v>
      </c>
      <c r="BR228">
        <v>0</v>
      </c>
      <c r="BS228">
        <v>0</v>
      </c>
      <c r="BT228">
        <v>0</v>
      </c>
      <c r="BU228">
        <v>0</v>
      </c>
      <c r="BV228">
        <v>0</v>
      </c>
      <c r="BW228">
        <v>0</v>
      </c>
      <c r="CX228">
        <f>Y228*Source!I155</f>
        <v>8.2359999999999989E-2</v>
      </c>
      <c r="CY228">
        <f>AD228</f>
        <v>0</v>
      </c>
      <c r="CZ228">
        <f>AH228</f>
        <v>0</v>
      </c>
      <c r="DA228">
        <f>AL228</f>
        <v>1</v>
      </c>
      <c r="DB228">
        <f t="shared" ref="DB228:DB234" si="49">ROUND(ROUND(AT228*CZ228,2),6)</f>
        <v>0</v>
      </c>
      <c r="DC228">
        <f t="shared" ref="DC228:DC234" si="50">ROUND(ROUND(AT228*AG228,2),6)</f>
        <v>0</v>
      </c>
    </row>
    <row r="229" spans="1:107">
      <c r="A229">
        <f>ROW(Source!A155)</f>
        <v>155</v>
      </c>
      <c r="B229">
        <v>35350322</v>
      </c>
      <c r="C229">
        <v>36514882</v>
      </c>
      <c r="D229">
        <v>29172556</v>
      </c>
      <c r="E229">
        <v>1</v>
      </c>
      <c r="F229">
        <v>1</v>
      </c>
      <c r="G229">
        <v>1</v>
      </c>
      <c r="H229">
        <v>2</v>
      </c>
      <c r="I229" t="s">
        <v>433</v>
      </c>
      <c r="J229" t="s">
        <v>434</v>
      </c>
      <c r="K229" t="s">
        <v>435</v>
      </c>
      <c r="L229">
        <v>1368</v>
      </c>
      <c r="N229">
        <v>1011</v>
      </c>
      <c r="O229" t="s">
        <v>436</v>
      </c>
      <c r="P229" t="s">
        <v>436</v>
      </c>
      <c r="Q229">
        <v>1</v>
      </c>
      <c r="W229">
        <v>0</v>
      </c>
      <c r="X229">
        <v>344519037</v>
      </c>
      <c r="Y229">
        <v>0.57999999999999996</v>
      </c>
      <c r="AA229">
        <v>0</v>
      </c>
      <c r="AB229">
        <v>466.71</v>
      </c>
      <c r="AC229">
        <v>447.93</v>
      </c>
      <c r="AD229">
        <v>0</v>
      </c>
      <c r="AE229">
        <v>0</v>
      </c>
      <c r="AF229">
        <v>31.26</v>
      </c>
      <c r="AG229">
        <v>13.5</v>
      </c>
      <c r="AH229">
        <v>0</v>
      </c>
      <c r="AI229">
        <v>1</v>
      </c>
      <c r="AJ229">
        <v>14.93</v>
      </c>
      <c r="AK229">
        <v>33.18</v>
      </c>
      <c r="AL229">
        <v>1</v>
      </c>
      <c r="AN229">
        <v>0</v>
      </c>
      <c r="AO229">
        <v>1</v>
      </c>
      <c r="AP229">
        <v>0</v>
      </c>
      <c r="AQ229">
        <v>0</v>
      </c>
      <c r="AR229">
        <v>0</v>
      </c>
      <c r="AS229" t="s">
        <v>3</v>
      </c>
      <c r="AT229">
        <v>0.57999999999999996</v>
      </c>
      <c r="AU229" t="s">
        <v>3</v>
      </c>
      <c r="AV229">
        <v>0</v>
      </c>
      <c r="AW229">
        <v>2</v>
      </c>
      <c r="AX229">
        <v>36514885</v>
      </c>
      <c r="AY229">
        <v>1</v>
      </c>
      <c r="AZ229">
        <v>0</v>
      </c>
      <c r="BA229">
        <v>224</v>
      </c>
      <c r="BB229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0</v>
      </c>
      <c r="BI229">
        <v>0</v>
      </c>
      <c r="BJ229">
        <v>0</v>
      </c>
      <c r="BK229">
        <v>0</v>
      </c>
      <c r="BL229">
        <v>0</v>
      </c>
      <c r="BM229">
        <v>0</v>
      </c>
      <c r="BN229">
        <v>0</v>
      </c>
      <c r="BO229">
        <v>0</v>
      </c>
      <c r="BP229">
        <v>0</v>
      </c>
      <c r="BQ229">
        <v>0</v>
      </c>
      <c r="BR229">
        <v>0</v>
      </c>
      <c r="BS229">
        <v>0</v>
      </c>
      <c r="BT229">
        <v>0</v>
      </c>
      <c r="BU229">
        <v>0</v>
      </c>
      <c r="BV229">
        <v>0</v>
      </c>
      <c r="BW229">
        <v>0</v>
      </c>
      <c r="CX229">
        <f>Y229*Source!I155</f>
        <v>8.2359999999999989E-2</v>
      </c>
      <c r="CY229">
        <f>AB229</f>
        <v>466.71</v>
      </c>
      <c r="CZ229">
        <f>AF229</f>
        <v>31.26</v>
      </c>
      <c r="DA229">
        <f>AJ229</f>
        <v>14.93</v>
      </c>
      <c r="DB229">
        <f t="shared" si="49"/>
        <v>18.13</v>
      </c>
      <c r="DC229">
        <f t="shared" si="50"/>
        <v>7.83</v>
      </c>
    </row>
    <row r="230" spans="1:107">
      <c r="A230">
        <f>ROW(Source!A155)</f>
        <v>155</v>
      </c>
      <c r="B230">
        <v>35350322</v>
      </c>
      <c r="C230">
        <v>36514882</v>
      </c>
      <c r="D230">
        <v>29174591</v>
      </c>
      <c r="E230">
        <v>1</v>
      </c>
      <c r="F230">
        <v>1</v>
      </c>
      <c r="G230">
        <v>1</v>
      </c>
      <c r="H230">
        <v>2</v>
      </c>
      <c r="I230" t="s">
        <v>556</v>
      </c>
      <c r="J230" t="s">
        <v>704</v>
      </c>
      <c r="K230" t="s">
        <v>558</v>
      </c>
      <c r="L230">
        <v>1368</v>
      </c>
      <c r="N230">
        <v>1011</v>
      </c>
      <c r="O230" t="s">
        <v>436</v>
      </c>
      <c r="P230" t="s">
        <v>436</v>
      </c>
      <c r="Q230">
        <v>1</v>
      </c>
      <c r="W230">
        <v>0</v>
      </c>
      <c r="X230">
        <v>1042522176</v>
      </c>
      <c r="Y230">
        <v>0.82</v>
      </c>
      <c r="AA230">
        <v>0</v>
      </c>
      <c r="AB230">
        <v>9.4700000000000006</v>
      </c>
      <c r="AC230">
        <v>0</v>
      </c>
      <c r="AD230">
        <v>0</v>
      </c>
      <c r="AE230">
        <v>0</v>
      </c>
      <c r="AF230">
        <v>0.95</v>
      </c>
      <c r="AG230">
        <v>0</v>
      </c>
      <c r="AH230">
        <v>0</v>
      </c>
      <c r="AI230">
        <v>1</v>
      </c>
      <c r="AJ230">
        <v>9.9700000000000006</v>
      </c>
      <c r="AK230">
        <v>33.18</v>
      </c>
      <c r="AL230">
        <v>1</v>
      </c>
      <c r="AN230">
        <v>0</v>
      </c>
      <c r="AO230">
        <v>1</v>
      </c>
      <c r="AP230">
        <v>0</v>
      </c>
      <c r="AQ230">
        <v>0</v>
      </c>
      <c r="AR230">
        <v>0</v>
      </c>
      <c r="AS230" t="s">
        <v>3</v>
      </c>
      <c r="AT230">
        <v>0.82</v>
      </c>
      <c r="AU230" t="s">
        <v>3</v>
      </c>
      <c r="AV230">
        <v>0</v>
      </c>
      <c r="AW230">
        <v>2</v>
      </c>
      <c r="AX230">
        <v>36514886</v>
      </c>
      <c r="AY230">
        <v>1</v>
      </c>
      <c r="AZ230">
        <v>0</v>
      </c>
      <c r="BA230">
        <v>225</v>
      </c>
      <c r="BB230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0</v>
      </c>
      <c r="BI230">
        <v>0</v>
      </c>
      <c r="BJ230">
        <v>0</v>
      </c>
      <c r="BK230">
        <v>0</v>
      </c>
      <c r="BL230">
        <v>0</v>
      </c>
      <c r="BM230">
        <v>0</v>
      </c>
      <c r="BN230">
        <v>0</v>
      </c>
      <c r="BO230">
        <v>0</v>
      </c>
      <c r="BP230">
        <v>0</v>
      </c>
      <c r="BQ230">
        <v>0</v>
      </c>
      <c r="BR230">
        <v>0</v>
      </c>
      <c r="BS230">
        <v>0</v>
      </c>
      <c r="BT230">
        <v>0</v>
      </c>
      <c r="BU230">
        <v>0</v>
      </c>
      <c r="BV230">
        <v>0</v>
      </c>
      <c r="BW230">
        <v>0</v>
      </c>
      <c r="CX230">
        <f>Y230*Source!I155</f>
        <v>0.11643999999999999</v>
      </c>
      <c r="CY230">
        <f>AB230</f>
        <v>9.4700000000000006</v>
      </c>
      <c r="CZ230">
        <f>AF230</f>
        <v>0.95</v>
      </c>
      <c r="DA230">
        <f>AJ230</f>
        <v>9.9700000000000006</v>
      </c>
      <c r="DB230">
        <f t="shared" si="49"/>
        <v>0.78</v>
      </c>
      <c r="DC230">
        <f t="shared" si="50"/>
        <v>0</v>
      </c>
    </row>
    <row r="231" spans="1:107">
      <c r="A231">
        <f>ROW(Source!A155)</f>
        <v>155</v>
      </c>
      <c r="B231">
        <v>35350322</v>
      </c>
      <c r="C231">
        <v>36514882</v>
      </c>
      <c r="D231">
        <v>29174661</v>
      </c>
      <c r="E231">
        <v>1</v>
      </c>
      <c r="F231">
        <v>1</v>
      </c>
      <c r="G231">
        <v>1</v>
      </c>
      <c r="H231">
        <v>2</v>
      </c>
      <c r="I231" t="s">
        <v>709</v>
      </c>
      <c r="J231" t="s">
        <v>710</v>
      </c>
      <c r="K231" t="s">
        <v>711</v>
      </c>
      <c r="L231">
        <v>1368</v>
      </c>
      <c r="N231">
        <v>1011</v>
      </c>
      <c r="O231" t="s">
        <v>436</v>
      </c>
      <c r="P231" t="s">
        <v>436</v>
      </c>
      <c r="Q231">
        <v>1</v>
      </c>
      <c r="W231">
        <v>0</v>
      </c>
      <c r="X231">
        <v>-1629298038</v>
      </c>
      <c r="Y231">
        <v>2.7</v>
      </c>
      <c r="AA231">
        <v>0</v>
      </c>
      <c r="AB231">
        <v>25.44</v>
      </c>
      <c r="AC231">
        <v>0</v>
      </c>
      <c r="AD231">
        <v>0</v>
      </c>
      <c r="AE231">
        <v>0</v>
      </c>
      <c r="AF231">
        <v>2.09</v>
      </c>
      <c r="AG231">
        <v>0</v>
      </c>
      <c r="AH231">
        <v>0</v>
      </c>
      <c r="AI231">
        <v>1</v>
      </c>
      <c r="AJ231">
        <v>12.17</v>
      </c>
      <c r="AK231">
        <v>33.18</v>
      </c>
      <c r="AL231">
        <v>1</v>
      </c>
      <c r="AN231">
        <v>0</v>
      </c>
      <c r="AO231">
        <v>1</v>
      </c>
      <c r="AP231">
        <v>0</v>
      </c>
      <c r="AQ231">
        <v>0</v>
      </c>
      <c r="AR231">
        <v>0</v>
      </c>
      <c r="AS231" t="s">
        <v>3</v>
      </c>
      <c r="AT231">
        <v>2.7</v>
      </c>
      <c r="AU231" t="s">
        <v>3</v>
      </c>
      <c r="AV231">
        <v>0</v>
      </c>
      <c r="AW231">
        <v>2</v>
      </c>
      <c r="AX231">
        <v>36514887</v>
      </c>
      <c r="AY231">
        <v>1</v>
      </c>
      <c r="AZ231">
        <v>0</v>
      </c>
      <c r="BA231">
        <v>226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0</v>
      </c>
      <c r="BI231">
        <v>0</v>
      </c>
      <c r="BJ231">
        <v>0</v>
      </c>
      <c r="BK231">
        <v>0</v>
      </c>
      <c r="BL231">
        <v>0</v>
      </c>
      <c r="BM231">
        <v>0</v>
      </c>
      <c r="BN231">
        <v>0</v>
      </c>
      <c r="BO231">
        <v>0</v>
      </c>
      <c r="BP231">
        <v>0</v>
      </c>
      <c r="BQ231">
        <v>0</v>
      </c>
      <c r="BR231">
        <v>0</v>
      </c>
      <c r="BS231">
        <v>0</v>
      </c>
      <c r="BT231">
        <v>0</v>
      </c>
      <c r="BU231">
        <v>0</v>
      </c>
      <c r="BV231">
        <v>0</v>
      </c>
      <c r="BW231">
        <v>0</v>
      </c>
      <c r="CX231">
        <f>Y231*Source!I155</f>
        <v>0.38340000000000002</v>
      </c>
      <c r="CY231">
        <f>AB231</f>
        <v>25.44</v>
      </c>
      <c r="CZ231">
        <f>AF231</f>
        <v>2.09</v>
      </c>
      <c r="DA231">
        <f>AJ231</f>
        <v>12.17</v>
      </c>
      <c r="DB231">
        <f t="shared" si="49"/>
        <v>5.64</v>
      </c>
      <c r="DC231">
        <f t="shared" si="50"/>
        <v>0</v>
      </c>
    </row>
    <row r="232" spans="1:107">
      <c r="A232">
        <f>ROW(Source!A155)</f>
        <v>155</v>
      </c>
      <c r="B232">
        <v>35350322</v>
      </c>
      <c r="C232">
        <v>36514882</v>
      </c>
      <c r="D232">
        <v>29174913</v>
      </c>
      <c r="E232">
        <v>1</v>
      </c>
      <c r="F232">
        <v>1</v>
      </c>
      <c r="G232">
        <v>1</v>
      </c>
      <c r="H232">
        <v>2</v>
      </c>
      <c r="I232" t="s">
        <v>461</v>
      </c>
      <c r="J232" t="s">
        <v>516</v>
      </c>
      <c r="K232" t="s">
        <v>463</v>
      </c>
      <c r="L232">
        <v>1368</v>
      </c>
      <c r="N232">
        <v>1011</v>
      </c>
      <c r="O232" t="s">
        <v>436</v>
      </c>
      <c r="P232" t="s">
        <v>436</v>
      </c>
      <c r="Q232">
        <v>1</v>
      </c>
      <c r="W232">
        <v>0</v>
      </c>
      <c r="X232">
        <v>1230759911</v>
      </c>
      <c r="Y232">
        <v>0.84</v>
      </c>
      <c r="AA232">
        <v>0</v>
      </c>
      <c r="AB232">
        <v>932.72</v>
      </c>
      <c r="AC232">
        <v>384.89</v>
      </c>
      <c r="AD232">
        <v>0</v>
      </c>
      <c r="AE232">
        <v>0</v>
      </c>
      <c r="AF232">
        <v>87.17</v>
      </c>
      <c r="AG232">
        <v>11.6</v>
      </c>
      <c r="AH232">
        <v>0</v>
      </c>
      <c r="AI232">
        <v>1</v>
      </c>
      <c r="AJ232">
        <v>10.7</v>
      </c>
      <c r="AK232">
        <v>33.18</v>
      </c>
      <c r="AL232">
        <v>1</v>
      </c>
      <c r="AN232">
        <v>0</v>
      </c>
      <c r="AO232">
        <v>1</v>
      </c>
      <c r="AP232">
        <v>0</v>
      </c>
      <c r="AQ232">
        <v>0</v>
      </c>
      <c r="AR232">
        <v>0</v>
      </c>
      <c r="AS232" t="s">
        <v>3</v>
      </c>
      <c r="AT232">
        <v>0.84</v>
      </c>
      <c r="AU232" t="s">
        <v>3</v>
      </c>
      <c r="AV232">
        <v>0</v>
      </c>
      <c r="AW232">
        <v>2</v>
      </c>
      <c r="AX232">
        <v>36514888</v>
      </c>
      <c r="AY232">
        <v>1</v>
      </c>
      <c r="AZ232">
        <v>0</v>
      </c>
      <c r="BA232">
        <v>227</v>
      </c>
      <c r="BB232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0</v>
      </c>
      <c r="BI232">
        <v>0</v>
      </c>
      <c r="BJ232">
        <v>0</v>
      </c>
      <c r="BK232">
        <v>0</v>
      </c>
      <c r="BL232">
        <v>0</v>
      </c>
      <c r="BM232">
        <v>0</v>
      </c>
      <c r="BN232">
        <v>0</v>
      </c>
      <c r="BO232">
        <v>0</v>
      </c>
      <c r="BP232">
        <v>0</v>
      </c>
      <c r="BQ232">
        <v>0</v>
      </c>
      <c r="BR232">
        <v>0</v>
      </c>
      <c r="BS232">
        <v>0</v>
      </c>
      <c r="BT232">
        <v>0</v>
      </c>
      <c r="BU232">
        <v>0</v>
      </c>
      <c r="BV232">
        <v>0</v>
      </c>
      <c r="BW232">
        <v>0</v>
      </c>
      <c r="CX232">
        <f>Y232*Source!I155</f>
        <v>0.11927999999999998</v>
      </c>
      <c r="CY232">
        <f>AB232</f>
        <v>932.72</v>
      </c>
      <c r="CZ232">
        <f>AF232</f>
        <v>87.17</v>
      </c>
      <c r="DA232">
        <f>AJ232</f>
        <v>10.7</v>
      </c>
      <c r="DB232">
        <f t="shared" si="49"/>
        <v>73.22</v>
      </c>
      <c r="DC232">
        <f t="shared" si="50"/>
        <v>9.74</v>
      </c>
    </row>
    <row r="233" spans="1:107">
      <c r="A233">
        <f>ROW(Source!A155)</f>
        <v>155</v>
      </c>
      <c r="B233">
        <v>35350322</v>
      </c>
      <c r="C233">
        <v>36514882</v>
      </c>
      <c r="D233">
        <v>29114332</v>
      </c>
      <c r="E233">
        <v>1</v>
      </c>
      <c r="F233">
        <v>1</v>
      </c>
      <c r="G233">
        <v>1</v>
      </c>
      <c r="H233">
        <v>3</v>
      </c>
      <c r="I233" t="s">
        <v>476</v>
      </c>
      <c r="J233" t="s">
        <v>712</v>
      </c>
      <c r="K233" t="s">
        <v>478</v>
      </c>
      <c r="L233">
        <v>1348</v>
      </c>
      <c r="N233">
        <v>1009</v>
      </c>
      <c r="O233" t="s">
        <v>44</v>
      </c>
      <c r="P233" t="s">
        <v>44</v>
      </c>
      <c r="Q233">
        <v>1000</v>
      </c>
      <c r="W233">
        <v>0</v>
      </c>
      <c r="X233">
        <v>1561117559</v>
      </c>
      <c r="Y233">
        <v>1.23E-2</v>
      </c>
      <c r="AA233">
        <v>54619.68</v>
      </c>
      <c r="AB233">
        <v>0</v>
      </c>
      <c r="AC233">
        <v>0</v>
      </c>
      <c r="AD233">
        <v>0</v>
      </c>
      <c r="AE233">
        <v>11978</v>
      </c>
      <c r="AF233">
        <v>0</v>
      </c>
      <c r="AG233">
        <v>0</v>
      </c>
      <c r="AH233">
        <v>0</v>
      </c>
      <c r="AI233">
        <v>4.5599999999999996</v>
      </c>
      <c r="AJ233">
        <v>1</v>
      </c>
      <c r="AK233">
        <v>1</v>
      </c>
      <c r="AL233">
        <v>1</v>
      </c>
      <c r="AN233">
        <v>0</v>
      </c>
      <c r="AO233">
        <v>1</v>
      </c>
      <c r="AP233">
        <v>0</v>
      </c>
      <c r="AQ233">
        <v>0</v>
      </c>
      <c r="AR233">
        <v>0</v>
      </c>
      <c r="AS233" t="s">
        <v>3</v>
      </c>
      <c r="AT233">
        <v>1.23E-2</v>
      </c>
      <c r="AU233" t="s">
        <v>3</v>
      </c>
      <c r="AV233">
        <v>0</v>
      </c>
      <c r="AW233">
        <v>2</v>
      </c>
      <c r="AX233">
        <v>36514889</v>
      </c>
      <c r="AY233">
        <v>1</v>
      </c>
      <c r="AZ233">
        <v>0</v>
      </c>
      <c r="BA233">
        <v>228</v>
      </c>
      <c r="BB233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0</v>
      </c>
      <c r="BI233">
        <v>0</v>
      </c>
      <c r="BJ233">
        <v>0</v>
      </c>
      <c r="BK233">
        <v>0</v>
      </c>
      <c r="BL233">
        <v>0</v>
      </c>
      <c r="BM233">
        <v>0</v>
      </c>
      <c r="BN233">
        <v>0</v>
      </c>
      <c r="BO233">
        <v>0</v>
      </c>
      <c r="BP233">
        <v>0</v>
      </c>
      <c r="BQ233">
        <v>0</v>
      </c>
      <c r="BR233">
        <v>0</v>
      </c>
      <c r="BS233">
        <v>0</v>
      </c>
      <c r="BT233">
        <v>0</v>
      </c>
      <c r="BU233">
        <v>0</v>
      </c>
      <c r="BV233">
        <v>0</v>
      </c>
      <c r="BW233">
        <v>0</v>
      </c>
      <c r="CX233">
        <f>Y233*Source!I155</f>
        <v>1.7465999999999998E-3</v>
      </c>
      <c r="CY233">
        <f>AA233</f>
        <v>54619.68</v>
      </c>
      <c r="CZ233">
        <f>AE233</f>
        <v>11978</v>
      </c>
      <c r="DA233">
        <f>AI233</f>
        <v>4.5599999999999996</v>
      </c>
      <c r="DB233">
        <f t="shared" si="49"/>
        <v>147.33000000000001</v>
      </c>
      <c r="DC233">
        <f t="shared" si="50"/>
        <v>0</v>
      </c>
    </row>
    <row r="234" spans="1:107">
      <c r="A234">
        <f>ROW(Source!A155)</f>
        <v>155</v>
      </c>
      <c r="B234">
        <v>35350322</v>
      </c>
      <c r="C234">
        <v>36514882</v>
      </c>
      <c r="D234">
        <v>29130788</v>
      </c>
      <c r="E234">
        <v>1</v>
      </c>
      <c r="F234">
        <v>1</v>
      </c>
      <c r="G234">
        <v>1</v>
      </c>
      <c r="H234">
        <v>3</v>
      </c>
      <c r="I234" t="s">
        <v>713</v>
      </c>
      <c r="J234" t="s">
        <v>714</v>
      </c>
      <c r="K234" t="s">
        <v>715</v>
      </c>
      <c r="L234">
        <v>1339</v>
      </c>
      <c r="N234">
        <v>1007</v>
      </c>
      <c r="O234" t="s">
        <v>219</v>
      </c>
      <c r="P234" t="s">
        <v>219</v>
      </c>
      <c r="Q234">
        <v>1</v>
      </c>
      <c r="W234">
        <v>0</v>
      </c>
      <c r="X234">
        <v>-1387964935</v>
      </c>
      <c r="Y234">
        <v>2.88</v>
      </c>
      <c r="AA234">
        <v>14208.11</v>
      </c>
      <c r="AB234">
        <v>0</v>
      </c>
      <c r="AC234">
        <v>0</v>
      </c>
      <c r="AD234">
        <v>0</v>
      </c>
      <c r="AE234">
        <v>2156.0100000000002</v>
      </c>
      <c r="AF234">
        <v>0</v>
      </c>
      <c r="AG234">
        <v>0</v>
      </c>
      <c r="AH234">
        <v>0</v>
      </c>
      <c r="AI234">
        <v>6.59</v>
      </c>
      <c r="AJ234">
        <v>1</v>
      </c>
      <c r="AK234">
        <v>1</v>
      </c>
      <c r="AL234">
        <v>1</v>
      </c>
      <c r="AN234">
        <v>0</v>
      </c>
      <c r="AO234">
        <v>1</v>
      </c>
      <c r="AP234">
        <v>0</v>
      </c>
      <c r="AQ234">
        <v>0</v>
      </c>
      <c r="AR234">
        <v>0</v>
      </c>
      <c r="AS234" t="s">
        <v>3</v>
      </c>
      <c r="AT234">
        <v>2.88</v>
      </c>
      <c r="AU234" t="s">
        <v>3</v>
      </c>
      <c r="AV234">
        <v>0</v>
      </c>
      <c r="AW234">
        <v>2</v>
      </c>
      <c r="AX234">
        <v>36514890</v>
      </c>
      <c r="AY234">
        <v>1</v>
      </c>
      <c r="AZ234">
        <v>0</v>
      </c>
      <c r="BA234">
        <v>229</v>
      </c>
      <c r="BB234">
        <v>0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0</v>
      </c>
      <c r="BI234">
        <v>0</v>
      </c>
      <c r="BJ234">
        <v>0</v>
      </c>
      <c r="BK234">
        <v>0</v>
      </c>
      <c r="BL234">
        <v>0</v>
      </c>
      <c r="BM234">
        <v>0</v>
      </c>
      <c r="BN234">
        <v>0</v>
      </c>
      <c r="BO234">
        <v>0</v>
      </c>
      <c r="BP234">
        <v>0</v>
      </c>
      <c r="BQ234">
        <v>0</v>
      </c>
      <c r="BR234">
        <v>0</v>
      </c>
      <c r="BS234">
        <v>0</v>
      </c>
      <c r="BT234">
        <v>0</v>
      </c>
      <c r="BU234">
        <v>0</v>
      </c>
      <c r="BV234">
        <v>0</v>
      </c>
      <c r="BW234">
        <v>0</v>
      </c>
      <c r="CX234">
        <f>Y234*Source!I155</f>
        <v>0.40895999999999993</v>
      </c>
      <c r="CY234">
        <f>AA234</f>
        <v>14208.11</v>
      </c>
      <c r="CZ234">
        <f>AE234</f>
        <v>2156.0100000000002</v>
      </c>
      <c r="DA234">
        <f>AI234</f>
        <v>6.59</v>
      </c>
      <c r="DB234">
        <f t="shared" si="49"/>
        <v>6209.31</v>
      </c>
      <c r="DC234">
        <f t="shared" si="50"/>
        <v>0</v>
      </c>
    </row>
    <row r="235" spans="1:107">
      <c r="A235">
        <f>ROW(Source!A156)</f>
        <v>156</v>
      </c>
      <c r="B235">
        <v>35350322</v>
      </c>
      <c r="C235">
        <v>35351503</v>
      </c>
      <c r="D235">
        <v>18408291</v>
      </c>
      <c r="E235">
        <v>1</v>
      </c>
      <c r="F235">
        <v>1</v>
      </c>
      <c r="G235">
        <v>1</v>
      </c>
      <c r="H235">
        <v>1</v>
      </c>
      <c r="I235" t="s">
        <v>448</v>
      </c>
      <c r="J235" t="s">
        <v>3</v>
      </c>
      <c r="K235" t="s">
        <v>449</v>
      </c>
      <c r="L235">
        <v>1369</v>
      </c>
      <c r="N235">
        <v>1013</v>
      </c>
      <c r="O235" t="s">
        <v>430</v>
      </c>
      <c r="P235" t="s">
        <v>430</v>
      </c>
      <c r="Q235">
        <v>1</v>
      </c>
      <c r="W235">
        <v>0</v>
      </c>
      <c r="X235">
        <v>1933892413</v>
      </c>
      <c r="Y235">
        <v>35.948999999999998</v>
      </c>
      <c r="AA235">
        <v>0</v>
      </c>
      <c r="AB235">
        <v>0</v>
      </c>
      <c r="AC235">
        <v>0</v>
      </c>
      <c r="AD235">
        <v>266.75</v>
      </c>
      <c r="AE235">
        <v>0</v>
      </c>
      <c r="AF235">
        <v>0</v>
      </c>
      <c r="AG235">
        <v>0</v>
      </c>
      <c r="AH235">
        <v>266.75</v>
      </c>
      <c r="AI235">
        <v>1</v>
      </c>
      <c r="AJ235">
        <v>1</v>
      </c>
      <c r="AK235">
        <v>1</v>
      </c>
      <c r="AL235">
        <v>1</v>
      </c>
      <c r="AN235">
        <v>0</v>
      </c>
      <c r="AO235">
        <v>1</v>
      </c>
      <c r="AP235">
        <v>1</v>
      </c>
      <c r="AQ235">
        <v>0</v>
      </c>
      <c r="AR235">
        <v>0</v>
      </c>
      <c r="AS235" t="s">
        <v>3</v>
      </c>
      <c r="AT235">
        <v>31.26</v>
      </c>
      <c r="AU235" t="s">
        <v>57</v>
      </c>
      <c r="AV235">
        <v>1</v>
      </c>
      <c r="AW235">
        <v>2</v>
      </c>
      <c r="AX235">
        <v>35351504</v>
      </c>
      <c r="AY235">
        <v>2</v>
      </c>
      <c r="AZ235">
        <v>131072</v>
      </c>
      <c r="BA235">
        <v>230</v>
      </c>
      <c r="BB235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0</v>
      </c>
      <c r="BI235">
        <v>0</v>
      </c>
      <c r="BJ235">
        <v>0</v>
      </c>
      <c r="BK235">
        <v>0</v>
      </c>
      <c r="BL235">
        <v>0</v>
      </c>
      <c r="BM235">
        <v>0</v>
      </c>
      <c r="BN235">
        <v>0</v>
      </c>
      <c r="BO235">
        <v>0</v>
      </c>
      <c r="BP235">
        <v>0</v>
      </c>
      <c r="BQ235">
        <v>0</v>
      </c>
      <c r="BR235">
        <v>0</v>
      </c>
      <c r="BS235">
        <v>0</v>
      </c>
      <c r="BT235">
        <v>0</v>
      </c>
      <c r="BU235">
        <v>0</v>
      </c>
      <c r="BV235">
        <v>0</v>
      </c>
      <c r="BW235">
        <v>0</v>
      </c>
      <c r="CX235">
        <f>Y235*Source!I156</f>
        <v>5.1047579999999995</v>
      </c>
      <c r="CY235">
        <f>AD235</f>
        <v>266.75</v>
      </c>
      <c r="CZ235">
        <f>AH235</f>
        <v>266.75</v>
      </c>
      <c r="DA235">
        <f>AL235</f>
        <v>1</v>
      </c>
      <c r="DB235">
        <f>ROUND((ROUND(AT235*CZ235,2)*1.15),6)</f>
        <v>9589.4014999999999</v>
      </c>
      <c r="DC235">
        <f>ROUND((ROUND(AT235*AG235,2)*1.15),6)</f>
        <v>0</v>
      </c>
    </row>
    <row r="236" spans="1:107">
      <c r="A236">
        <f>ROW(Source!A156)</f>
        <v>156</v>
      </c>
      <c r="B236">
        <v>35350322</v>
      </c>
      <c r="C236">
        <v>35351503</v>
      </c>
      <c r="D236">
        <v>121548</v>
      </c>
      <c r="E236">
        <v>1</v>
      </c>
      <c r="F236">
        <v>1</v>
      </c>
      <c r="G236">
        <v>1</v>
      </c>
      <c r="H236">
        <v>1</v>
      </c>
      <c r="I236" t="s">
        <v>23</v>
      </c>
      <c r="J236" t="s">
        <v>3</v>
      </c>
      <c r="K236" t="s">
        <v>431</v>
      </c>
      <c r="L236">
        <v>608254</v>
      </c>
      <c r="N236">
        <v>1013</v>
      </c>
      <c r="O236" t="s">
        <v>432</v>
      </c>
      <c r="P236" t="s">
        <v>432</v>
      </c>
      <c r="Q236">
        <v>1</v>
      </c>
      <c r="W236">
        <v>0</v>
      </c>
      <c r="X236">
        <v>-185737400</v>
      </c>
      <c r="Y236">
        <v>8.375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1</v>
      </c>
      <c r="AJ236">
        <v>1</v>
      </c>
      <c r="AK236">
        <v>1</v>
      </c>
      <c r="AL236">
        <v>1</v>
      </c>
      <c r="AN236">
        <v>0</v>
      </c>
      <c r="AO236">
        <v>1</v>
      </c>
      <c r="AP236">
        <v>1</v>
      </c>
      <c r="AQ236">
        <v>0</v>
      </c>
      <c r="AR236">
        <v>0</v>
      </c>
      <c r="AS236" t="s">
        <v>3</v>
      </c>
      <c r="AT236">
        <v>6.7</v>
      </c>
      <c r="AU236" t="s">
        <v>56</v>
      </c>
      <c r="AV236">
        <v>2</v>
      </c>
      <c r="AW236">
        <v>2</v>
      </c>
      <c r="AX236">
        <v>35351505</v>
      </c>
      <c r="AY236">
        <v>1</v>
      </c>
      <c r="AZ236">
        <v>0</v>
      </c>
      <c r="BA236">
        <v>231</v>
      </c>
      <c r="BB236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0</v>
      </c>
      <c r="BI236">
        <v>0</v>
      </c>
      <c r="BJ236">
        <v>0</v>
      </c>
      <c r="BK236">
        <v>0</v>
      </c>
      <c r="BL236">
        <v>0</v>
      </c>
      <c r="BM236">
        <v>0</v>
      </c>
      <c r="BN236">
        <v>0</v>
      </c>
      <c r="BO236">
        <v>0</v>
      </c>
      <c r="BP236">
        <v>0</v>
      </c>
      <c r="BQ236">
        <v>0</v>
      </c>
      <c r="BR236">
        <v>0</v>
      </c>
      <c r="BS236">
        <v>0</v>
      </c>
      <c r="BT236">
        <v>0</v>
      </c>
      <c r="BU236">
        <v>0</v>
      </c>
      <c r="BV236">
        <v>0</v>
      </c>
      <c r="BW236">
        <v>0</v>
      </c>
      <c r="CX236">
        <f>Y236*Source!I156</f>
        <v>1.1892499999999999</v>
      </c>
      <c r="CY236">
        <f>AD236</f>
        <v>0</v>
      </c>
      <c r="CZ236">
        <f>AH236</f>
        <v>0</v>
      </c>
      <c r="DA236">
        <f>AL236</f>
        <v>1</v>
      </c>
      <c r="DB236">
        <f>ROUND((ROUND(AT236*CZ236,2)*1.25),6)</f>
        <v>0</v>
      </c>
      <c r="DC236">
        <f>ROUND((ROUND(AT236*AG236,2)*1.25),6)</f>
        <v>0</v>
      </c>
    </row>
    <row r="237" spans="1:107">
      <c r="A237">
        <f>ROW(Source!A156)</f>
        <v>156</v>
      </c>
      <c r="B237">
        <v>35350322</v>
      </c>
      <c r="C237">
        <v>35351503</v>
      </c>
      <c r="D237">
        <v>29172710</v>
      </c>
      <c r="E237">
        <v>1</v>
      </c>
      <c r="F237">
        <v>1</v>
      </c>
      <c r="G237">
        <v>1</v>
      </c>
      <c r="H237">
        <v>2</v>
      </c>
      <c r="I237" t="s">
        <v>442</v>
      </c>
      <c r="J237" t="s">
        <v>443</v>
      </c>
      <c r="K237" t="s">
        <v>444</v>
      </c>
      <c r="L237">
        <v>1368</v>
      </c>
      <c r="N237">
        <v>1011</v>
      </c>
      <c r="O237" t="s">
        <v>436</v>
      </c>
      <c r="P237" t="s">
        <v>436</v>
      </c>
      <c r="Q237">
        <v>1</v>
      </c>
      <c r="W237">
        <v>0</v>
      </c>
      <c r="X237">
        <v>-1676841219</v>
      </c>
      <c r="Y237">
        <v>8.375</v>
      </c>
      <c r="AA237">
        <v>0</v>
      </c>
      <c r="AB237">
        <v>539.16</v>
      </c>
      <c r="AC237">
        <v>333.79</v>
      </c>
      <c r="AD237">
        <v>0</v>
      </c>
      <c r="AE237">
        <v>0</v>
      </c>
      <c r="AF237">
        <v>46.56</v>
      </c>
      <c r="AG237">
        <v>10.06</v>
      </c>
      <c r="AH237">
        <v>0</v>
      </c>
      <c r="AI237">
        <v>1</v>
      </c>
      <c r="AJ237">
        <v>11.58</v>
      </c>
      <c r="AK237">
        <v>33.18</v>
      </c>
      <c r="AL237">
        <v>1</v>
      </c>
      <c r="AN237">
        <v>0</v>
      </c>
      <c r="AO237">
        <v>1</v>
      </c>
      <c r="AP237">
        <v>1</v>
      </c>
      <c r="AQ237">
        <v>0</v>
      </c>
      <c r="AR237">
        <v>0</v>
      </c>
      <c r="AS237" t="s">
        <v>3</v>
      </c>
      <c r="AT237">
        <v>6.7</v>
      </c>
      <c r="AU237" t="s">
        <v>56</v>
      </c>
      <c r="AV237">
        <v>0</v>
      </c>
      <c r="AW237">
        <v>2</v>
      </c>
      <c r="AX237">
        <v>35351506</v>
      </c>
      <c r="AY237">
        <v>1</v>
      </c>
      <c r="AZ237">
        <v>0</v>
      </c>
      <c r="BA237">
        <v>232</v>
      </c>
      <c r="BB23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0</v>
      </c>
      <c r="BI237">
        <v>0</v>
      </c>
      <c r="BJ237">
        <v>0</v>
      </c>
      <c r="BK237">
        <v>0</v>
      </c>
      <c r="BL237">
        <v>0</v>
      </c>
      <c r="BM237">
        <v>0</v>
      </c>
      <c r="BN237">
        <v>0</v>
      </c>
      <c r="BO237">
        <v>0</v>
      </c>
      <c r="BP237">
        <v>0</v>
      </c>
      <c r="BQ237">
        <v>0</v>
      </c>
      <c r="BR237">
        <v>0</v>
      </c>
      <c r="BS237">
        <v>0</v>
      </c>
      <c r="BT237">
        <v>0</v>
      </c>
      <c r="BU237">
        <v>0</v>
      </c>
      <c r="BV237">
        <v>0</v>
      </c>
      <c r="BW237">
        <v>0</v>
      </c>
      <c r="CX237">
        <f>Y237*Source!I156</f>
        <v>1.1892499999999999</v>
      </c>
      <c r="CY237">
        <f>AB237</f>
        <v>539.16</v>
      </c>
      <c r="CZ237">
        <f>AF237</f>
        <v>46.56</v>
      </c>
      <c r="DA237">
        <f>AJ237</f>
        <v>11.58</v>
      </c>
      <c r="DB237">
        <f>ROUND((ROUND(AT237*CZ237,2)*1.25),6)</f>
        <v>389.9375</v>
      </c>
      <c r="DC237">
        <f>ROUND((ROUND(AT237*AG237,2)*1.25),6)</f>
        <v>84.25</v>
      </c>
    </row>
    <row r="238" spans="1:107">
      <c r="A238">
        <f>ROW(Source!A156)</f>
        <v>156</v>
      </c>
      <c r="B238">
        <v>35350322</v>
      </c>
      <c r="C238">
        <v>35351503</v>
      </c>
      <c r="D238">
        <v>29173472</v>
      </c>
      <c r="E238">
        <v>1</v>
      </c>
      <c r="F238">
        <v>1</v>
      </c>
      <c r="G238">
        <v>1</v>
      </c>
      <c r="H238">
        <v>2</v>
      </c>
      <c r="I238" t="s">
        <v>532</v>
      </c>
      <c r="J238" t="s">
        <v>533</v>
      </c>
      <c r="K238" t="s">
        <v>534</v>
      </c>
      <c r="L238">
        <v>1368</v>
      </c>
      <c r="N238">
        <v>1011</v>
      </c>
      <c r="O238" t="s">
        <v>436</v>
      </c>
      <c r="P238" t="s">
        <v>436</v>
      </c>
      <c r="Q238">
        <v>1</v>
      </c>
      <c r="W238">
        <v>0</v>
      </c>
      <c r="X238">
        <v>275932499</v>
      </c>
      <c r="Y238">
        <v>13.75</v>
      </c>
      <c r="AA238">
        <v>0</v>
      </c>
      <c r="AB238">
        <v>12.75</v>
      </c>
      <c r="AC238">
        <v>0</v>
      </c>
      <c r="AD238">
        <v>0</v>
      </c>
      <c r="AE238">
        <v>0</v>
      </c>
      <c r="AF238">
        <v>3</v>
      </c>
      <c r="AG238">
        <v>0</v>
      </c>
      <c r="AH238">
        <v>0</v>
      </c>
      <c r="AI238">
        <v>1</v>
      </c>
      <c r="AJ238">
        <v>4.25</v>
      </c>
      <c r="AK238">
        <v>33.18</v>
      </c>
      <c r="AL238">
        <v>1</v>
      </c>
      <c r="AN238">
        <v>0</v>
      </c>
      <c r="AO238">
        <v>1</v>
      </c>
      <c r="AP238">
        <v>1</v>
      </c>
      <c r="AQ238">
        <v>0</v>
      </c>
      <c r="AR238">
        <v>0</v>
      </c>
      <c r="AS238" t="s">
        <v>3</v>
      </c>
      <c r="AT238">
        <v>11</v>
      </c>
      <c r="AU238" t="s">
        <v>56</v>
      </c>
      <c r="AV238">
        <v>0</v>
      </c>
      <c r="AW238">
        <v>2</v>
      </c>
      <c r="AX238">
        <v>35351507</v>
      </c>
      <c r="AY238">
        <v>1</v>
      </c>
      <c r="AZ238">
        <v>0</v>
      </c>
      <c r="BA238">
        <v>233</v>
      </c>
      <c r="BB238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0</v>
      </c>
      <c r="BI238">
        <v>0</v>
      </c>
      <c r="BJ238">
        <v>0</v>
      </c>
      <c r="BK238">
        <v>0</v>
      </c>
      <c r="BL238">
        <v>0</v>
      </c>
      <c r="BM238">
        <v>0</v>
      </c>
      <c r="BN238">
        <v>0</v>
      </c>
      <c r="BO238">
        <v>0</v>
      </c>
      <c r="BP238">
        <v>0</v>
      </c>
      <c r="BQ238">
        <v>0</v>
      </c>
      <c r="BR238">
        <v>0</v>
      </c>
      <c r="BS238">
        <v>0</v>
      </c>
      <c r="BT238">
        <v>0</v>
      </c>
      <c r="BU238">
        <v>0</v>
      </c>
      <c r="BV238">
        <v>0</v>
      </c>
      <c r="BW238">
        <v>0</v>
      </c>
      <c r="CX238">
        <f>Y238*Source!I156</f>
        <v>1.9524999999999999</v>
      </c>
      <c r="CY238">
        <f>AB238</f>
        <v>12.75</v>
      </c>
      <c r="CZ238">
        <f>AF238</f>
        <v>3</v>
      </c>
      <c r="DA238">
        <f>AJ238</f>
        <v>4.25</v>
      </c>
      <c r="DB238">
        <f>ROUND((ROUND(AT238*CZ238,2)*1.25),6)</f>
        <v>41.25</v>
      </c>
      <c r="DC238">
        <f>ROUND((ROUND(AT238*AG238,2)*1.25),6)</f>
        <v>0</v>
      </c>
    </row>
    <row r="239" spans="1:107">
      <c r="A239">
        <f>ROW(Source!A156)</f>
        <v>156</v>
      </c>
      <c r="B239">
        <v>35350322</v>
      </c>
      <c r="C239">
        <v>35351503</v>
      </c>
      <c r="D239">
        <v>29174913</v>
      </c>
      <c r="E239">
        <v>1</v>
      </c>
      <c r="F239">
        <v>1</v>
      </c>
      <c r="G239">
        <v>1</v>
      </c>
      <c r="H239">
        <v>2</v>
      </c>
      <c r="I239" t="s">
        <v>461</v>
      </c>
      <c r="J239" t="s">
        <v>462</v>
      </c>
      <c r="K239" t="s">
        <v>463</v>
      </c>
      <c r="L239">
        <v>1368</v>
      </c>
      <c r="N239">
        <v>1011</v>
      </c>
      <c r="O239" t="s">
        <v>436</v>
      </c>
      <c r="P239" t="s">
        <v>436</v>
      </c>
      <c r="Q239">
        <v>1</v>
      </c>
      <c r="W239">
        <v>0</v>
      </c>
      <c r="X239">
        <v>458544584</v>
      </c>
      <c r="Y239">
        <v>0.4375</v>
      </c>
      <c r="AA239">
        <v>0</v>
      </c>
      <c r="AB239">
        <v>932.72</v>
      </c>
      <c r="AC239">
        <v>384.89</v>
      </c>
      <c r="AD239">
        <v>0</v>
      </c>
      <c r="AE239">
        <v>0</v>
      </c>
      <c r="AF239">
        <v>87.17</v>
      </c>
      <c r="AG239">
        <v>11.6</v>
      </c>
      <c r="AH239">
        <v>0</v>
      </c>
      <c r="AI239">
        <v>1</v>
      </c>
      <c r="AJ239">
        <v>10.7</v>
      </c>
      <c r="AK239">
        <v>33.18</v>
      </c>
      <c r="AL239">
        <v>1</v>
      </c>
      <c r="AN239">
        <v>0</v>
      </c>
      <c r="AO239">
        <v>1</v>
      </c>
      <c r="AP239">
        <v>1</v>
      </c>
      <c r="AQ239">
        <v>0</v>
      </c>
      <c r="AR239">
        <v>0</v>
      </c>
      <c r="AS239" t="s">
        <v>3</v>
      </c>
      <c r="AT239">
        <v>0.35</v>
      </c>
      <c r="AU239" t="s">
        <v>56</v>
      </c>
      <c r="AV239">
        <v>0</v>
      </c>
      <c r="AW239">
        <v>2</v>
      </c>
      <c r="AX239">
        <v>35351508</v>
      </c>
      <c r="AY239">
        <v>1</v>
      </c>
      <c r="AZ239">
        <v>0</v>
      </c>
      <c r="BA239">
        <v>234</v>
      </c>
      <c r="BB239">
        <v>0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0</v>
      </c>
      <c r="BI239">
        <v>0</v>
      </c>
      <c r="BJ239">
        <v>0</v>
      </c>
      <c r="BK239">
        <v>0</v>
      </c>
      <c r="BL239">
        <v>0</v>
      </c>
      <c r="BM239">
        <v>0</v>
      </c>
      <c r="BN239">
        <v>0</v>
      </c>
      <c r="BO239">
        <v>0</v>
      </c>
      <c r="BP239">
        <v>0</v>
      </c>
      <c r="BQ239">
        <v>0</v>
      </c>
      <c r="BR239">
        <v>0</v>
      </c>
      <c r="BS239">
        <v>0</v>
      </c>
      <c r="BT239">
        <v>0</v>
      </c>
      <c r="BU239">
        <v>0</v>
      </c>
      <c r="BV239">
        <v>0</v>
      </c>
      <c r="BW239">
        <v>0</v>
      </c>
      <c r="CX239">
        <f>Y239*Source!I156</f>
        <v>6.2124999999999993E-2</v>
      </c>
      <c r="CY239">
        <f>AB239</f>
        <v>932.72</v>
      </c>
      <c r="CZ239">
        <f>AF239</f>
        <v>87.17</v>
      </c>
      <c r="DA239">
        <f>AJ239</f>
        <v>10.7</v>
      </c>
      <c r="DB239">
        <f>ROUND((ROUND(AT239*CZ239,2)*1.25),6)</f>
        <v>38.137500000000003</v>
      </c>
      <c r="DC239">
        <f>ROUND((ROUND(AT239*AG239,2)*1.25),6)</f>
        <v>5.0750000000000002</v>
      </c>
    </row>
    <row r="240" spans="1:107">
      <c r="A240">
        <f>ROW(Source!A156)</f>
        <v>156</v>
      </c>
      <c r="B240">
        <v>35350322</v>
      </c>
      <c r="C240">
        <v>35351503</v>
      </c>
      <c r="D240">
        <v>29114687</v>
      </c>
      <c r="E240">
        <v>1</v>
      </c>
      <c r="F240">
        <v>1</v>
      </c>
      <c r="G240">
        <v>1</v>
      </c>
      <c r="H240">
        <v>3</v>
      </c>
      <c r="I240" t="s">
        <v>716</v>
      </c>
      <c r="J240" t="s">
        <v>717</v>
      </c>
      <c r="K240" t="s">
        <v>718</v>
      </c>
      <c r="L240">
        <v>1348</v>
      </c>
      <c r="N240">
        <v>1009</v>
      </c>
      <c r="O240" t="s">
        <v>44</v>
      </c>
      <c r="P240" t="s">
        <v>44</v>
      </c>
      <c r="Q240">
        <v>1000</v>
      </c>
      <c r="W240">
        <v>0</v>
      </c>
      <c r="X240">
        <v>157955001</v>
      </c>
      <c r="Y240">
        <v>1.8E-3</v>
      </c>
      <c r="AA240">
        <v>105069.06</v>
      </c>
      <c r="AB240">
        <v>0</v>
      </c>
      <c r="AC240">
        <v>0</v>
      </c>
      <c r="AD240">
        <v>0</v>
      </c>
      <c r="AE240">
        <v>16974</v>
      </c>
      <c r="AF240">
        <v>0</v>
      </c>
      <c r="AG240">
        <v>0</v>
      </c>
      <c r="AH240">
        <v>0</v>
      </c>
      <c r="AI240">
        <v>6.19</v>
      </c>
      <c r="AJ240">
        <v>1</v>
      </c>
      <c r="AK240">
        <v>1</v>
      </c>
      <c r="AL240">
        <v>1</v>
      </c>
      <c r="AN240">
        <v>0</v>
      </c>
      <c r="AO240">
        <v>1</v>
      </c>
      <c r="AP240">
        <v>0</v>
      </c>
      <c r="AQ240">
        <v>0</v>
      </c>
      <c r="AR240">
        <v>0</v>
      </c>
      <c r="AS240" t="s">
        <v>3</v>
      </c>
      <c r="AT240">
        <v>1.8E-3</v>
      </c>
      <c r="AU240" t="s">
        <v>3</v>
      </c>
      <c r="AV240">
        <v>0</v>
      </c>
      <c r="AW240">
        <v>2</v>
      </c>
      <c r="AX240">
        <v>35351509</v>
      </c>
      <c r="AY240">
        <v>1</v>
      </c>
      <c r="AZ240">
        <v>0</v>
      </c>
      <c r="BA240">
        <v>235</v>
      </c>
      <c r="BB24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0</v>
      </c>
      <c r="BI240">
        <v>0</v>
      </c>
      <c r="BJ240">
        <v>0</v>
      </c>
      <c r="BK240">
        <v>0</v>
      </c>
      <c r="BL240">
        <v>0</v>
      </c>
      <c r="BM240">
        <v>0</v>
      </c>
      <c r="BN240">
        <v>0</v>
      </c>
      <c r="BO240">
        <v>0</v>
      </c>
      <c r="BP240">
        <v>0</v>
      </c>
      <c r="BQ240">
        <v>0</v>
      </c>
      <c r="BR240">
        <v>0</v>
      </c>
      <c r="BS240">
        <v>0</v>
      </c>
      <c r="BT240">
        <v>0</v>
      </c>
      <c r="BU240">
        <v>0</v>
      </c>
      <c r="BV240">
        <v>0</v>
      </c>
      <c r="BW240">
        <v>0</v>
      </c>
      <c r="CX240">
        <f>Y240*Source!I156</f>
        <v>2.5559999999999998E-4</v>
      </c>
      <c r="CY240">
        <f>AA240</f>
        <v>105069.06</v>
      </c>
      <c r="CZ240">
        <f>AE240</f>
        <v>16974</v>
      </c>
      <c r="DA240">
        <f>AI240</f>
        <v>6.19</v>
      </c>
      <c r="DB240">
        <f>ROUND(ROUND(AT240*CZ240,2),6)</f>
        <v>30.55</v>
      </c>
      <c r="DC240">
        <f>ROUND(ROUND(AT240*AG240,2),6)</f>
        <v>0</v>
      </c>
    </row>
    <row r="241" spans="1:107">
      <c r="A241">
        <f>ROW(Source!A156)</f>
        <v>156</v>
      </c>
      <c r="B241">
        <v>35350322</v>
      </c>
      <c r="C241">
        <v>35351503</v>
      </c>
      <c r="D241">
        <v>29115292</v>
      </c>
      <c r="E241">
        <v>1</v>
      </c>
      <c r="F241">
        <v>1</v>
      </c>
      <c r="G241">
        <v>1</v>
      </c>
      <c r="H241">
        <v>3</v>
      </c>
      <c r="I241" t="s">
        <v>719</v>
      </c>
      <c r="J241" t="s">
        <v>720</v>
      </c>
      <c r="K241" t="s">
        <v>721</v>
      </c>
      <c r="L241">
        <v>1339</v>
      </c>
      <c r="N241">
        <v>1007</v>
      </c>
      <c r="O241" t="s">
        <v>219</v>
      </c>
      <c r="P241" t="s">
        <v>219</v>
      </c>
      <c r="Q241">
        <v>1</v>
      </c>
      <c r="W241">
        <v>0</v>
      </c>
      <c r="X241">
        <v>582810497</v>
      </c>
      <c r="Y241">
        <v>1.24</v>
      </c>
      <c r="AA241">
        <v>29691.33</v>
      </c>
      <c r="AB241">
        <v>0</v>
      </c>
      <c r="AC241">
        <v>0</v>
      </c>
      <c r="AD241">
        <v>0</v>
      </c>
      <c r="AE241">
        <v>4478.33</v>
      </c>
      <c r="AF241">
        <v>0</v>
      </c>
      <c r="AG241">
        <v>0</v>
      </c>
      <c r="AH241">
        <v>0</v>
      </c>
      <c r="AI241">
        <v>6.63</v>
      </c>
      <c r="AJ241">
        <v>1</v>
      </c>
      <c r="AK241">
        <v>1</v>
      </c>
      <c r="AL241">
        <v>1</v>
      </c>
      <c r="AN241">
        <v>0</v>
      </c>
      <c r="AO241">
        <v>1</v>
      </c>
      <c r="AP241">
        <v>0</v>
      </c>
      <c r="AQ241">
        <v>0</v>
      </c>
      <c r="AR241">
        <v>0</v>
      </c>
      <c r="AS241" t="s">
        <v>3</v>
      </c>
      <c r="AT241">
        <v>1.24</v>
      </c>
      <c r="AU241" t="s">
        <v>3</v>
      </c>
      <c r="AV241">
        <v>0</v>
      </c>
      <c r="AW241">
        <v>2</v>
      </c>
      <c r="AX241">
        <v>35351510</v>
      </c>
      <c r="AY241">
        <v>1</v>
      </c>
      <c r="AZ241">
        <v>0</v>
      </c>
      <c r="BA241">
        <v>236</v>
      </c>
      <c r="BB241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0</v>
      </c>
      <c r="BI241">
        <v>0</v>
      </c>
      <c r="BJ241">
        <v>0</v>
      </c>
      <c r="BK241">
        <v>0</v>
      </c>
      <c r="BL241">
        <v>0</v>
      </c>
      <c r="BM241">
        <v>0</v>
      </c>
      <c r="BN241">
        <v>0</v>
      </c>
      <c r="BO241">
        <v>0</v>
      </c>
      <c r="BP241">
        <v>0</v>
      </c>
      <c r="BQ241">
        <v>0</v>
      </c>
      <c r="BR241">
        <v>0</v>
      </c>
      <c r="BS241">
        <v>0</v>
      </c>
      <c r="BT241">
        <v>0</v>
      </c>
      <c r="BU241">
        <v>0</v>
      </c>
      <c r="BV241">
        <v>0</v>
      </c>
      <c r="BW241">
        <v>0</v>
      </c>
      <c r="CX241">
        <f>Y241*Source!I156</f>
        <v>0.17607999999999999</v>
      </c>
      <c r="CY241">
        <f>AA241</f>
        <v>29691.33</v>
      </c>
      <c r="CZ241">
        <f>AE241</f>
        <v>4478.33</v>
      </c>
      <c r="DA241">
        <f>AI241</f>
        <v>6.63</v>
      </c>
      <c r="DB241">
        <f>ROUND(ROUND(AT241*CZ241,2),6)</f>
        <v>5553.13</v>
      </c>
      <c r="DC241">
        <f>ROUND(ROUND(AT241*AG241,2),6)</f>
        <v>0</v>
      </c>
    </row>
    <row r="242" spans="1:107">
      <c r="A242">
        <f>ROW(Source!A157)</f>
        <v>157</v>
      </c>
      <c r="B242">
        <v>35350322</v>
      </c>
      <c r="C242">
        <v>36319668</v>
      </c>
      <c r="D242">
        <v>31427882</v>
      </c>
      <c r="E242">
        <v>1</v>
      </c>
      <c r="F242">
        <v>1</v>
      </c>
      <c r="G242">
        <v>1</v>
      </c>
      <c r="H242">
        <v>1</v>
      </c>
      <c r="I242" t="s">
        <v>722</v>
      </c>
      <c r="J242" t="s">
        <v>3</v>
      </c>
      <c r="K242" t="s">
        <v>723</v>
      </c>
      <c r="L242">
        <v>1369</v>
      </c>
      <c r="N242">
        <v>1013</v>
      </c>
      <c r="O242" t="s">
        <v>430</v>
      </c>
      <c r="P242" t="s">
        <v>430</v>
      </c>
      <c r="Q242">
        <v>1</v>
      </c>
      <c r="W242">
        <v>0</v>
      </c>
      <c r="X242">
        <v>-573087009</v>
      </c>
      <c r="Y242">
        <v>52.048999999999992</v>
      </c>
      <c r="AA242">
        <v>0</v>
      </c>
      <c r="AB242">
        <v>0</v>
      </c>
      <c r="AC242">
        <v>0</v>
      </c>
      <c r="AD242">
        <v>278.5</v>
      </c>
      <c r="AE242">
        <v>0</v>
      </c>
      <c r="AF242">
        <v>0</v>
      </c>
      <c r="AG242">
        <v>0</v>
      </c>
      <c r="AH242">
        <v>278.5</v>
      </c>
      <c r="AI242">
        <v>1</v>
      </c>
      <c r="AJ242">
        <v>1</v>
      </c>
      <c r="AK242">
        <v>1</v>
      </c>
      <c r="AL242">
        <v>1</v>
      </c>
      <c r="AN242">
        <v>0</v>
      </c>
      <c r="AO242">
        <v>1</v>
      </c>
      <c r="AP242">
        <v>1</v>
      </c>
      <c r="AQ242">
        <v>0</v>
      </c>
      <c r="AR242">
        <v>0</v>
      </c>
      <c r="AS242" t="s">
        <v>3</v>
      </c>
      <c r="AT242">
        <v>45.26</v>
      </c>
      <c r="AU242" t="s">
        <v>57</v>
      </c>
      <c r="AV242">
        <v>1</v>
      </c>
      <c r="AW242">
        <v>2</v>
      </c>
      <c r="AX242">
        <v>36319682</v>
      </c>
      <c r="AY242">
        <v>1</v>
      </c>
      <c r="AZ242">
        <v>0</v>
      </c>
      <c r="BA242">
        <v>237</v>
      </c>
      <c r="BB242">
        <v>0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0</v>
      </c>
      <c r="BI242">
        <v>0</v>
      </c>
      <c r="BJ242">
        <v>0</v>
      </c>
      <c r="BK242">
        <v>0</v>
      </c>
      <c r="BL242">
        <v>0</v>
      </c>
      <c r="BM242">
        <v>0</v>
      </c>
      <c r="BN242">
        <v>0</v>
      </c>
      <c r="BO242">
        <v>0</v>
      </c>
      <c r="BP242">
        <v>0</v>
      </c>
      <c r="BQ242">
        <v>0</v>
      </c>
      <c r="BR242">
        <v>0</v>
      </c>
      <c r="BS242">
        <v>0</v>
      </c>
      <c r="BT242">
        <v>0</v>
      </c>
      <c r="BU242">
        <v>0</v>
      </c>
      <c r="BV242">
        <v>0</v>
      </c>
      <c r="BW242">
        <v>0</v>
      </c>
      <c r="CX242">
        <f>Y242*Source!I157</f>
        <v>7.3909579999999986</v>
      </c>
      <c r="CY242">
        <f>AD242</f>
        <v>278.5</v>
      </c>
      <c r="CZ242">
        <f>AH242</f>
        <v>278.5</v>
      </c>
      <c r="DA242">
        <f>AL242</f>
        <v>1</v>
      </c>
      <c r="DB242">
        <f>ROUND((ROUND(AT242*CZ242,2)*1.15),6)</f>
        <v>14495.646500000001</v>
      </c>
      <c r="DC242">
        <f>ROUND((ROUND(AT242*AG242,2)*1.15),6)</f>
        <v>0</v>
      </c>
    </row>
    <row r="243" spans="1:107">
      <c r="A243">
        <f>ROW(Source!A157)</f>
        <v>157</v>
      </c>
      <c r="B243">
        <v>35350322</v>
      </c>
      <c r="C243">
        <v>36319668</v>
      </c>
      <c r="D243">
        <v>121548</v>
      </c>
      <c r="E243">
        <v>1</v>
      </c>
      <c r="F243">
        <v>1</v>
      </c>
      <c r="G243">
        <v>1</v>
      </c>
      <c r="H243">
        <v>1</v>
      </c>
      <c r="I243" t="s">
        <v>23</v>
      </c>
      <c r="J243" t="s">
        <v>3</v>
      </c>
      <c r="K243" t="s">
        <v>431</v>
      </c>
      <c r="L243">
        <v>608254</v>
      </c>
      <c r="N243">
        <v>1013</v>
      </c>
      <c r="O243" t="s">
        <v>432</v>
      </c>
      <c r="P243" t="s">
        <v>432</v>
      </c>
      <c r="Q243">
        <v>1</v>
      </c>
      <c r="W243">
        <v>0</v>
      </c>
      <c r="X243">
        <v>-185737400</v>
      </c>
      <c r="Y243">
        <v>0.05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1</v>
      </c>
      <c r="AJ243">
        <v>1</v>
      </c>
      <c r="AK243">
        <v>1</v>
      </c>
      <c r="AL243">
        <v>1</v>
      </c>
      <c r="AN243">
        <v>0</v>
      </c>
      <c r="AO243">
        <v>1</v>
      </c>
      <c r="AP243">
        <v>1</v>
      </c>
      <c r="AQ243">
        <v>0</v>
      </c>
      <c r="AR243">
        <v>0</v>
      </c>
      <c r="AS243" t="s">
        <v>3</v>
      </c>
      <c r="AT243">
        <v>0.04</v>
      </c>
      <c r="AU243" t="s">
        <v>56</v>
      </c>
      <c r="AV243">
        <v>2</v>
      </c>
      <c r="AW243">
        <v>2</v>
      </c>
      <c r="AX243">
        <v>36319683</v>
      </c>
      <c r="AY243">
        <v>1</v>
      </c>
      <c r="AZ243">
        <v>0</v>
      </c>
      <c r="BA243">
        <v>238</v>
      </c>
      <c r="BB243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0</v>
      </c>
      <c r="BI243">
        <v>0</v>
      </c>
      <c r="BJ243">
        <v>0</v>
      </c>
      <c r="BK243">
        <v>0</v>
      </c>
      <c r="BL243">
        <v>0</v>
      </c>
      <c r="BM243">
        <v>0</v>
      </c>
      <c r="BN243">
        <v>0</v>
      </c>
      <c r="BO243">
        <v>0</v>
      </c>
      <c r="BP243">
        <v>0</v>
      </c>
      <c r="BQ243">
        <v>0</v>
      </c>
      <c r="BR243">
        <v>0</v>
      </c>
      <c r="BS243">
        <v>0</v>
      </c>
      <c r="BT243">
        <v>0</v>
      </c>
      <c r="BU243">
        <v>0</v>
      </c>
      <c r="BV243">
        <v>0</v>
      </c>
      <c r="BW243">
        <v>0</v>
      </c>
      <c r="CX243">
        <f>Y243*Source!I157</f>
        <v>7.0999999999999995E-3</v>
      </c>
      <c r="CY243">
        <f>AD243</f>
        <v>0</v>
      </c>
      <c r="CZ243">
        <f>AH243</f>
        <v>0</v>
      </c>
      <c r="DA243">
        <f>AL243</f>
        <v>1</v>
      </c>
      <c r="DB243">
        <f>ROUND((ROUND(AT243*CZ243,2)*1.25),6)</f>
        <v>0</v>
      </c>
      <c r="DC243">
        <f>ROUND((ROUND(AT243*AG243,2)*1.25),6)</f>
        <v>0</v>
      </c>
    </row>
    <row r="244" spans="1:107">
      <c r="A244">
        <f>ROW(Source!A157)</f>
        <v>157</v>
      </c>
      <c r="B244">
        <v>35350322</v>
      </c>
      <c r="C244">
        <v>36319668</v>
      </c>
      <c r="D244">
        <v>35554737</v>
      </c>
      <c r="E244">
        <v>1</v>
      </c>
      <c r="F244">
        <v>1</v>
      </c>
      <c r="G244">
        <v>1</v>
      </c>
      <c r="H244">
        <v>2</v>
      </c>
      <c r="I244" t="s">
        <v>433</v>
      </c>
      <c r="J244" t="s">
        <v>724</v>
      </c>
      <c r="K244" t="s">
        <v>435</v>
      </c>
      <c r="L244">
        <v>1368</v>
      </c>
      <c r="N244">
        <v>1011</v>
      </c>
      <c r="O244" t="s">
        <v>436</v>
      </c>
      <c r="P244" t="s">
        <v>436</v>
      </c>
      <c r="Q244">
        <v>1</v>
      </c>
      <c r="W244">
        <v>0</v>
      </c>
      <c r="X244">
        <v>290757077</v>
      </c>
      <c r="Y244">
        <v>0.05</v>
      </c>
      <c r="AA244">
        <v>0</v>
      </c>
      <c r="AB244">
        <v>466.71</v>
      </c>
      <c r="AC244">
        <v>447.93</v>
      </c>
      <c r="AD244">
        <v>0</v>
      </c>
      <c r="AE244">
        <v>0</v>
      </c>
      <c r="AF244">
        <v>31.26</v>
      </c>
      <c r="AG244">
        <v>13.5</v>
      </c>
      <c r="AH244">
        <v>0</v>
      </c>
      <c r="AI244">
        <v>1</v>
      </c>
      <c r="AJ244">
        <v>14.93</v>
      </c>
      <c r="AK244">
        <v>33.18</v>
      </c>
      <c r="AL244">
        <v>1</v>
      </c>
      <c r="AN244">
        <v>0</v>
      </c>
      <c r="AO244">
        <v>1</v>
      </c>
      <c r="AP244">
        <v>1</v>
      </c>
      <c r="AQ244">
        <v>0</v>
      </c>
      <c r="AR244">
        <v>0</v>
      </c>
      <c r="AS244" t="s">
        <v>3</v>
      </c>
      <c r="AT244">
        <v>0.04</v>
      </c>
      <c r="AU244" t="s">
        <v>56</v>
      </c>
      <c r="AV244">
        <v>0</v>
      </c>
      <c r="AW244">
        <v>2</v>
      </c>
      <c r="AX244">
        <v>36319684</v>
      </c>
      <c r="AY244">
        <v>1</v>
      </c>
      <c r="AZ244">
        <v>0</v>
      </c>
      <c r="BA244">
        <v>239</v>
      </c>
      <c r="BB244">
        <v>0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0</v>
      </c>
      <c r="BI244">
        <v>0</v>
      </c>
      <c r="BJ244">
        <v>0</v>
      </c>
      <c r="BK244">
        <v>0</v>
      </c>
      <c r="BL244">
        <v>0</v>
      </c>
      <c r="BM244">
        <v>0</v>
      </c>
      <c r="BN244">
        <v>0</v>
      </c>
      <c r="BO244">
        <v>0</v>
      </c>
      <c r="BP244">
        <v>0</v>
      </c>
      <c r="BQ244">
        <v>0</v>
      </c>
      <c r="BR244">
        <v>0</v>
      </c>
      <c r="BS244">
        <v>0</v>
      </c>
      <c r="BT244">
        <v>0</v>
      </c>
      <c r="BU244">
        <v>0</v>
      </c>
      <c r="BV244">
        <v>0</v>
      </c>
      <c r="BW244">
        <v>0</v>
      </c>
      <c r="CX244">
        <f>Y244*Source!I157</f>
        <v>7.0999999999999995E-3</v>
      </c>
      <c r="CY244">
        <f>AB244</f>
        <v>466.71</v>
      </c>
      <c r="CZ244">
        <f>AF244</f>
        <v>31.26</v>
      </c>
      <c r="DA244">
        <f>AJ244</f>
        <v>14.93</v>
      </c>
      <c r="DB244">
        <f>ROUND((ROUND(AT244*CZ244,2)*1.25),6)</f>
        <v>1.5625</v>
      </c>
      <c r="DC244">
        <f>ROUND((ROUND(AT244*AG244,2)*1.25),6)</f>
        <v>0.67500000000000004</v>
      </c>
    </row>
    <row r="245" spans="1:107">
      <c r="A245">
        <f>ROW(Source!A157)</f>
        <v>157</v>
      </c>
      <c r="B245">
        <v>35350322</v>
      </c>
      <c r="C245">
        <v>36319668</v>
      </c>
      <c r="D245">
        <v>35555025</v>
      </c>
      <c r="E245">
        <v>1</v>
      </c>
      <c r="F245">
        <v>1</v>
      </c>
      <c r="G245">
        <v>1</v>
      </c>
      <c r="H245">
        <v>2</v>
      </c>
      <c r="I245" t="s">
        <v>725</v>
      </c>
      <c r="J245" t="s">
        <v>726</v>
      </c>
      <c r="K245" t="s">
        <v>727</v>
      </c>
      <c r="L245">
        <v>1368</v>
      </c>
      <c r="N245">
        <v>1011</v>
      </c>
      <c r="O245" t="s">
        <v>436</v>
      </c>
      <c r="P245" t="s">
        <v>436</v>
      </c>
      <c r="Q245">
        <v>1</v>
      </c>
      <c r="W245">
        <v>0</v>
      </c>
      <c r="X245">
        <v>269071542</v>
      </c>
      <c r="Y245">
        <v>1.6875</v>
      </c>
      <c r="AA245">
        <v>0</v>
      </c>
      <c r="AB245">
        <v>21.3</v>
      </c>
      <c r="AC245">
        <v>0</v>
      </c>
      <c r="AD245">
        <v>0</v>
      </c>
      <c r="AE245">
        <v>0</v>
      </c>
      <c r="AF245">
        <v>2.7</v>
      </c>
      <c r="AG245">
        <v>0</v>
      </c>
      <c r="AH245">
        <v>0</v>
      </c>
      <c r="AI245">
        <v>1</v>
      </c>
      <c r="AJ245">
        <v>7.89</v>
      </c>
      <c r="AK245">
        <v>33.18</v>
      </c>
      <c r="AL245">
        <v>1</v>
      </c>
      <c r="AN245">
        <v>0</v>
      </c>
      <c r="AO245">
        <v>1</v>
      </c>
      <c r="AP245">
        <v>1</v>
      </c>
      <c r="AQ245">
        <v>0</v>
      </c>
      <c r="AR245">
        <v>0</v>
      </c>
      <c r="AS245" t="s">
        <v>3</v>
      </c>
      <c r="AT245">
        <v>1.35</v>
      </c>
      <c r="AU245" t="s">
        <v>56</v>
      </c>
      <c r="AV245">
        <v>0</v>
      </c>
      <c r="AW245">
        <v>2</v>
      </c>
      <c r="AX245">
        <v>36319685</v>
      </c>
      <c r="AY245">
        <v>1</v>
      </c>
      <c r="AZ245">
        <v>0</v>
      </c>
      <c r="BA245">
        <v>240</v>
      </c>
      <c r="BB245">
        <v>0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0</v>
      </c>
      <c r="BI245">
        <v>0</v>
      </c>
      <c r="BJ245">
        <v>0</v>
      </c>
      <c r="BK245">
        <v>0</v>
      </c>
      <c r="BL245">
        <v>0</v>
      </c>
      <c r="BM245">
        <v>0</v>
      </c>
      <c r="BN245">
        <v>0</v>
      </c>
      <c r="BO245">
        <v>0</v>
      </c>
      <c r="BP245">
        <v>0</v>
      </c>
      <c r="BQ245">
        <v>0</v>
      </c>
      <c r="BR245">
        <v>0</v>
      </c>
      <c r="BS245">
        <v>0</v>
      </c>
      <c r="BT245">
        <v>0</v>
      </c>
      <c r="BU245">
        <v>0</v>
      </c>
      <c r="BV245">
        <v>0</v>
      </c>
      <c r="BW245">
        <v>0</v>
      </c>
      <c r="CX245">
        <f>Y245*Source!I157</f>
        <v>0.23962499999999998</v>
      </c>
      <c r="CY245">
        <f>AB245</f>
        <v>21.3</v>
      </c>
      <c r="CZ245">
        <f>AF245</f>
        <v>2.7</v>
      </c>
      <c r="DA245">
        <f>AJ245</f>
        <v>7.89</v>
      </c>
      <c r="DB245">
        <f>ROUND((ROUND(AT245*CZ245,2)*1.25),6)</f>
        <v>4.5625</v>
      </c>
      <c r="DC245">
        <f>ROUND((ROUND(AT245*AG245,2)*1.25),6)</f>
        <v>0</v>
      </c>
    </row>
    <row r="246" spans="1:107">
      <c r="A246">
        <f>ROW(Source!A157)</f>
        <v>157</v>
      </c>
      <c r="B246">
        <v>35350322</v>
      </c>
      <c r="C246">
        <v>36319668</v>
      </c>
      <c r="D246">
        <v>35555088</v>
      </c>
      <c r="E246">
        <v>1</v>
      </c>
      <c r="F246">
        <v>1</v>
      </c>
      <c r="G246">
        <v>1</v>
      </c>
      <c r="H246">
        <v>2</v>
      </c>
      <c r="I246" t="s">
        <v>461</v>
      </c>
      <c r="J246" t="s">
        <v>498</v>
      </c>
      <c r="K246" t="s">
        <v>463</v>
      </c>
      <c r="L246">
        <v>1368</v>
      </c>
      <c r="N246">
        <v>1011</v>
      </c>
      <c r="O246" t="s">
        <v>436</v>
      </c>
      <c r="P246" t="s">
        <v>436</v>
      </c>
      <c r="Q246">
        <v>1</v>
      </c>
      <c r="W246">
        <v>0</v>
      </c>
      <c r="X246">
        <v>586434904</v>
      </c>
      <c r="Y246">
        <v>1.2500000000000001E-2</v>
      </c>
      <c r="AA246">
        <v>0</v>
      </c>
      <c r="AB246">
        <v>932.72</v>
      </c>
      <c r="AC246">
        <v>384.89</v>
      </c>
      <c r="AD246">
        <v>0</v>
      </c>
      <c r="AE246">
        <v>0</v>
      </c>
      <c r="AF246">
        <v>87.17</v>
      </c>
      <c r="AG246">
        <v>11.6</v>
      </c>
      <c r="AH246">
        <v>0</v>
      </c>
      <c r="AI246">
        <v>1</v>
      </c>
      <c r="AJ246">
        <v>10.7</v>
      </c>
      <c r="AK246">
        <v>33.18</v>
      </c>
      <c r="AL246">
        <v>1</v>
      </c>
      <c r="AN246">
        <v>0</v>
      </c>
      <c r="AO246">
        <v>1</v>
      </c>
      <c r="AP246">
        <v>1</v>
      </c>
      <c r="AQ246">
        <v>0</v>
      </c>
      <c r="AR246">
        <v>0</v>
      </c>
      <c r="AS246" t="s">
        <v>3</v>
      </c>
      <c r="AT246">
        <v>0.01</v>
      </c>
      <c r="AU246" t="s">
        <v>56</v>
      </c>
      <c r="AV246">
        <v>0</v>
      </c>
      <c r="AW246">
        <v>2</v>
      </c>
      <c r="AX246">
        <v>36319686</v>
      </c>
      <c r="AY246">
        <v>1</v>
      </c>
      <c r="AZ246">
        <v>0</v>
      </c>
      <c r="BA246">
        <v>241</v>
      </c>
      <c r="BB246">
        <v>0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0</v>
      </c>
      <c r="BI246">
        <v>0</v>
      </c>
      <c r="BJ246">
        <v>0</v>
      </c>
      <c r="BK246">
        <v>0</v>
      </c>
      <c r="BL246">
        <v>0</v>
      </c>
      <c r="BM246">
        <v>0</v>
      </c>
      <c r="BN246">
        <v>0</v>
      </c>
      <c r="BO246">
        <v>0</v>
      </c>
      <c r="BP246">
        <v>0</v>
      </c>
      <c r="BQ246">
        <v>0</v>
      </c>
      <c r="BR246">
        <v>0</v>
      </c>
      <c r="BS246">
        <v>0</v>
      </c>
      <c r="BT246">
        <v>0</v>
      </c>
      <c r="BU246">
        <v>0</v>
      </c>
      <c r="BV246">
        <v>0</v>
      </c>
      <c r="BW246">
        <v>0</v>
      </c>
      <c r="CX246">
        <f>Y246*Source!I157</f>
        <v>1.7749999999999999E-3</v>
      </c>
      <c r="CY246">
        <f>AB246</f>
        <v>932.72</v>
      </c>
      <c r="CZ246">
        <f>AF246</f>
        <v>87.17</v>
      </c>
      <c r="DA246">
        <f>AJ246</f>
        <v>10.7</v>
      </c>
      <c r="DB246">
        <f>ROUND((ROUND(AT246*CZ246,2)*1.25),6)</f>
        <v>1.0874999999999999</v>
      </c>
      <c r="DC246">
        <f>ROUND((ROUND(AT246*AG246,2)*1.25),6)</f>
        <v>0.15</v>
      </c>
    </row>
    <row r="247" spans="1:107">
      <c r="A247">
        <f>ROW(Source!A157)</f>
        <v>157</v>
      </c>
      <c r="B247">
        <v>35350322</v>
      </c>
      <c r="C247">
        <v>36319668</v>
      </c>
      <c r="D247">
        <v>35552818</v>
      </c>
      <c r="E247">
        <v>1</v>
      </c>
      <c r="F247">
        <v>1</v>
      </c>
      <c r="G247">
        <v>1</v>
      </c>
      <c r="H247">
        <v>3</v>
      </c>
      <c r="I247" t="s">
        <v>728</v>
      </c>
      <c r="J247" t="s">
        <v>729</v>
      </c>
      <c r="K247" t="s">
        <v>730</v>
      </c>
      <c r="L247">
        <v>1308</v>
      </c>
      <c r="N247">
        <v>1003</v>
      </c>
      <c r="O247" t="s">
        <v>26</v>
      </c>
      <c r="P247" t="s">
        <v>26</v>
      </c>
      <c r="Q247">
        <v>100</v>
      </c>
      <c r="W247">
        <v>0</v>
      </c>
      <c r="X247">
        <v>-1755052483</v>
      </c>
      <c r="Y247">
        <v>0.68</v>
      </c>
      <c r="AA247">
        <v>528.80999999999995</v>
      </c>
      <c r="AB247">
        <v>0</v>
      </c>
      <c r="AC247">
        <v>0</v>
      </c>
      <c r="AD247">
        <v>0</v>
      </c>
      <c r="AE247">
        <v>99.4</v>
      </c>
      <c r="AF247">
        <v>0</v>
      </c>
      <c r="AG247">
        <v>0</v>
      </c>
      <c r="AH247">
        <v>0</v>
      </c>
      <c r="AI247">
        <v>5.32</v>
      </c>
      <c r="AJ247">
        <v>1</v>
      </c>
      <c r="AK247">
        <v>1</v>
      </c>
      <c r="AL247">
        <v>1</v>
      </c>
      <c r="AN247">
        <v>0</v>
      </c>
      <c r="AO247">
        <v>1</v>
      </c>
      <c r="AP247">
        <v>0</v>
      </c>
      <c r="AQ247">
        <v>0</v>
      </c>
      <c r="AR247">
        <v>0</v>
      </c>
      <c r="AS247" t="s">
        <v>3</v>
      </c>
      <c r="AT247">
        <v>0.68</v>
      </c>
      <c r="AU247" t="s">
        <v>3</v>
      </c>
      <c r="AV247">
        <v>0</v>
      </c>
      <c r="AW247">
        <v>2</v>
      </c>
      <c r="AX247">
        <v>36319687</v>
      </c>
      <c r="AY247">
        <v>1</v>
      </c>
      <c r="AZ247">
        <v>0</v>
      </c>
      <c r="BA247">
        <v>242</v>
      </c>
      <c r="BB247">
        <v>0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0</v>
      </c>
      <c r="BI247">
        <v>0</v>
      </c>
      <c r="BJ247">
        <v>0</v>
      </c>
      <c r="BK247">
        <v>0</v>
      </c>
      <c r="BL247">
        <v>0</v>
      </c>
      <c r="BM247">
        <v>0</v>
      </c>
      <c r="BN247">
        <v>0</v>
      </c>
      <c r="BO247">
        <v>0</v>
      </c>
      <c r="BP247">
        <v>0</v>
      </c>
      <c r="BQ247">
        <v>0</v>
      </c>
      <c r="BR247">
        <v>0</v>
      </c>
      <c r="BS247">
        <v>0</v>
      </c>
      <c r="BT247">
        <v>0</v>
      </c>
      <c r="BU247">
        <v>0</v>
      </c>
      <c r="BV247">
        <v>0</v>
      </c>
      <c r="BW247">
        <v>0</v>
      </c>
      <c r="CX247">
        <f>Y247*Source!I157</f>
        <v>9.6559999999999993E-2</v>
      </c>
      <c r="CY247">
        <f>AA247</f>
        <v>528.80999999999995</v>
      </c>
      <c r="CZ247">
        <f>AE247</f>
        <v>99.4</v>
      </c>
      <c r="DA247">
        <f>AI247</f>
        <v>5.32</v>
      </c>
      <c r="DB247">
        <f>ROUND(ROUND(AT247*CZ247,2),6)</f>
        <v>67.59</v>
      </c>
      <c r="DC247">
        <f>ROUND(ROUND(AT247*AG247,2),6)</f>
        <v>0</v>
      </c>
    </row>
    <row r="248" spans="1:107">
      <c r="A248">
        <f>ROW(Source!A157)</f>
        <v>157</v>
      </c>
      <c r="B248">
        <v>35350322</v>
      </c>
      <c r="C248">
        <v>36319668</v>
      </c>
      <c r="D248">
        <v>29110964</v>
      </c>
      <c r="E248">
        <v>1</v>
      </c>
      <c r="F248">
        <v>1</v>
      </c>
      <c r="G248">
        <v>1</v>
      </c>
      <c r="H248">
        <v>3</v>
      </c>
      <c r="I248" t="s">
        <v>339</v>
      </c>
      <c r="J248" t="s">
        <v>341</v>
      </c>
      <c r="K248" t="s">
        <v>340</v>
      </c>
      <c r="L248">
        <v>1327</v>
      </c>
      <c r="N248">
        <v>1005</v>
      </c>
      <c r="O248" t="s">
        <v>76</v>
      </c>
      <c r="P248" t="s">
        <v>76</v>
      </c>
      <c r="Q248">
        <v>1</v>
      </c>
      <c r="W248">
        <v>0</v>
      </c>
      <c r="X248">
        <v>2023841238</v>
      </c>
      <c r="Y248">
        <v>102</v>
      </c>
      <c r="AA248">
        <v>516.15</v>
      </c>
      <c r="AB248">
        <v>0</v>
      </c>
      <c r="AC248">
        <v>0</v>
      </c>
      <c r="AD248">
        <v>0</v>
      </c>
      <c r="AE248">
        <v>82.19</v>
      </c>
      <c r="AF248">
        <v>0</v>
      </c>
      <c r="AG248">
        <v>0</v>
      </c>
      <c r="AH248">
        <v>0</v>
      </c>
      <c r="AI248">
        <v>6.28</v>
      </c>
      <c r="AJ248">
        <v>1</v>
      </c>
      <c r="AK248">
        <v>1</v>
      </c>
      <c r="AL248">
        <v>1</v>
      </c>
      <c r="AN248">
        <v>0</v>
      </c>
      <c r="AO248">
        <v>0</v>
      </c>
      <c r="AP248">
        <v>0</v>
      </c>
      <c r="AQ248">
        <v>0</v>
      </c>
      <c r="AR248">
        <v>0</v>
      </c>
      <c r="AS248" t="s">
        <v>3</v>
      </c>
      <c r="AT248">
        <v>102</v>
      </c>
      <c r="AU248" t="s">
        <v>3</v>
      </c>
      <c r="AV248">
        <v>0</v>
      </c>
      <c r="AW248">
        <v>1</v>
      </c>
      <c r="AX248">
        <v>-1</v>
      </c>
      <c r="AY248">
        <v>0</v>
      </c>
      <c r="AZ248">
        <v>0</v>
      </c>
      <c r="BA248" t="s">
        <v>3</v>
      </c>
      <c r="BB248">
        <v>0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0</v>
      </c>
      <c r="BI248">
        <v>0</v>
      </c>
      <c r="BJ248">
        <v>0</v>
      </c>
      <c r="BK248">
        <v>0</v>
      </c>
      <c r="BL248">
        <v>0</v>
      </c>
      <c r="BM248">
        <v>0</v>
      </c>
      <c r="BN248">
        <v>0</v>
      </c>
      <c r="BO248">
        <v>0</v>
      </c>
      <c r="BP248">
        <v>0</v>
      </c>
      <c r="BQ248">
        <v>0</v>
      </c>
      <c r="BR248">
        <v>0</v>
      </c>
      <c r="BS248">
        <v>0</v>
      </c>
      <c r="BT248">
        <v>0</v>
      </c>
      <c r="BU248">
        <v>0</v>
      </c>
      <c r="BV248">
        <v>0</v>
      </c>
      <c r="BW248">
        <v>0</v>
      </c>
      <c r="CX248">
        <f>Y248*Source!I157</f>
        <v>14.483999999999998</v>
      </c>
      <c r="CY248">
        <f>AA248</f>
        <v>516.15</v>
      </c>
      <c r="CZ248">
        <f>AE248</f>
        <v>82.19</v>
      </c>
      <c r="DA248">
        <f>AI248</f>
        <v>6.28</v>
      </c>
      <c r="DB248">
        <f>ROUND(ROUND(AT248*CZ248,2),6)</f>
        <v>8383.3799999999992</v>
      </c>
      <c r="DC248">
        <f>ROUND(ROUND(AT248*AG248,2),6)</f>
        <v>0</v>
      </c>
    </row>
    <row r="249" spans="1:107">
      <c r="A249">
        <f>ROW(Source!A157)</f>
        <v>157</v>
      </c>
      <c r="B249">
        <v>35350322</v>
      </c>
      <c r="C249">
        <v>36319668</v>
      </c>
      <c r="D249">
        <v>35553389</v>
      </c>
      <c r="E249">
        <v>1</v>
      </c>
      <c r="F249">
        <v>1</v>
      </c>
      <c r="G249">
        <v>1</v>
      </c>
      <c r="H249">
        <v>3</v>
      </c>
      <c r="I249" t="s">
        <v>731</v>
      </c>
      <c r="J249" t="s">
        <v>732</v>
      </c>
      <c r="K249" t="s">
        <v>733</v>
      </c>
      <c r="L249">
        <v>1346</v>
      </c>
      <c r="N249">
        <v>1009</v>
      </c>
      <c r="O249" t="s">
        <v>101</v>
      </c>
      <c r="P249" t="s">
        <v>101</v>
      </c>
      <c r="Q249">
        <v>1</v>
      </c>
      <c r="W249">
        <v>0</v>
      </c>
      <c r="X249">
        <v>-2074468820</v>
      </c>
      <c r="Y249">
        <v>27</v>
      </c>
      <c r="AA249">
        <v>207.8</v>
      </c>
      <c r="AB249">
        <v>0</v>
      </c>
      <c r="AC249">
        <v>0</v>
      </c>
      <c r="AD249">
        <v>0</v>
      </c>
      <c r="AE249">
        <v>26.71</v>
      </c>
      <c r="AF249">
        <v>0</v>
      </c>
      <c r="AG249">
        <v>0</v>
      </c>
      <c r="AH249">
        <v>0</v>
      </c>
      <c r="AI249">
        <v>7.78</v>
      </c>
      <c r="AJ249">
        <v>1</v>
      </c>
      <c r="AK249">
        <v>1</v>
      </c>
      <c r="AL249">
        <v>1</v>
      </c>
      <c r="AN249">
        <v>0</v>
      </c>
      <c r="AO249">
        <v>1</v>
      </c>
      <c r="AP249">
        <v>0</v>
      </c>
      <c r="AQ249">
        <v>0</v>
      </c>
      <c r="AR249">
        <v>0</v>
      </c>
      <c r="AS249" t="s">
        <v>3</v>
      </c>
      <c r="AT249">
        <v>27</v>
      </c>
      <c r="AU249" t="s">
        <v>3</v>
      </c>
      <c r="AV249">
        <v>0</v>
      </c>
      <c r="AW249">
        <v>2</v>
      </c>
      <c r="AX249">
        <v>36319689</v>
      </c>
      <c r="AY249">
        <v>1</v>
      </c>
      <c r="AZ249">
        <v>0</v>
      </c>
      <c r="BA249">
        <v>244</v>
      </c>
      <c r="BB249">
        <v>0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0</v>
      </c>
      <c r="BI249">
        <v>0</v>
      </c>
      <c r="BJ249">
        <v>0</v>
      </c>
      <c r="BK249">
        <v>0</v>
      </c>
      <c r="BL249">
        <v>0</v>
      </c>
      <c r="BM249">
        <v>0</v>
      </c>
      <c r="BN249">
        <v>0</v>
      </c>
      <c r="BO249">
        <v>0</v>
      </c>
      <c r="BP249">
        <v>0</v>
      </c>
      <c r="BQ249">
        <v>0</v>
      </c>
      <c r="BR249">
        <v>0</v>
      </c>
      <c r="BS249">
        <v>0</v>
      </c>
      <c r="BT249">
        <v>0</v>
      </c>
      <c r="BU249">
        <v>0</v>
      </c>
      <c r="BV249">
        <v>0</v>
      </c>
      <c r="BW249">
        <v>0</v>
      </c>
      <c r="CX249">
        <f>Y249*Source!I157</f>
        <v>3.8339999999999996</v>
      </c>
      <c r="CY249">
        <f>AA249</f>
        <v>207.8</v>
      </c>
      <c r="CZ249">
        <f>AE249</f>
        <v>26.71</v>
      </c>
      <c r="DA249">
        <f>AI249</f>
        <v>7.78</v>
      </c>
      <c r="DB249">
        <f>ROUND(ROUND(AT249*CZ249,2),6)</f>
        <v>721.17</v>
      </c>
      <c r="DC249">
        <f>ROUND(ROUND(AT249*AG249,2),6)</f>
        <v>0</v>
      </c>
    </row>
    <row r="250" spans="1:107">
      <c r="A250">
        <f>ROW(Source!A159)</f>
        <v>159</v>
      </c>
      <c r="B250">
        <v>35350322</v>
      </c>
      <c r="C250">
        <v>35351561</v>
      </c>
      <c r="D250">
        <v>18413230</v>
      </c>
      <c r="E250">
        <v>1</v>
      </c>
      <c r="F250">
        <v>1</v>
      </c>
      <c r="G250">
        <v>1</v>
      </c>
      <c r="H250">
        <v>1</v>
      </c>
      <c r="I250" t="s">
        <v>450</v>
      </c>
      <c r="J250" t="s">
        <v>3</v>
      </c>
      <c r="K250" t="s">
        <v>451</v>
      </c>
      <c r="L250">
        <v>1369</v>
      </c>
      <c r="N250">
        <v>1013</v>
      </c>
      <c r="O250" t="s">
        <v>430</v>
      </c>
      <c r="P250" t="s">
        <v>430</v>
      </c>
      <c r="Q250">
        <v>1</v>
      </c>
      <c r="W250">
        <v>0</v>
      </c>
      <c r="X250">
        <v>355262106</v>
      </c>
      <c r="Y250">
        <v>7.6589999999999998</v>
      </c>
      <c r="AA250">
        <v>0</v>
      </c>
      <c r="AB250">
        <v>0</v>
      </c>
      <c r="AC250">
        <v>0</v>
      </c>
      <c r="AD250">
        <v>299.72000000000003</v>
      </c>
      <c r="AE250">
        <v>0</v>
      </c>
      <c r="AF250">
        <v>0</v>
      </c>
      <c r="AG250">
        <v>0</v>
      </c>
      <c r="AH250">
        <v>299.72000000000003</v>
      </c>
      <c r="AI250">
        <v>1</v>
      </c>
      <c r="AJ250">
        <v>1</v>
      </c>
      <c r="AK250">
        <v>1</v>
      </c>
      <c r="AL250">
        <v>1</v>
      </c>
      <c r="AN250">
        <v>0</v>
      </c>
      <c r="AO250">
        <v>1</v>
      </c>
      <c r="AP250">
        <v>1</v>
      </c>
      <c r="AQ250">
        <v>0</v>
      </c>
      <c r="AR250">
        <v>0</v>
      </c>
      <c r="AS250" t="s">
        <v>3</v>
      </c>
      <c r="AT250">
        <v>6.66</v>
      </c>
      <c r="AU250" t="s">
        <v>57</v>
      </c>
      <c r="AV250">
        <v>1</v>
      </c>
      <c r="AW250">
        <v>2</v>
      </c>
      <c r="AX250">
        <v>35351562</v>
      </c>
      <c r="AY250">
        <v>2</v>
      </c>
      <c r="AZ250">
        <v>131072</v>
      </c>
      <c r="BA250">
        <v>245</v>
      </c>
      <c r="BB250">
        <v>0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0</v>
      </c>
      <c r="BI250">
        <v>0</v>
      </c>
      <c r="BJ250">
        <v>0</v>
      </c>
      <c r="BK250">
        <v>0</v>
      </c>
      <c r="BL250">
        <v>0</v>
      </c>
      <c r="BM250">
        <v>0</v>
      </c>
      <c r="BN250">
        <v>0</v>
      </c>
      <c r="BO250">
        <v>0</v>
      </c>
      <c r="BP250">
        <v>0</v>
      </c>
      <c r="BQ250">
        <v>0</v>
      </c>
      <c r="BR250">
        <v>0</v>
      </c>
      <c r="BS250">
        <v>0</v>
      </c>
      <c r="BT250">
        <v>0</v>
      </c>
      <c r="BU250">
        <v>0</v>
      </c>
      <c r="BV250">
        <v>0</v>
      </c>
      <c r="BW250">
        <v>0</v>
      </c>
      <c r="CX250">
        <f>Y250*Source!I159</f>
        <v>1.2254400000000001</v>
      </c>
      <c r="CY250">
        <f>AD250</f>
        <v>299.72000000000003</v>
      </c>
      <c r="CZ250">
        <f>AH250</f>
        <v>299.72000000000003</v>
      </c>
      <c r="DA250">
        <f>AL250</f>
        <v>1</v>
      </c>
      <c r="DB250">
        <f>ROUND((ROUND(AT250*CZ250,2)*1.15),6)</f>
        <v>2295.5610000000001</v>
      </c>
      <c r="DC250">
        <f>ROUND((ROUND(AT250*AG250,2)*1.15),6)</f>
        <v>0</v>
      </c>
    </row>
    <row r="251" spans="1:107">
      <c r="A251">
        <f>ROW(Source!A159)</f>
        <v>159</v>
      </c>
      <c r="B251">
        <v>35350322</v>
      </c>
      <c r="C251">
        <v>35351561</v>
      </c>
      <c r="D251">
        <v>29173472</v>
      </c>
      <c r="E251">
        <v>1</v>
      </c>
      <c r="F251">
        <v>1</v>
      </c>
      <c r="G251">
        <v>1</v>
      </c>
      <c r="H251">
        <v>2</v>
      </c>
      <c r="I251" t="s">
        <v>532</v>
      </c>
      <c r="J251" t="s">
        <v>533</v>
      </c>
      <c r="K251" t="s">
        <v>534</v>
      </c>
      <c r="L251">
        <v>1368</v>
      </c>
      <c r="N251">
        <v>1011</v>
      </c>
      <c r="O251" t="s">
        <v>436</v>
      </c>
      <c r="P251" t="s">
        <v>436</v>
      </c>
      <c r="Q251">
        <v>1</v>
      </c>
      <c r="W251">
        <v>0</v>
      </c>
      <c r="X251">
        <v>275932499</v>
      </c>
      <c r="Y251">
        <v>2.5124999999999997</v>
      </c>
      <c r="AA251">
        <v>0</v>
      </c>
      <c r="AB251">
        <v>12.75</v>
      </c>
      <c r="AC251">
        <v>0</v>
      </c>
      <c r="AD251">
        <v>0</v>
      </c>
      <c r="AE251">
        <v>0</v>
      </c>
      <c r="AF251">
        <v>3</v>
      </c>
      <c r="AG251">
        <v>0</v>
      </c>
      <c r="AH251">
        <v>0</v>
      </c>
      <c r="AI251">
        <v>1</v>
      </c>
      <c r="AJ251">
        <v>4.25</v>
      </c>
      <c r="AK251">
        <v>33.18</v>
      </c>
      <c r="AL251">
        <v>1</v>
      </c>
      <c r="AN251">
        <v>0</v>
      </c>
      <c r="AO251">
        <v>1</v>
      </c>
      <c r="AP251">
        <v>1</v>
      </c>
      <c r="AQ251">
        <v>0</v>
      </c>
      <c r="AR251">
        <v>0</v>
      </c>
      <c r="AS251" t="s">
        <v>3</v>
      </c>
      <c r="AT251">
        <v>2.0099999999999998</v>
      </c>
      <c r="AU251" t="s">
        <v>56</v>
      </c>
      <c r="AV251">
        <v>0</v>
      </c>
      <c r="AW251">
        <v>2</v>
      </c>
      <c r="AX251">
        <v>35351563</v>
      </c>
      <c r="AY251">
        <v>1</v>
      </c>
      <c r="AZ251">
        <v>0</v>
      </c>
      <c r="BA251">
        <v>246</v>
      </c>
      <c r="BB251">
        <v>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0</v>
      </c>
      <c r="BI251">
        <v>0</v>
      </c>
      <c r="BJ251">
        <v>0</v>
      </c>
      <c r="BK251">
        <v>0</v>
      </c>
      <c r="BL251">
        <v>0</v>
      </c>
      <c r="BM251">
        <v>0</v>
      </c>
      <c r="BN251">
        <v>0</v>
      </c>
      <c r="BO251">
        <v>0</v>
      </c>
      <c r="BP251">
        <v>0</v>
      </c>
      <c r="BQ251">
        <v>0</v>
      </c>
      <c r="BR251">
        <v>0</v>
      </c>
      <c r="BS251">
        <v>0</v>
      </c>
      <c r="BT251">
        <v>0</v>
      </c>
      <c r="BU251">
        <v>0</v>
      </c>
      <c r="BV251">
        <v>0</v>
      </c>
      <c r="BW251">
        <v>0</v>
      </c>
      <c r="CX251">
        <f>Y251*Source!I159</f>
        <v>0.40199999999999997</v>
      </c>
      <c r="CY251">
        <f>AB251</f>
        <v>12.75</v>
      </c>
      <c r="CZ251">
        <f>AF251</f>
        <v>3</v>
      </c>
      <c r="DA251">
        <f>AJ251</f>
        <v>4.25</v>
      </c>
      <c r="DB251">
        <f>ROUND((ROUND(AT251*CZ251,2)*1.25),6)</f>
        <v>7.5374999999999996</v>
      </c>
      <c r="DC251">
        <f>ROUND((ROUND(AT251*AG251,2)*1.25),6)</f>
        <v>0</v>
      </c>
    </row>
    <row r="252" spans="1:107">
      <c r="A252">
        <f>ROW(Source!A159)</f>
        <v>159</v>
      </c>
      <c r="B252">
        <v>35350322</v>
      </c>
      <c r="C252">
        <v>35351561</v>
      </c>
      <c r="D252">
        <v>29174500</v>
      </c>
      <c r="E252">
        <v>1</v>
      </c>
      <c r="F252">
        <v>1</v>
      </c>
      <c r="G252">
        <v>1</v>
      </c>
      <c r="H252">
        <v>2</v>
      </c>
      <c r="I252" t="s">
        <v>513</v>
      </c>
      <c r="J252" t="s">
        <v>734</v>
      </c>
      <c r="K252" t="s">
        <v>515</v>
      </c>
      <c r="L252">
        <v>1368</v>
      </c>
      <c r="N252">
        <v>1011</v>
      </c>
      <c r="O252" t="s">
        <v>436</v>
      </c>
      <c r="P252" t="s">
        <v>436</v>
      </c>
      <c r="Q252">
        <v>1</v>
      </c>
      <c r="W252">
        <v>0</v>
      </c>
      <c r="X252">
        <v>-239831557</v>
      </c>
      <c r="Y252">
        <v>1.6625000000000001</v>
      </c>
      <c r="AA252">
        <v>0</v>
      </c>
      <c r="AB252">
        <v>7.33</v>
      </c>
      <c r="AC252">
        <v>0</v>
      </c>
      <c r="AD252">
        <v>0</v>
      </c>
      <c r="AE252">
        <v>0</v>
      </c>
      <c r="AF252">
        <v>1.95</v>
      </c>
      <c r="AG252">
        <v>0</v>
      </c>
      <c r="AH252">
        <v>0</v>
      </c>
      <c r="AI252">
        <v>1</v>
      </c>
      <c r="AJ252">
        <v>3.76</v>
      </c>
      <c r="AK252">
        <v>33.18</v>
      </c>
      <c r="AL252">
        <v>1</v>
      </c>
      <c r="AN252">
        <v>0</v>
      </c>
      <c r="AO252">
        <v>1</v>
      </c>
      <c r="AP252">
        <v>1</v>
      </c>
      <c r="AQ252">
        <v>0</v>
      </c>
      <c r="AR252">
        <v>0</v>
      </c>
      <c r="AS252" t="s">
        <v>3</v>
      </c>
      <c r="AT252">
        <v>1.33</v>
      </c>
      <c r="AU252" t="s">
        <v>56</v>
      </c>
      <c r="AV252">
        <v>0</v>
      </c>
      <c r="AW252">
        <v>2</v>
      </c>
      <c r="AX252">
        <v>35351564</v>
      </c>
      <c r="AY252">
        <v>1</v>
      </c>
      <c r="AZ252">
        <v>0</v>
      </c>
      <c r="BA252">
        <v>247</v>
      </c>
      <c r="BB252">
        <v>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0</v>
      </c>
      <c r="BI252">
        <v>0</v>
      </c>
      <c r="BJ252">
        <v>0</v>
      </c>
      <c r="BK252">
        <v>0</v>
      </c>
      <c r="BL252">
        <v>0</v>
      </c>
      <c r="BM252">
        <v>0</v>
      </c>
      <c r="BN252">
        <v>0</v>
      </c>
      <c r="BO252">
        <v>0</v>
      </c>
      <c r="BP252">
        <v>0</v>
      </c>
      <c r="BQ252">
        <v>0</v>
      </c>
      <c r="BR252">
        <v>0</v>
      </c>
      <c r="BS252">
        <v>0</v>
      </c>
      <c r="BT252">
        <v>0</v>
      </c>
      <c r="BU252">
        <v>0</v>
      </c>
      <c r="BV252">
        <v>0</v>
      </c>
      <c r="BW252">
        <v>0</v>
      </c>
      <c r="CX252">
        <f>Y252*Source!I159</f>
        <v>0.26600000000000001</v>
      </c>
      <c r="CY252">
        <f>AB252</f>
        <v>7.33</v>
      </c>
      <c r="CZ252">
        <f>AF252</f>
        <v>1.95</v>
      </c>
      <c r="DA252">
        <f>AJ252</f>
        <v>3.76</v>
      </c>
      <c r="DB252">
        <f>ROUND((ROUND(AT252*CZ252,2)*1.25),6)</f>
        <v>3.2374999999999998</v>
      </c>
      <c r="DC252">
        <f>ROUND((ROUND(AT252*AG252,2)*1.25),6)</f>
        <v>0</v>
      </c>
    </row>
    <row r="253" spans="1:107">
      <c r="A253">
        <f>ROW(Source!A159)</f>
        <v>159</v>
      </c>
      <c r="B253">
        <v>35350322</v>
      </c>
      <c r="C253">
        <v>35351561</v>
      </c>
      <c r="D253">
        <v>29174913</v>
      </c>
      <c r="E253">
        <v>1</v>
      </c>
      <c r="F253">
        <v>1</v>
      </c>
      <c r="G253">
        <v>1</v>
      </c>
      <c r="H253">
        <v>2</v>
      </c>
      <c r="I253" t="s">
        <v>461</v>
      </c>
      <c r="J253" t="s">
        <v>462</v>
      </c>
      <c r="K253" t="s">
        <v>463</v>
      </c>
      <c r="L253">
        <v>1368</v>
      </c>
      <c r="N253">
        <v>1011</v>
      </c>
      <c r="O253" t="s">
        <v>436</v>
      </c>
      <c r="P253" t="s">
        <v>436</v>
      </c>
      <c r="Q253">
        <v>1</v>
      </c>
      <c r="W253">
        <v>0</v>
      </c>
      <c r="X253">
        <v>458544584</v>
      </c>
      <c r="Y253">
        <v>3.7499999999999999E-2</v>
      </c>
      <c r="AA253">
        <v>0</v>
      </c>
      <c r="AB253">
        <v>932.72</v>
      </c>
      <c r="AC253">
        <v>384.89</v>
      </c>
      <c r="AD253">
        <v>0</v>
      </c>
      <c r="AE253">
        <v>0</v>
      </c>
      <c r="AF253">
        <v>87.17</v>
      </c>
      <c r="AG253">
        <v>11.6</v>
      </c>
      <c r="AH253">
        <v>0</v>
      </c>
      <c r="AI253">
        <v>1</v>
      </c>
      <c r="AJ253">
        <v>10.7</v>
      </c>
      <c r="AK253">
        <v>33.18</v>
      </c>
      <c r="AL253">
        <v>1</v>
      </c>
      <c r="AN253">
        <v>0</v>
      </c>
      <c r="AO253">
        <v>1</v>
      </c>
      <c r="AP253">
        <v>1</v>
      </c>
      <c r="AQ253">
        <v>0</v>
      </c>
      <c r="AR253">
        <v>0</v>
      </c>
      <c r="AS253" t="s">
        <v>3</v>
      </c>
      <c r="AT253">
        <v>0.03</v>
      </c>
      <c r="AU253" t="s">
        <v>56</v>
      </c>
      <c r="AV253">
        <v>0</v>
      </c>
      <c r="AW253">
        <v>2</v>
      </c>
      <c r="AX253">
        <v>35351565</v>
      </c>
      <c r="AY253">
        <v>1</v>
      </c>
      <c r="AZ253">
        <v>0</v>
      </c>
      <c r="BA253">
        <v>248</v>
      </c>
      <c r="BB253">
        <v>0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0</v>
      </c>
      <c r="BI253">
        <v>0</v>
      </c>
      <c r="BJ253">
        <v>0</v>
      </c>
      <c r="BK253">
        <v>0</v>
      </c>
      <c r="BL253">
        <v>0</v>
      </c>
      <c r="BM253">
        <v>0</v>
      </c>
      <c r="BN253">
        <v>0</v>
      </c>
      <c r="BO253">
        <v>0</v>
      </c>
      <c r="BP253">
        <v>0</v>
      </c>
      <c r="BQ253">
        <v>0</v>
      </c>
      <c r="BR253">
        <v>0</v>
      </c>
      <c r="BS253">
        <v>0</v>
      </c>
      <c r="BT253">
        <v>0</v>
      </c>
      <c r="BU253">
        <v>0</v>
      </c>
      <c r="BV253">
        <v>0</v>
      </c>
      <c r="BW253">
        <v>0</v>
      </c>
      <c r="CX253">
        <f>Y253*Source!I159</f>
        <v>6.0000000000000001E-3</v>
      </c>
      <c r="CY253">
        <f>AB253</f>
        <v>932.72</v>
      </c>
      <c r="CZ253">
        <f>AF253</f>
        <v>87.17</v>
      </c>
      <c r="DA253">
        <f>AJ253</f>
        <v>10.7</v>
      </c>
      <c r="DB253">
        <f>ROUND((ROUND(AT253*CZ253,2)*1.25),6)</f>
        <v>3.2749999999999999</v>
      </c>
      <c r="DC253">
        <f>ROUND((ROUND(AT253*AG253,2)*1.25),6)</f>
        <v>0.4375</v>
      </c>
    </row>
    <row r="254" spans="1:107">
      <c r="A254">
        <f>ROW(Source!A159)</f>
        <v>159</v>
      </c>
      <c r="B254">
        <v>35350322</v>
      </c>
      <c r="C254">
        <v>35351561</v>
      </c>
      <c r="D254">
        <v>29114471</v>
      </c>
      <c r="E254">
        <v>1</v>
      </c>
      <c r="F254">
        <v>1</v>
      </c>
      <c r="G254">
        <v>1</v>
      </c>
      <c r="H254">
        <v>3</v>
      </c>
      <c r="I254" t="s">
        <v>520</v>
      </c>
      <c r="J254" t="s">
        <v>735</v>
      </c>
      <c r="K254" t="s">
        <v>522</v>
      </c>
      <c r="L254">
        <v>1358</v>
      </c>
      <c r="N254">
        <v>1010</v>
      </c>
      <c r="O254" t="s">
        <v>166</v>
      </c>
      <c r="P254" t="s">
        <v>166</v>
      </c>
      <c r="Q254">
        <v>10</v>
      </c>
      <c r="W254">
        <v>0</v>
      </c>
      <c r="X254">
        <v>610395517</v>
      </c>
      <c r="Y254">
        <v>26.3</v>
      </c>
      <c r="AA254">
        <v>1.55</v>
      </c>
      <c r="AB254">
        <v>0</v>
      </c>
      <c r="AC254">
        <v>0</v>
      </c>
      <c r="AD254">
        <v>0</v>
      </c>
      <c r="AE254">
        <v>1.6</v>
      </c>
      <c r="AF254">
        <v>0</v>
      </c>
      <c r="AG254">
        <v>0</v>
      </c>
      <c r="AH254">
        <v>0</v>
      </c>
      <c r="AI254">
        <v>0.97</v>
      </c>
      <c r="AJ254">
        <v>1</v>
      </c>
      <c r="AK254">
        <v>1</v>
      </c>
      <c r="AL254">
        <v>1</v>
      </c>
      <c r="AN254">
        <v>0</v>
      </c>
      <c r="AO254">
        <v>1</v>
      </c>
      <c r="AP254">
        <v>0</v>
      </c>
      <c r="AQ254">
        <v>0</v>
      </c>
      <c r="AR254">
        <v>0</v>
      </c>
      <c r="AS254" t="s">
        <v>3</v>
      </c>
      <c r="AT254">
        <v>26.3</v>
      </c>
      <c r="AU254" t="s">
        <v>3</v>
      </c>
      <c r="AV254">
        <v>0</v>
      </c>
      <c r="AW254">
        <v>2</v>
      </c>
      <c r="AX254">
        <v>35351566</v>
      </c>
      <c r="AY254">
        <v>1</v>
      </c>
      <c r="AZ254">
        <v>0</v>
      </c>
      <c r="BA254">
        <v>249</v>
      </c>
      <c r="BB254">
        <v>0</v>
      </c>
      <c r="BC254">
        <v>0</v>
      </c>
      <c r="BD254">
        <v>0</v>
      </c>
      <c r="BE254">
        <v>0</v>
      </c>
      <c r="BF254">
        <v>0</v>
      </c>
      <c r="BG254">
        <v>0</v>
      </c>
      <c r="BH254">
        <v>0</v>
      </c>
      <c r="BI254">
        <v>0</v>
      </c>
      <c r="BJ254">
        <v>0</v>
      </c>
      <c r="BK254">
        <v>0</v>
      </c>
      <c r="BL254">
        <v>0</v>
      </c>
      <c r="BM254">
        <v>0</v>
      </c>
      <c r="BN254">
        <v>0</v>
      </c>
      <c r="BO254">
        <v>0</v>
      </c>
      <c r="BP254">
        <v>0</v>
      </c>
      <c r="BQ254">
        <v>0</v>
      </c>
      <c r="BR254">
        <v>0</v>
      </c>
      <c r="BS254">
        <v>0</v>
      </c>
      <c r="BT254">
        <v>0</v>
      </c>
      <c r="BU254">
        <v>0</v>
      </c>
      <c r="BV254">
        <v>0</v>
      </c>
      <c r="BW254">
        <v>0</v>
      </c>
      <c r="CX254">
        <f>Y254*Source!I159</f>
        <v>4.2080000000000002</v>
      </c>
      <c r="CY254">
        <f t="shared" ref="CY254:CY261" si="51">AA254</f>
        <v>1.55</v>
      </c>
      <c r="CZ254">
        <f t="shared" ref="CZ254:CZ261" si="52">AE254</f>
        <v>1.6</v>
      </c>
      <c r="DA254">
        <f t="shared" ref="DA254:DA261" si="53">AI254</f>
        <v>0.97</v>
      </c>
      <c r="DB254">
        <f t="shared" ref="DB254:DB261" si="54">ROUND(ROUND(AT254*CZ254,2),6)</f>
        <v>42.08</v>
      </c>
      <c r="DC254">
        <f t="shared" ref="DC254:DC261" si="55">ROUND(ROUND(AT254*AG254,2),6)</f>
        <v>0</v>
      </c>
    </row>
    <row r="255" spans="1:107">
      <c r="A255">
        <f>ROW(Source!A159)</f>
        <v>159</v>
      </c>
      <c r="B255">
        <v>35350322</v>
      </c>
      <c r="C255">
        <v>35351561</v>
      </c>
      <c r="D255">
        <v>29114305</v>
      </c>
      <c r="E255">
        <v>1</v>
      </c>
      <c r="F255">
        <v>1</v>
      </c>
      <c r="G255">
        <v>1</v>
      </c>
      <c r="H255">
        <v>3</v>
      </c>
      <c r="I255" t="s">
        <v>736</v>
      </c>
      <c r="J255" t="s">
        <v>737</v>
      </c>
      <c r="K255" t="s">
        <v>738</v>
      </c>
      <c r="L255">
        <v>1354</v>
      </c>
      <c r="N255">
        <v>1010</v>
      </c>
      <c r="O255" t="s">
        <v>106</v>
      </c>
      <c r="P255" t="s">
        <v>106</v>
      </c>
      <c r="Q255">
        <v>1</v>
      </c>
      <c r="W255">
        <v>0</v>
      </c>
      <c r="X255">
        <v>-1753782198</v>
      </c>
      <c r="Y255">
        <v>263</v>
      </c>
      <c r="AA255">
        <v>0.21</v>
      </c>
      <c r="AB255">
        <v>0</v>
      </c>
      <c r="AC255">
        <v>0</v>
      </c>
      <c r="AD255">
        <v>0</v>
      </c>
      <c r="AE255">
        <v>0.12</v>
      </c>
      <c r="AF255">
        <v>0</v>
      </c>
      <c r="AG255">
        <v>0</v>
      </c>
      <c r="AH255">
        <v>0</v>
      </c>
      <c r="AI255">
        <v>1.78</v>
      </c>
      <c r="AJ255">
        <v>1</v>
      </c>
      <c r="AK255">
        <v>1</v>
      </c>
      <c r="AL255">
        <v>1</v>
      </c>
      <c r="AN255">
        <v>0</v>
      </c>
      <c r="AO255">
        <v>1</v>
      </c>
      <c r="AP255">
        <v>0</v>
      </c>
      <c r="AQ255">
        <v>0</v>
      </c>
      <c r="AR255">
        <v>0</v>
      </c>
      <c r="AS255" t="s">
        <v>3</v>
      </c>
      <c r="AT255">
        <v>263</v>
      </c>
      <c r="AU255" t="s">
        <v>3</v>
      </c>
      <c r="AV255">
        <v>0</v>
      </c>
      <c r="AW255">
        <v>2</v>
      </c>
      <c r="AX255">
        <v>35351567</v>
      </c>
      <c r="AY255">
        <v>1</v>
      </c>
      <c r="AZ255">
        <v>0</v>
      </c>
      <c r="BA255">
        <v>250</v>
      </c>
      <c r="BB255">
        <v>0</v>
      </c>
      <c r="BC255">
        <v>0</v>
      </c>
      <c r="BD255">
        <v>0</v>
      </c>
      <c r="BE255">
        <v>0</v>
      </c>
      <c r="BF255">
        <v>0</v>
      </c>
      <c r="BG255">
        <v>0</v>
      </c>
      <c r="BH255">
        <v>0</v>
      </c>
      <c r="BI255">
        <v>0</v>
      </c>
      <c r="BJ255">
        <v>0</v>
      </c>
      <c r="BK255">
        <v>0</v>
      </c>
      <c r="BL255">
        <v>0</v>
      </c>
      <c r="BM255">
        <v>0</v>
      </c>
      <c r="BN255">
        <v>0</v>
      </c>
      <c r="BO255">
        <v>0</v>
      </c>
      <c r="BP255">
        <v>0</v>
      </c>
      <c r="BQ255">
        <v>0</v>
      </c>
      <c r="BR255">
        <v>0</v>
      </c>
      <c r="BS255">
        <v>0</v>
      </c>
      <c r="BT255">
        <v>0</v>
      </c>
      <c r="BU255">
        <v>0</v>
      </c>
      <c r="BV255">
        <v>0</v>
      </c>
      <c r="BW255">
        <v>0</v>
      </c>
      <c r="CX255">
        <f>Y255*Source!I159</f>
        <v>42.08</v>
      </c>
      <c r="CY255">
        <f t="shared" si="51"/>
        <v>0.21</v>
      </c>
      <c r="CZ255">
        <f t="shared" si="52"/>
        <v>0.12</v>
      </c>
      <c r="DA255">
        <f t="shared" si="53"/>
        <v>1.78</v>
      </c>
      <c r="DB255">
        <f t="shared" si="54"/>
        <v>31.56</v>
      </c>
      <c r="DC255">
        <f t="shared" si="55"/>
        <v>0</v>
      </c>
    </row>
    <row r="256" spans="1:107">
      <c r="A256">
        <f>ROW(Source!A159)</f>
        <v>159</v>
      </c>
      <c r="B256">
        <v>35350322</v>
      </c>
      <c r="C256">
        <v>35351561</v>
      </c>
      <c r="D256">
        <v>29111012</v>
      </c>
      <c r="E256">
        <v>1</v>
      </c>
      <c r="F256">
        <v>1</v>
      </c>
      <c r="G256">
        <v>1</v>
      </c>
      <c r="H256">
        <v>3</v>
      </c>
      <c r="I256" t="s">
        <v>739</v>
      </c>
      <c r="J256" t="s">
        <v>740</v>
      </c>
      <c r="K256" t="s">
        <v>741</v>
      </c>
      <c r="L256">
        <v>1354</v>
      </c>
      <c r="N256">
        <v>1010</v>
      </c>
      <c r="O256" t="s">
        <v>106</v>
      </c>
      <c r="P256" t="s">
        <v>106</v>
      </c>
      <c r="Q256">
        <v>1</v>
      </c>
      <c r="W256">
        <v>0</v>
      </c>
      <c r="X256">
        <v>-532370196</v>
      </c>
      <c r="Y256">
        <v>7</v>
      </c>
      <c r="AA256">
        <v>12.73</v>
      </c>
      <c r="AB256">
        <v>0</v>
      </c>
      <c r="AC256">
        <v>0</v>
      </c>
      <c r="AD256">
        <v>0</v>
      </c>
      <c r="AE256">
        <v>1.29</v>
      </c>
      <c r="AF256">
        <v>0</v>
      </c>
      <c r="AG256">
        <v>0</v>
      </c>
      <c r="AH256">
        <v>0</v>
      </c>
      <c r="AI256">
        <v>9.8699999999999992</v>
      </c>
      <c r="AJ256">
        <v>1</v>
      </c>
      <c r="AK256">
        <v>1</v>
      </c>
      <c r="AL256">
        <v>1</v>
      </c>
      <c r="AN256">
        <v>0</v>
      </c>
      <c r="AO256">
        <v>1</v>
      </c>
      <c r="AP256">
        <v>0</v>
      </c>
      <c r="AQ256">
        <v>0</v>
      </c>
      <c r="AR256">
        <v>0</v>
      </c>
      <c r="AS256" t="s">
        <v>3</v>
      </c>
      <c r="AT256">
        <v>7</v>
      </c>
      <c r="AU256" t="s">
        <v>3</v>
      </c>
      <c r="AV256">
        <v>0</v>
      </c>
      <c r="AW256">
        <v>2</v>
      </c>
      <c r="AX256">
        <v>35351568</v>
      </c>
      <c r="AY256">
        <v>1</v>
      </c>
      <c r="AZ256">
        <v>0</v>
      </c>
      <c r="BA256">
        <v>251</v>
      </c>
      <c r="BB256">
        <v>0</v>
      </c>
      <c r="BC256">
        <v>0</v>
      </c>
      <c r="BD256">
        <v>0</v>
      </c>
      <c r="BE256">
        <v>0</v>
      </c>
      <c r="BF256">
        <v>0</v>
      </c>
      <c r="BG256">
        <v>0</v>
      </c>
      <c r="BH256">
        <v>0</v>
      </c>
      <c r="BI256">
        <v>0</v>
      </c>
      <c r="BJ256">
        <v>0</v>
      </c>
      <c r="BK256">
        <v>0</v>
      </c>
      <c r="BL256">
        <v>0</v>
      </c>
      <c r="BM256">
        <v>0</v>
      </c>
      <c r="BN256">
        <v>0</v>
      </c>
      <c r="BO256">
        <v>0</v>
      </c>
      <c r="BP256">
        <v>0</v>
      </c>
      <c r="BQ256">
        <v>0</v>
      </c>
      <c r="BR256">
        <v>0</v>
      </c>
      <c r="BS256">
        <v>0</v>
      </c>
      <c r="BT256">
        <v>0</v>
      </c>
      <c r="BU256">
        <v>0</v>
      </c>
      <c r="BV256">
        <v>0</v>
      </c>
      <c r="BW256">
        <v>0</v>
      </c>
      <c r="CX256">
        <f>Y256*Source!I159</f>
        <v>1.1200000000000001</v>
      </c>
      <c r="CY256">
        <f t="shared" si="51"/>
        <v>12.73</v>
      </c>
      <c r="CZ256">
        <f t="shared" si="52"/>
        <v>1.29</v>
      </c>
      <c r="DA256">
        <f t="shared" si="53"/>
        <v>9.8699999999999992</v>
      </c>
      <c r="DB256">
        <f t="shared" si="54"/>
        <v>9.0299999999999994</v>
      </c>
      <c r="DC256">
        <f t="shared" si="55"/>
        <v>0</v>
      </c>
    </row>
    <row r="257" spans="1:107">
      <c r="A257">
        <f>ROW(Source!A159)</f>
        <v>159</v>
      </c>
      <c r="B257">
        <v>35350322</v>
      </c>
      <c r="C257">
        <v>35351561</v>
      </c>
      <c r="D257">
        <v>29111013</v>
      </c>
      <c r="E257">
        <v>1</v>
      </c>
      <c r="F257">
        <v>1</v>
      </c>
      <c r="G257">
        <v>1</v>
      </c>
      <c r="H257">
        <v>3</v>
      </c>
      <c r="I257" t="s">
        <v>742</v>
      </c>
      <c r="J257" t="s">
        <v>743</v>
      </c>
      <c r="K257" t="s">
        <v>744</v>
      </c>
      <c r="L257">
        <v>1354</v>
      </c>
      <c r="N257">
        <v>1010</v>
      </c>
      <c r="O257" t="s">
        <v>106</v>
      </c>
      <c r="P257" t="s">
        <v>106</v>
      </c>
      <c r="Q257">
        <v>1</v>
      </c>
      <c r="W257">
        <v>0</v>
      </c>
      <c r="X257">
        <v>-463883208</v>
      </c>
      <c r="Y257">
        <v>7</v>
      </c>
      <c r="AA257">
        <v>12.73</v>
      </c>
      <c r="AB257">
        <v>0</v>
      </c>
      <c r="AC257">
        <v>0</v>
      </c>
      <c r="AD257">
        <v>0</v>
      </c>
      <c r="AE257">
        <v>1.29</v>
      </c>
      <c r="AF257">
        <v>0</v>
      </c>
      <c r="AG257">
        <v>0</v>
      </c>
      <c r="AH257">
        <v>0</v>
      </c>
      <c r="AI257">
        <v>9.8699999999999992</v>
      </c>
      <c r="AJ257">
        <v>1</v>
      </c>
      <c r="AK257">
        <v>1</v>
      </c>
      <c r="AL257">
        <v>1</v>
      </c>
      <c r="AN257">
        <v>0</v>
      </c>
      <c r="AO257">
        <v>1</v>
      </c>
      <c r="AP257">
        <v>0</v>
      </c>
      <c r="AQ257">
        <v>0</v>
      </c>
      <c r="AR257">
        <v>0</v>
      </c>
      <c r="AS257" t="s">
        <v>3</v>
      </c>
      <c r="AT257">
        <v>7</v>
      </c>
      <c r="AU257" t="s">
        <v>3</v>
      </c>
      <c r="AV257">
        <v>0</v>
      </c>
      <c r="AW257">
        <v>2</v>
      </c>
      <c r="AX257">
        <v>35351569</v>
      </c>
      <c r="AY257">
        <v>1</v>
      </c>
      <c r="AZ257">
        <v>0</v>
      </c>
      <c r="BA257">
        <v>252</v>
      </c>
      <c r="BB257">
        <v>0</v>
      </c>
      <c r="BC257">
        <v>0</v>
      </c>
      <c r="BD257">
        <v>0</v>
      </c>
      <c r="BE257">
        <v>0</v>
      </c>
      <c r="BF257">
        <v>0</v>
      </c>
      <c r="BG257">
        <v>0</v>
      </c>
      <c r="BH257">
        <v>0</v>
      </c>
      <c r="BI257">
        <v>0</v>
      </c>
      <c r="BJ257">
        <v>0</v>
      </c>
      <c r="BK257">
        <v>0</v>
      </c>
      <c r="BL257">
        <v>0</v>
      </c>
      <c r="BM257">
        <v>0</v>
      </c>
      <c r="BN257">
        <v>0</v>
      </c>
      <c r="BO257">
        <v>0</v>
      </c>
      <c r="BP257">
        <v>0</v>
      </c>
      <c r="BQ257">
        <v>0</v>
      </c>
      <c r="BR257">
        <v>0</v>
      </c>
      <c r="BS257">
        <v>0</v>
      </c>
      <c r="BT257">
        <v>0</v>
      </c>
      <c r="BU257">
        <v>0</v>
      </c>
      <c r="BV257">
        <v>0</v>
      </c>
      <c r="BW257">
        <v>0</v>
      </c>
      <c r="CX257">
        <f>Y257*Source!I159</f>
        <v>1.1200000000000001</v>
      </c>
      <c r="CY257">
        <f t="shared" si="51"/>
        <v>12.73</v>
      </c>
      <c r="CZ257">
        <f t="shared" si="52"/>
        <v>1.29</v>
      </c>
      <c r="DA257">
        <f t="shared" si="53"/>
        <v>9.8699999999999992</v>
      </c>
      <c r="DB257">
        <f t="shared" si="54"/>
        <v>9.0299999999999994</v>
      </c>
      <c r="DC257">
        <f t="shared" si="55"/>
        <v>0</v>
      </c>
    </row>
    <row r="258" spans="1:107">
      <c r="A258">
        <f>ROW(Source!A159)</f>
        <v>159</v>
      </c>
      <c r="B258">
        <v>35350322</v>
      </c>
      <c r="C258">
        <v>35351561</v>
      </c>
      <c r="D258">
        <v>29111016</v>
      </c>
      <c r="E258">
        <v>1</v>
      </c>
      <c r="F258">
        <v>1</v>
      </c>
      <c r="G258">
        <v>1</v>
      </c>
      <c r="H258">
        <v>3</v>
      </c>
      <c r="I258" t="s">
        <v>745</v>
      </c>
      <c r="J258" t="s">
        <v>746</v>
      </c>
      <c r="K258" t="s">
        <v>747</v>
      </c>
      <c r="L258">
        <v>1354</v>
      </c>
      <c r="N258">
        <v>1010</v>
      </c>
      <c r="O258" t="s">
        <v>106</v>
      </c>
      <c r="P258" t="s">
        <v>106</v>
      </c>
      <c r="Q258">
        <v>1</v>
      </c>
      <c r="W258">
        <v>0</v>
      </c>
      <c r="X258">
        <v>-983964523</v>
      </c>
      <c r="Y258">
        <v>40</v>
      </c>
      <c r="AA258">
        <v>12.73</v>
      </c>
      <c r="AB258">
        <v>0</v>
      </c>
      <c r="AC258">
        <v>0</v>
      </c>
      <c r="AD258">
        <v>0</v>
      </c>
      <c r="AE258">
        <v>1.29</v>
      </c>
      <c r="AF258">
        <v>0</v>
      </c>
      <c r="AG258">
        <v>0</v>
      </c>
      <c r="AH258">
        <v>0</v>
      </c>
      <c r="AI258">
        <v>9.8699999999999992</v>
      </c>
      <c r="AJ258">
        <v>1</v>
      </c>
      <c r="AK258">
        <v>1</v>
      </c>
      <c r="AL258">
        <v>1</v>
      </c>
      <c r="AN258">
        <v>0</v>
      </c>
      <c r="AO258">
        <v>1</v>
      </c>
      <c r="AP258">
        <v>0</v>
      </c>
      <c r="AQ258">
        <v>0</v>
      </c>
      <c r="AR258">
        <v>0</v>
      </c>
      <c r="AS258" t="s">
        <v>3</v>
      </c>
      <c r="AT258">
        <v>40</v>
      </c>
      <c r="AU258" t="s">
        <v>3</v>
      </c>
      <c r="AV258">
        <v>0</v>
      </c>
      <c r="AW258">
        <v>2</v>
      </c>
      <c r="AX258">
        <v>35351570</v>
      </c>
      <c r="AY258">
        <v>1</v>
      </c>
      <c r="AZ258">
        <v>0</v>
      </c>
      <c r="BA258">
        <v>253</v>
      </c>
      <c r="BB258">
        <v>0</v>
      </c>
      <c r="BC258">
        <v>0</v>
      </c>
      <c r="BD258">
        <v>0</v>
      </c>
      <c r="BE258">
        <v>0</v>
      </c>
      <c r="BF258">
        <v>0</v>
      </c>
      <c r="BG258">
        <v>0</v>
      </c>
      <c r="BH258">
        <v>0</v>
      </c>
      <c r="BI258">
        <v>0</v>
      </c>
      <c r="BJ258">
        <v>0</v>
      </c>
      <c r="BK258">
        <v>0</v>
      </c>
      <c r="BL258">
        <v>0</v>
      </c>
      <c r="BM258">
        <v>0</v>
      </c>
      <c r="BN258">
        <v>0</v>
      </c>
      <c r="BO258">
        <v>0</v>
      </c>
      <c r="BP258">
        <v>0</v>
      </c>
      <c r="BQ258">
        <v>0</v>
      </c>
      <c r="BR258">
        <v>0</v>
      </c>
      <c r="BS258">
        <v>0</v>
      </c>
      <c r="BT258">
        <v>0</v>
      </c>
      <c r="BU258">
        <v>0</v>
      </c>
      <c r="BV258">
        <v>0</v>
      </c>
      <c r="BW258">
        <v>0</v>
      </c>
      <c r="CX258">
        <f>Y258*Source!I159</f>
        <v>6.4</v>
      </c>
      <c r="CY258">
        <f t="shared" si="51"/>
        <v>12.73</v>
      </c>
      <c r="CZ258">
        <f t="shared" si="52"/>
        <v>1.29</v>
      </c>
      <c r="DA258">
        <f t="shared" si="53"/>
        <v>9.8699999999999992</v>
      </c>
      <c r="DB258">
        <f t="shared" si="54"/>
        <v>51.6</v>
      </c>
      <c r="DC258">
        <f t="shared" si="55"/>
        <v>0</v>
      </c>
    </row>
    <row r="259" spans="1:107">
      <c r="A259">
        <f>ROW(Source!A159)</f>
        <v>159</v>
      </c>
      <c r="B259">
        <v>35350322</v>
      </c>
      <c r="C259">
        <v>35351561</v>
      </c>
      <c r="D259">
        <v>29111019</v>
      </c>
      <c r="E259">
        <v>1</v>
      </c>
      <c r="F259">
        <v>1</v>
      </c>
      <c r="G259">
        <v>1</v>
      </c>
      <c r="H259">
        <v>3</v>
      </c>
      <c r="I259" t="s">
        <v>748</v>
      </c>
      <c r="J259" t="s">
        <v>749</v>
      </c>
      <c r="K259" t="s">
        <v>750</v>
      </c>
      <c r="L259">
        <v>1354</v>
      </c>
      <c r="N259">
        <v>1010</v>
      </c>
      <c r="O259" t="s">
        <v>106</v>
      </c>
      <c r="P259" t="s">
        <v>106</v>
      </c>
      <c r="Q259">
        <v>1</v>
      </c>
      <c r="W259">
        <v>0</v>
      </c>
      <c r="X259">
        <v>395384367</v>
      </c>
      <c r="Y259">
        <v>8</v>
      </c>
      <c r="AA259">
        <v>8.67</v>
      </c>
      <c r="AB259">
        <v>0</v>
      </c>
      <c r="AC259">
        <v>0</v>
      </c>
      <c r="AD259">
        <v>0</v>
      </c>
      <c r="AE259">
        <v>0.63</v>
      </c>
      <c r="AF259">
        <v>0</v>
      </c>
      <c r="AG259">
        <v>0</v>
      </c>
      <c r="AH259">
        <v>0</v>
      </c>
      <c r="AI259">
        <v>13.76</v>
      </c>
      <c r="AJ259">
        <v>1</v>
      </c>
      <c r="AK259">
        <v>1</v>
      </c>
      <c r="AL259">
        <v>1</v>
      </c>
      <c r="AN259">
        <v>0</v>
      </c>
      <c r="AO259">
        <v>1</v>
      </c>
      <c r="AP259">
        <v>0</v>
      </c>
      <c r="AQ259">
        <v>0</v>
      </c>
      <c r="AR259">
        <v>0</v>
      </c>
      <c r="AS259" t="s">
        <v>3</v>
      </c>
      <c r="AT259">
        <v>8</v>
      </c>
      <c r="AU259" t="s">
        <v>3</v>
      </c>
      <c r="AV259">
        <v>0</v>
      </c>
      <c r="AW259">
        <v>2</v>
      </c>
      <c r="AX259">
        <v>35351571</v>
      </c>
      <c r="AY259">
        <v>1</v>
      </c>
      <c r="AZ259">
        <v>0</v>
      </c>
      <c r="BA259">
        <v>254</v>
      </c>
      <c r="BB259">
        <v>0</v>
      </c>
      <c r="BC259">
        <v>0</v>
      </c>
      <c r="BD259">
        <v>0</v>
      </c>
      <c r="BE259">
        <v>0</v>
      </c>
      <c r="BF259">
        <v>0</v>
      </c>
      <c r="BG259">
        <v>0</v>
      </c>
      <c r="BH259">
        <v>0</v>
      </c>
      <c r="BI259">
        <v>0</v>
      </c>
      <c r="BJ259">
        <v>0</v>
      </c>
      <c r="BK259">
        <v>0</v>
      </c>
      <c r="BL259">
        <v>0</v>
      </c>
      <c r="BM259">
        <v>0</v>
      </c>
      <c r="BN259">
        <v>0</v>
      </c>
      <c r="BO259">
        <v>0</v>
      </c>
      <c r="BP259">
        <v>0</v>
      </c>
      <c r="BQ259">
        <v>0</v>
      </c>
      <c r="BR259">
        <v>0</v>
      </c>
      <c r="BS259">
        <v>0</v>
      </c>
      <c r="BT259">
        <v>0</v>
      </c>
      <c r="BU259">
        <v>0</v>
      </c>
      <c r="BV259">
        <v>0</v>
      </c>
      <c r="BW259">
        <v>0</v>
      </c>
      <c r="CX259">
        <f>Y259*Source!I159</f>
        <v>1.28</v>
      </c>
      <c r="CY259">
        <f t="shared" si="51"/>
        <v>8.67</v>
      </c>
      <c r="CZ259">
        <f t="shared" si="52"/>
        <v>0.63</v>
      </c>
      <c r="DA259">
        <f t="shared" si="53"/>
        <v>13.76</v>
      </c>
      <c r="DB259">
        <f t="shared" si="54"/>
        <v>5.04</v>
      </c>
      <c r="DC259">
        <f t="shared" si="55"/>
        <v>0</v>
      </c>
    </row>
    <row r="260" spans="1:107">
      <c r="A260">
        <f>ROW(Source!A159)</f>
        <v>159</v>
      </c>
      <c r="B260">
        <v>35350322</v>
      </c>
      <c r="C260">
        <v>35351561</v>
      </c>
      <c r="D260">
        <v>29111018</v>
      </c>
      <c r="E260">
        <v>1</v>
      </c>
      <c r="F260">
        <v>1</v>
      </c>
      <c r="G260">
        <v>1</v>
      </c>
      <c r="H260">
        <v>3</v>
      </c>
      <c r="I260" t="s">
        <v>751</v>
      </c>
      <c r="J260" t="s">
        <v>752</v>
      </c>
      <c r="K260" t="s">
        <v>753</v>
      </c>
      <c r="L260">
        <v>1354</v>
      </c>
      <c r="N260">
        <v>1010</v>
      </c>
      <c r="O260" t="s">
        <v>106</v>
      </c>
      <c r="P260" t="s">
        <v>106</v>
      </c>
      <c r="Q260">
        <v>1</v>
      </c>
      <c r="W260">
        <v>0</v>
      </c>
      <c r="X260">
        <v>-1405133353</v>
      </c>
      <c r="Y260">
        <v>8</v>
      </c>
      <c r="AA260">
        <v>8.67</v>
      </c>
      <c r="AB260">
        <v>0</v>
      </c>
      <c r="AC260">
        <v>0</v>
      </c>
      <c r="AD260">
        <v>0</v>
      </c>
      <c r="AE260">
        <v>0.63</v>
      </c>
      <c r="AF260">
        <v>0</v>
      </c>
      <c r="AG260">
        <v>0</v>
      </c>
      <c r="AH260">
        <v>0</v>
      </c>
      <c r="AI260">
        <v>13.76</v>
      </c>
      <c r="AJ260">
        <v>1</v>
      </c>
      <c r="AK260">
        <v>1</v>
      </c>
      <c r="AL260">
        <v>1</v>
      </c>
      <c r="AN260">
        <v>0</v>
      </c>
      <c r="AO260">
        <v>1</v>
      </c>
      <c r="AP260">
        <v>0</v>
      </c>
      <c r="AQ260">
        <v>0</v>
      </c>
      <c r="AR260">
        <v>0</v>
      </c>
      <c r="AS260" t="s">
        <v>3</v>
      </c>
      <c r="AT260">
        <v>8</v>
      </c>
      <c r="AU260" t="s">
        <v>3</v>
      </c>
      <c r="AV260">
        <v>0</v>
      </c>
      <c r="AW260">
        <v>2</v>
      </c>
      <c r="AX260">
        <v>35351572</v>
      </c>
      <c r="AY260">
        <v>1</v>
      </c>
      <c r="AZ260">
        <v>0</v>
      </c>
      <c r="BA260">
        <v>255</v>
      </c>
      <c r="BB260">
        <v>0</v>
      </c>
      <c r="BC260">
        <v>0</v>
      </c>
      <c r="BD260">
        <v>0</v>
      </c>
      <c r="BE260">
        <v>0</v>
      </c>
      <c r="BF260">
        <v>0</v>
      </c>
      <c r="BG260">
        <v>0</v>
      </c>
      <c r="BH260">
        <v>0</v>
      </c>
      <c r="BI260">
        <v>0</v>
      </c>
      <c r="BJ260">
        <v>0</v>
      </c>
      <c r="BK260">
        <v>0</v>
      </c>
      <c r="BL260">
        <v>0</v>
      </c>
      <c r="BM260">
        <v>0</v>
      </c>
      <c r="BN260">
        <v>0</v>
      </c>
      <c r="BO260">
        <v>0</v>
      </c>
      <c r="BP260">
        <v>0</v>
      </c>
      <c r="BQ260">
        <v>0</v>
      </c>
      <c r="BR260">
        <v>0</v>
      </c>
      <c r="BS260">
        <v>0</v>
      </c>
      <c r="BT260">
        <v>0</v>
      </c>
      <c r="BU260">
        <v>0</v>
      </c>
      <c r="BV260">
        <v>0</v>
      </c>
      <c r="BW260">
        <v>0</v>
      </c>
      <c r="CX260">
        <f>Y260*Source!I159</f>
        <v>1.28</v>
      </c>
      <c r="CY260">
        <f t="shared" si="51"/>
        <v>8.67</v>
      </c>
      <c r="CZ260">
        <f t="shared" si="52"/>
        <v>0.63</v>
      </c>
      <c r="DA260">
        <f t="shared" si="53"/>
        <v>13.76</v>
      </c>
      <c r="DB260">
        <f t="shared" si="54"/>
        <v>5.04</v>
      </c>
      <c r="DC260">
        <f t="shared" si="55"/>
        <v>0</v>
      </c>
    </row>
    <row r="261" spans="1:107">
      <c r="A261">
        <f>ROW(Source!A159)</f>
        <v>159</v>
      </c>
      <c r="B261">
        <v>35350322</v>
      </c>
      <c r="C261">
        <v>35351561</v>
      </c>
      <c r="D261">
        <v>29110997</v>
      </c>
      <c r="E261">
        <v>1</v>
      </c>
      <c r="F261">
        <v>1</v>
      </c>
      <c r="G261">
        <v>1</v>
      </c>
      <c r="H261">
        <v>3</v>
      </c>
      <c r="I261" t="s">
        <v>754</v>
      </c>
      <c r="J261" t="s">
        <v>755</v>
      </c>
      <c r="K261" t="s">
        <v>756</v>
      </c>
      <c r="L261">
        <v>1301</v>
      </c>
      <c r="N261">
        <v>1003</v>
      </c>
      <c r="O261" t="s">
        <v>92</v>
      </c>
      <c r="P261" t="s">
        <v>92</v>
      </c>
      <c r="Q261">
        <v>1</v>
      </c>
      <c r="W261">
        <v>0</v>
      </c>
      <c r="X261">
        <v>1996222970</v>
      </c>
      <c r="Y261">
        <v>101</v>
      </c>
      <c r="AA261">
        <v>27.92</v>
      </c>
      <c r="AB261">
        <v>0</v>
      </c>
      <c r="AC261">
        <v>0</v>
      </c>
      <c r="AD261">
        <v>0</v>
      </c>
      <c r="AE261">
        <v>12.3</v>
      </c>
      <c r="AF261">
        <v>0</v>
      </c>
      <c r="AG261">
        <v>0</v>
      </c>
      <c r="AH261">
        <v>0</v>
      </c>
      <c r="AI261">
        <v>2.27</v>
      </c>
      <c r="AJ261">
        <v>1</v>
      </c>
      <c r="AK261">
        <v>1</v>
      </c>
      <c r="AL261">
        <v>1</v>
      </c>
      <c r="AN261">
        <v>0</v>
      </c>
      <c r="AO261">
        <v>1</v>
      </c>
      <c r="AP261">
        <v>0</v>
      </c>
      <c r="AQ261">
        <v>0</v>
      </c>
      <c r="AR261">
        <v>0</v>
      </c>
      <c r="AS261" t="s">
        <v>3</v>
      </c>
      <c r="AT261">
        <v>101</v>
      </c>
      <c r="AU261" t="s">
        <v>3</v>
      </c>
      <c r="AV261">
        <v>0</v>
      </c>
      <c r="AW261">
        <v>2</v>
      </c>
      <c r="AX261">
        <v>35351573</v>
      </c>
      <c r="AY261">
        <v>1</v>
      </c>
      <c r="AZ261">
        <v>0</v>
      </c>
      <c r="BA261">
        <v>256</v>
      </c>
      <c r="BB261">
        <v>0</v>
      </c>
      <c r="BC261">
        <v>0</v>
      </c>
      <c r="BD261">
        <v>0</v>
      </c>
      <c r="BE261">
        <v>0</v>
      </c>
      <c r="BF261">
        <v>0</v>
      </c>
      <c r="BG261">
        <v>0</v>
      </c>
      <c r="BH261">
        <v>0</v>
      </c>
      <c r="BI261">
        <v>0</v>
      </c>
      <c r="BJ261">
        <v>0</v>
      </c>
      <c r="BK261">
        <v>0</v>
      </c>
      <c r="BL261">
        <v>0</v>
      </c>
      <c r="BM261">
        <v>0</v>
      </c>
      <c r="BN261">
        <v>0</v>
      </c>
      <c r="BO261">
        <v>0</v>
      </c>
      <c r="BP261">
        <v>0</v>
      </c>
      <c r="BQ261">
        <v>0</v>
      </c>
      <c r="BR261">
        <v>0</v>
      </c>
      <c r="BS261">
        <v>0</v>
      </c>
      <c r="BT261">
        <v>0</v>
      </c>
      <c r="BU261">
        <v>0</v>
      </c>
      <c r="BV261">
        <v>0</v>
      </c>
      <c r="BW261">
        <v>0</v>
      </c>
      <c r="CX261">
        <f>Y261*Source!I159</f>
        <v>16.16</v>
      </c>
      <c r="CY261">
        <f t="shared" si="51"/>
        <v>27.92</v>
      </c>
      <c r="CZ261">
        <f t="shared" si="52"/>
        <v>12.3</v>
      </c>
      <c r="DA261">
        <f t="shared" si="53"/>
        <v>2.27</v>
      </c>
      <c r="DB261">
        <f t="shared" si="54"/>
        <v>1242.3</v>
      </c>
      <c r="DC261">
        <f t="shared" si="55"/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AR256"/>
  <sheetViews>
    <sheetView workbookViewId="0"/>
  </sheetViews>
  <sheetFormatPr defaultColWidth="9.140625" defaultRowHeight="12.75"/>
  <cols>
    <col min="1" max="256" width="9.140625" customWidth="1"/>
  </cols>
  <sheetData>
    <row r="1" spans="1:44">
      <c r="A1">
        <f>ROW(Source!A28)</f>
        <v>28</v>
      </c>
      <c r="B1">
        <v>36514671</v>
      </c>
      <c r="C1">
        <v>36514670</v>
      </c>
      <c r="D1">
        <v>18407525</v>
      </c>
      <c r="E1">
        <v>1</v>
      </c>
      <c r="F1">
        <v>1</v>
      </c>
      <c r="G1">
        <v>1</v>
      </c>
      <c r="H1">
        <v>1</v>
      </c>
      <c r="I1" t="s">
        <v>428</v>
      </c>
      <c r="J1" t="s">
        <v>3</v>
      </c>
      <c r="K1" t="s">
        <v>429</v>
      </c>
      <c r="L1">
        <v>1369</v>
      </c>
      <c r="N1">
        <v>1013</v>
      </c>
      <c r="O1" t="s">
        <v>430</v>
      </c>
      <c r="P1" t="s">
        <v>430</v>
      </c>
      <c r="Q1">
        <v>1</v>
      </c>
      <c r="X1">
        <v>110</v>
      </c>
      <c r="Y1">
        <v>0</v>
      </c>
      <c r="Z1">
        <v>0</v>
      </c>
      <c r="AA1">
        <v>0</v>
      </c>
      <c r="AB1">
        <v>256.95</v>
      </c>
      <c r="AC1">
        <v>0</v>
      </c>
      <c r="AD1">
        <v>1</v>
      </c>
      <c r="AE1">
        <v>1</v>
      </c>
      <c r="AF1" t="s">
        <v>3</v>
      </c>
      <c r="AG1">
        <v>110</v>
      </c>
      <c r="AH1">
        <v>2</v>
      </c>
      <c r="AI1">
        <v>36514671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>
      <c r="A2">
        <f>ROW(Source!A28)</f>
        <v>28</v>
      </c>
      <c r="B2">
        <v>36514672</v>
      </c>
      <c r="C2">
        <v>36514670</v>
      </c>
      <c r="D2">
        <v>121548</v>
      </c>
      <c r="E2">
        <v>1</v>
      </c>
      <c r="F2">
        <v>1</v>
      </c>
      <c r="G2">
        <v>1</v>
      </c>
      <c r="H2">
        <v>1</v>
      </c>
      <c r="I2" t="s">
        <v>23</v>
      </c>
      <c r="J2" t="s">
        <v>3</v>
      </c>
      <c r="K2" t="s">
        <v>431</v>
      </c>
      <c r="L2">
        <v>608254</v>
      </c>
      <c r="N2">
        <v>1013</v>
      </c>
      <c r="O2" t="s">
        <v>432</v>
      </c>
      <c r="P2" t="s">
        <v>432</v>
      </c>
      <c r="Q2">
        <v>1</v>
      </c>
      <c r="X2">
        <v>2.2400000000000002</v>
      </c>
      <c r="Y2">
        <v>0</v>
      </c>
      <c r="Z2">
        <v>0</v>
      </c>
      <c r="AA2">
        <v>0</v>
      </c>
      <c r="AB2">
        <v>0</v>
      </c>
      <c r="AC2">
        <v>0</v>
      </c>
      <c r="AD2">
        <v>1</v>
      </c>
      <c r="AE2">
        <v>2</v>
      </c>
      <c r="AF2" t="s">
        <v>3</v>
      </c>
      <c r="AG2">
        <v>2.2400000000000002</v>
      </c>
      <c r="AH2">
        <v>2</v>
      </c>
      <c r="AI2">
        <v>36514672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>
      <c r="A3">
        <f>ROW(Source!A28)</f>
        <v>28</v>
      </c>
      <c r="B3">
        <v>36514673</v>
      </c>
      <c r="C3">
        <v>36514670</v>
      </c>
      <c r="D3">
        <v>29172556</v>
      </c>
      <c r="E3">
        <v>1</v>
      </c>
      <c r="F3">
        <v>1</v>
      </c>
      <c r="G3">
        <v>1</v>
      </c>
      <c r="H3">
        <v>2</v>
      </c>
      <c r="I3" t="s">
        <v>433</v>
      </c>
      <c r="J3" t="s">
        <v>434</v>
      </c>
      <c r="K3" t="s">
        <v>435</v>
      </c>
      <c r="L3">
        <v>1368</v>
      </c>
      <c r="N3">
        <v>1011</v>
      </c>
      <c r="O3" t="s">
        <v>436</v>
      </c>
      <c r="P3" t="s">
        <v>436</v>
      </c>
      <c r="Q3">
        <v>1</v>
      </c>
      <c r="X3">
        <v>2.2400000000000002</v>
      </c>
      <c r="Y3">
        <v>0</v>
      </c>
      <c r="Z3">
        <v>31.26</v>
      </c>
      <c r="AA3">
        <v>13.5</v>
      </c>
      <c r="AB3">
        <v>0</v>
      </c>
      <c r="AC3">
        <v>0</v>
      </c>
      <c r="AD3">
        <v>1</v>
      </c>
      <c r="AE3">
        <v>0</v>
      </c>
      <c r="AF3" t="s">
        <v>3</v>
      </c>
      <c r="AG3">
        <v>2.2400000000000002</v>
      </c>
      <c r="AH3">
        <v>2</v>
      </c>
      <c r="AI3">
        <v>36514673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>
      <c r="A4">
        <f>ROW(Source!A29)</f>
        <v>29</v>
      </c>
      <c r="B4">
        <v>35350651</v>
      </c>
      <c r="C4">
        <v>35350650</v>
      </c>
      <c r="D4">
        <v>18406804</v>
      </c>
      <c r="E4">
        <v>1</v>
      </c>
      <c r="F4">
        <v>1</v>
      </c>
      <c r="G4">
        <v>1</v>
      </c>
      <c r="H4">
        <v>1</v>
      </c>
      <c r="I4" t="s">
        <v>437</v>
      </c>
      <c r="J4" t="s">
        <v>3</v>
      </c>
      <c r="K4" t="s">
        <v>438</v>
      </c>
      <c r="L4">
        <v>1369</v>
      </c>
      <c r="N4">
        <v>1013</v>
      </c>
      <c r="O4" t="s">
        <v>430</v>
      </c>
      <c r="P4" t="s">
        <v>430</v>
      </c>
      <c r="Q4">
        <v>1</v>
      </c>
      <c r="X4">
        <v>9.64</v>
      </c>
      <c r="Y4">
        <v>0</v>
      </c>
      <c r="Z4">
        <v>0</v>
      </c>
      <c r="AA4">
        <v>0</v>
      </c>
      <c r="AB4">
        <v>249.14</v>
      </c>
      <c r="AC4">
        <v>0</v>
      </c>
      <c r="AD4">
        <v>1</v>
      </c>
      <c r="AE4">
        <v>1</v>
      </c>
      <c r="AF4" t="s">
        <v>3</v>
      </c>
      <c r="AG4">
        <v>9.64</v>
      </c>
      <c r="AH4">
        <v>2</v>
      </c>
      <c r="AI4">
        <v>35350651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>
      <c r="A5">
        <f>ROW(Source!A29)</f>
        <v>29</v>
      </c>
      <c r="B5">
        <v>35350652</v>
      </c>
      <c r="C5">
        <v>35350650</v>
      </c>
      <c r="D5">
        <v>121548</v>
      </c>
      <c r="E5">
        <v>1</v>
      </c>
      <c r="F5">
        <v>1</v>
      </c>
      <c r="G5">
        <v>1</v>
      </c>
      <c r="H5">
        <v>1</v>
      </c>
      <c r="I5" t="s">
        <v>23</v>
      </c>
      <c r="J5" t="s">
        <v>3</v>
      </c>
      <c r="K5" t="s">
        <v>431</v>
      </c>
      <c r="L5">
        <v>608254</v>
      </c>
      <c r="N5">
        <v>1013</v>
      </c>
      <c r="O5" t="s">
        <v>432</v>
      </c>
      <c r="P5" t="s">
        <v>432</v>
      </c>
      <c r="Q5">
        <v>1</v>
      </c>
      <c r="X5">
        <v>0.01</v>
      </c>
      <c r="Y5">
        <v>0</v>
      </c>
      <c r="Z5">
        <v>0</v>
      </c>
      <c r="AA5">
        <v>0</v>
      </c>
      <c r="AB5">
        <v>0</v>
      </c>
      <c r="AC5">
        <v>0</v>
      </c>
      <c r="AD5">
        <v>1</v>
      </c>
      <c r="AE5">
        <v>2</v>
      </c>
      <c r="AF5" t="s">
        <v>3</v>
      </c>
      <c r="AG5">
        <v>0.01</v>
      </c>
      <c r="AH5">
        <v>2</v>
      </c>
      <c r="AI5">
        <v>35350652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>
      <c r="A6">
        <f>ROW(Source!A29)</f>
        <v>29</v>
      </c>
      <c r="B6">
        <v>35350653</v>
      </c>
      <c r="C6">
        <v>35350650</v>
      </c>
      <c r="D6">
        <v>29172556</v>
      </c>
      <c r="E6">
        <v>1</v>
      </c>
      <c r="F6">
        <v>1</v>
      </c>
      <c r="G6">
        <v>1</v>
      </c>
      <c r="H6">
        <v>2</v>
      </c>
      <c r="I6" t="s">
        <v>433</v>
      </c>
      <c r="J6" t="s">
        <v>439</v>
      </c>
      <c r="K6" t="s">
        <v>435</v>
      </c>
      <c r="L6">
        <v>1368</v>
      </c>
      <c r="N6">
        <v>1011</v>
      </c>
      <c r="O6" t="s">
        <v>436</v>
      </c>
      <c r="P6" t="s">
        <v>436</v>
      </c>
      <c r="Q6">
        <v>1</v>
      </c>
      <c r="X6">
        <v>0.01</v>
      </c>
      <c r="Y6">
        <v>0</v>
      </c>
      <c r="Z6">
        <v>31.26</v>
      </c>
      <c r="AA6">
        <v>13.5</v>
      </c>
      <c r="AB6">
        <v>0</v>
      </c>
      <c r="AC6">
        <v>0</v>
      </c>
      <c r="AD6">
        <v>1</v>
      </c>
      <c r="AE6">
        <v>0</v>
      </c>
      <c r="AF6" t="s">
        <v>3</v>
      </c>
      <c r="AG6">
        <v>0.01</v>
      </c>
      <c r="AH6">
        <v>2</v>
      </c>
      <c r="AI6">
        <v>35350653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>
      <c r="A7">
        <f>ROW(Source!A30)</f>
        <v>30</v>
      </c>
      <c r="B7">
        <v>35350655</v>
      </c>
      <c r="C7">
        <v>35350654</v>
      </c>
      <c r="D7">
        <v>18406804</v>
      </c>
      <c r="E7">
        <v>1</v>
      </c>
      <c r="F7">
        <v>1</v>
      </c>
      <c r="G7">
        <v>1</v>
      </c>
      <c r="H7">
        <v>1</v>
      </c>
      <c r="I7" t="s">
        <v>437</v>
      </c>
      <c r="J7" t="s">
        <v>3</v>
      </c>
      <c r="K7" t="s">
        <v>438</v>
      </c>
      <c r="L7">
        <v>1369</v>
      </c>
      <c r="N7">
        <v>1013</v>
      </c>
      <c r="O7" t="s">
        <v>430</v>
      </c>
      <c r="P7" t="s">
        <v>430</v>
      </c>
      <c r="Q7">
        <v>1</v>
      </c>
      <c r="X7">
        <v>5.84</v>
      </c>
      <c r="Y7">
        <v>0</v>
      </c>
      <c r="Z7">
        <v>0</v>
      </c>
      <c r="AA7">
        <v>0</v>
      </c>
      <c r="AB7">
        <v>249.14</v>
      </c>
      <c r="AC7">
        <v>0</v>
      </c>
      <c r="AD7">
        <v>1</v>
      </c>
      <c r="AE7">
        <v>1</v>
      </c>
      <c r="AF7" t="s">
        <v>3</v>
      </c>
      <c r="AG7">
        <v>5.84</v>
      </c>
      <c r="AH7">
        <v>2</v>
      </c>
      <c r="AI7">
        <v>35350655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>
      <c r="A8">
        <f>ROW(Source!A31)</f>
        <v>31</v>
      </c>
      <c r="B8">
        <v>35350657</v>
      </c>
      <c r="C8">
        <v>35350656</v>
      </c>
      <c r="D8">
        <v>18408066</v>
      </c>
      <c r="E8">
        <v>1</v>
      </c>
      <c r="F8">
        <v>1</v>
      </c>
      <c r="G8">
        <v>1</v>
      </c>
      <c r="H8">
        <v>1</v>
      </c>
      <c r="I8" t="s">
        <v>440</v>
      </c>
      <c r="J8" t="s">
        <v>3</v>
      </c>
      <c r="K8" t="s">
        <v>441</v>
      </c>
      <c r="L8">
        <v>1369</v>
      </c>
      <c r="N8">
        <v>1013</v>
      </c>
      <c r="O8" t="s">
        <v>430</v>
      </c>
      <c r="P8" t="s">
        <v>430</v>
      </c>
      <c r="Q8">
        <v>1</v>
      </c>
      <c r="X8">
        <v>179.3</v>
      </c>
      <c r="Y8">
        <v>0</v>
      </c>
      <c r="Z8">
        <v>0</v>
      </c>
      <c r="AA8">
        <v>0</v>
      </c>
      <c r="AB8">
        <v>256.16000000000003</v>
      </c>
      <c r="AC8">
        <v>0</v>
      </c>
      <c r="AD8">
        <v>1</v>
      </c>
      <c r="AE8">
        <v>1</v>
      </c>
      <c r="AF8" t="s">
        <v>3</v>
      </c>
      <c r="AG8">
        <v>179.3</v>
      </c>
      <c r="AH8">
        <v>2</v>
      </c>
      <c r="AI8">
        <v>35350657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>
      <c r="A9">
        <f>ROW(Source!A31)</f>
        <v>31</v>
      </c>
      <c r="B9">
        <v>35350658</v>
      </c>
      <c r="C9">
        <v>35350656</v>
      </c>
      <c r="D9">
        <v>121548</v>
      </c>
      <c r="E9">
        <v>1</v>
      </c>
      <c r="F9">
        <v>1</v>
      </c>
      <c r="G9">
        <v>1</v>
      </c>
      <c r="H9">
        <v>1</v>
      </c>
      <c r="I9" t="s">
        <v>23</v>
      </c>
      <c r="J9" t="s">
        <v>3</v>
      </c>
      <c r="K9" t="s">
        <v>431</v>
      </c>
      <c r="L9">
        <v>608254</v>
      </c>
      <c r="N9">
        <v>1013</v>
      </c>
      <c r="O9" t="s">
        <v>432</v>
      </c>
      <c r="P9" t="s">
        <v>432</v>
      </c>
      <c r="Q9">
        <v>1</v>
      </c>
      <c r="X9">
        <v>3.97</v>
      </c>
      <c r="Y9">
        <v>0</v>
      </c>
      <c r="Z9">
        <v>0</v>
      </c>
      <c r="AA9">
        <v>0</v>
      </c>
      <c r="AB9">
        <v>0</v>
      </c>
      <c r="AC9">
        <v>0</v>
      </c>
      <c r="AD9">
        <v>1</v>
      </c>
      <c r="AE9">
        <v>2</v>
      </c>
      <c r="AF9" t="s">
        <v>3</v>
      </c>
      <c r="AG9">
        <v>3.97</v>
      </c>
      <c r="AH9">
        <v>2</v>
      </c>
      <c r="AI9">
        <v>35350658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>
      <c r="A10">
        <f>ROW(Source!A31)</f>
        <v>31</v>
      </c>
      <c r="B10">
        <v>35350659</v>
      </c>
      <c r="C10">
        <v>35350656</v>
      </c>
      <c r="D10">
        <v>29172710</v>
      </c>
      <c r="E10">
        <v>1</v>
      </c>
      <c r="F10">
        <v>1</v>
      </c>
      <c r="G10">
        <v>1</v>
      </c>
      <c r="H10">
        <v>2</v>
      </c>
      <c r="I10" t="s">
        <v>442</v>
      </c>
      <c r="J10" t="s">
        <v>443</v>
      </c>
      <c r="K10" t="s">
        <v>444</v>
      </c>
      <c r="L10">
        <v>1368</v>
      </c>
      <c r="N10">
        <v>1011</v>
      </c>
      <c r="O10" t="s">
        <v>436</v>
      </c>
      <c r="P10" t="s">
        <v>436</v>
      </c>
      <c r="Q10">
        <v>1</v>
      </c>
      <c r="X10">
        <v>3.97</v>
      </c>
      <c r="Y10">
        <v>0</v>
      </c>
      <c r="Z10">
        <v>46.56</v>
      </c>
      <c r="AA10">
        <v>10.06</v>
      </c>
      <c r="AB10">
        <v>0</v>
      </c>
      <c r="AC10">
        <v>0</v>
      </c>
      <c r="AD10">
        <v>1</v>
      </c>
      <c r="AE10">
        <v>0</v>
      </c>
      <c r="AF10" t="s">
        <v>3</v>
      </c>
      <c r="AG10">
        <v>3.97</v>
      </c>
      <c r="AH10">
        <v>2</v>
      </c>
      <c r="AI10">
        <v>35350659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>
      <c r="A11">
        <f>ROW(Source!A31)</f>
        <v>31</v>
      </c>
      <c r="B11">
        <v>35350660</v>
      </c>
      <c r="C11">
        <v>35350656</v>
      </c>
      <c r="D11">
        <v>29174533</v>
      </c>
      <c r="E11">
        <v>1</v>
      </c>
      <c r="F11">
        <v>1</v>
      </c>
      <c r="G11">
        <v>1</v>
      </c>
      <c r="H11">
        <v>2</v>
      </c>
      <c r="I11" t="s">
        <v>445</v>
      </c>
      <c r="J11" t="s">
        <v>446</v>
      </c>
      <c r="K11" t="s">
        <v>447</v>
      </c>
      <c r="L11">
        <v>1368</v>
      </c>
      <c r="N11">
        <v>1011</v>
      </c>
      <c r="O11" t="s">
        <v>436</v>
      </c>
      <c r="P11" t="s">
        <v>436</v>
      </c>
      <c r="Q11">
        <v>1</v>
      </c>
      <c r="X11">
        <v>7.93</v>
      </c>
      <c r="Y11">
        <v>0</v>
      </c>
      <c r="Z11">
        <v>1.53</v>
      </c>
      <c r="AA11">
        <v>0</v>
      </c>
      <c r="AB11">
        <v>0</v>
      </c>
      <c r="AC11">
        <v>0</v>
      </c>
      <c r="AD11">
        <v>1</v>
      </c>
      <c r="AE11">
        <v>0</v>
      </c>
      <c r="AF11" t="s">
        <v>3</v>
      </c>
      <c r="AG11">
        <v>7.93</v>
      </c>
      <c r="AH11">
        <v>2</v>
      </c>
      <c r="AI11">
        <v>35350660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>
      <c r="A12">
        <f>ROW(Source!A31)</f>
        <v>31</v>
      </c>
      <c r="B12">
        <v>35350661</v>
      </c>
      <c r="C12">
        <v>35350656</v>
      </c>
      <c r="D12">
        <v>29164349</v>
      </c>
      <c r="E12">
        <v>1</v>
      </c>
      <c r="F12">
        <v>1</v>
      </c>
      <c r="G12">
        <v>1</v>
      </c>
      <c r="H12">
        <v>3</v>
      </c>
      <c r="I12" t="s">
        <v>42</v>
      </c>
      <c r="J12" t="s">
        <v>45</v>
      </c>
      <c r="K12" t="s">
        <v>43</v>
      </c>
      <c r="L12">
        <v>1348</v>
      </c>
      <c r="N12">
        <v>1009</v>
      </c>
      <c r="O12" t="s">
        <v>44</v>
      </c>
      <c r="P12" t="s">
        <v>44</v>
      </c>
      <c r="Q12">
        <v>1000</v>
      </c>
      <c r="X12">
        <v>10.5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 t="s">
        <v>3</v>
      </c>
      <c r="AG12">
        <v>10.5</v>
      </c>
      <c r="AH12">
        <v>2</v>
      </c>
      <c r="AI12">
        <v>35350661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>
      <c r="A13">
        <f>ROW(Source!A33)</f>
        <v>33</v>
      </c>
      <c r="B13">
        <v>35350668</v>
      </c>
      <c r="C13">
        <v>35350667</v>
      </c>
      <c r="D13">
        <v>18408291</v>
      </c>
      <c r="E13">
        <v>1</v>
      </c>
      <c r="F13">
        <v>1</v>
      </c>
      <c r="G13">
        <v>1</v>
      </c>
      <c r="H13">
        <v>1</v>
      </c>
      <c r="I13" t="s">
        <v>448</v>
      </c>
      <c r="J13" t="s">
        <v>3</v>
      </c>
      <c r="K13" t="s">
        <v>449</v>
      </c>
      <c r="L13">
        <v>1369</v>
      </c>
      <c r="N13">
        <v>1013</v>
      </c>
      <c r="O13" t="s">
        <v>430</v>
      </c>
      <c r="P13" t="s">
        <v>430</v>
      </c>
      <c r="Q13">
        <v>1</v>
      </c>
      <c r="X13">
        <v>128.72999999999999</v>
      </c>
      <c r="Y13">
        <v>0</v>
      </c>
      <c r="Z13">
        <v>0</v>
      </c>
      <c r="AA13">
        <v>0</v>
      </c>
      <c r="AB13">
        <v>260.95999999999998</v>
      </c>
      <c r="AC13">
        <v>0</v>
      </c>
      <c r="AD13">
        <v>1</v>
      </c>
      <c r="AE13">
        <v>1</v>
      </c>
      <c r="AF13" t="s">
        <v>3</v>
      </c>
      <c r="AG13">
        <v>128.72999999999999</v>
      </c>
      <c r="AH13">
        <v>2</v>
      </c>
      <c r="AI13">
        <v>35350668</v>
      </c>
      <c r="AJ13">
        <v>13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>
      <c r="A14">
        <f>ROW(Source!A33)</f>
        <v>33</v>
      </c>
      <c r="B14">
        <v>35350669</v>
      </c>
      <c r="C14">
        <v>35350667</v>
      </c>
      <c r="D14">
        <v>121548</v>
      </c>
      <c r="E14">
        <v>1</v>
      </c>
      <c r="F14">
        <v>1</v>
      </c>
      <c r="G14">
        <v>1</v>
      </c>
      <c r="H14">
        <v>1</v>
      </c>
      <c r="I14" t="s">
        <v>23</v>
      </c>
      <c r="J14" t="s">
        <v>3</v>
      </c>
      <c r="K14" t="s">
        <v>431</v>
      </c>
      <c r="L14">
        <v>608254</v>
      </c>
      <c r="N14">
        <v>1013</v>
      </c>
      <c r="O14" t="s">
        <v>432</v>
      </c>
      <c r="P14" t="s">
        <v>432</v>
      </c>
      <c r="Q14">
        <v>1</v>
      </c>
      <c r="X14">
        <v>2.15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2</v>
      </c>
      <c r="AF14" t="s">
        <v>3</v>
      </c>
      <c r="AG14">
        <v>2.15</v>
      </c>
      <c r="AH14">
        <v>2</v>
      </c>
      <c r="AI14">
        <v>35350669</v>
      </c>
      <c r="AJ14">
        <v>14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>
      <c r="A15">
        <f>ROW(Source!A33)</f>
        <v>33</v>
      </c>
      <c r="B15">
        <v>35350670</v>
      </c>
      <c r="C15">
        <v>35350667</v>
      </c>
      <c r="D15">
        <v>29172556</v>
      </c>
      <c r="E15">
        <v>1</v>
      </c>
      <c r="F15">
        <v>1</v>
      </c>
      <c r="G15">
        <v>1</v>
      </c>
      <c r="H15">
        <v>2</v>
      </c>
      <c r="I15" t="s">
        <v>433</v>
      </c>
      <c r="J15" t="s">
        <v>439</v>
      </c>
      <c r="K15" t="s">
        <v>435</v>
      </c>
      <c r="L15">
        <v>1368</v>
      </c>
      <c r="N15">
        <v>1011</v>
      </c>
      <c r="O15" t="s">
        <v>436</v>
      </c>
      <c r="P15" t="s">
        <v>436</v>
      </c>
      <c r="Q15">
        <v>1</v>
      </c>
      <c r="X15">
        <v>0.7</v>
      </c>
      <c r="Y15">
        <v>0</v>
      </c>
      <c r="Z15">
        <v>31.26</v>
      </c>
      <c r="AA15">
        <v>13.5</v>
      </c>
      <c r="AB15">
        <v>0</v>
      </c>
      <c r="AC15">
        <v>0</v>
      </c>
      <c r="AD15">
        <v>1</v>
      </c>
      <c r="AE15">
        <v>0</v>
      </c>
      <c r="AF15" t="s">
        <v>3</v>
      </c>
      <c r="AG15">
        <v>0.7</v>
      </c>
      <c r="AH15">
        <v>2</v>
      </c>
      <c r="AI15">
        <v>35350670</v>
      </c>
      <c r="AJ15">
        <v>15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>
      <c r="A16">
        <f>ROW(Source!A33)</f>
        <v>33</v>
      </c>
      <c r="B16">
        <v>35350671</v>
      </c>
      <c r="C16">
        <v>35350667</v>
      </c>
      <c r="D16">
        <v>29172710</v>
      </c>
      <c r="E16">
        <v>1</v>
      </c>
      <c r="F16">
        <v>1</v>
      </c>
      <c r="G16">
        <v>1</v>
      </c>
      <c r="H16">
        <v>2</v>
      </c>
      <c r="I16" t="s">
        <v>442</v>
      </c>
      <c r="J16" t="s">
        <v>443</v>
      </c>
      <c r="K16" t="s">
        <v>444</v>
      </c>
      <c r="L16">
        <v>1368</v>
      </c>
      <c r="N16">
        <v>1011</v>
      </c>
      <c r="O16" t="s">
        <v>436</v>
      </c>
      <c r="P16" t="s">
        <v>436</v>
      </c>
      <c r="Q16">
        <v>1</v>
      </c>
      <c r="X16">
        <v>1.45</v>
      </c>
      <c r="Y16">
        <v>0</v>
      </c>
      <c r="Z16">
        <v>46.56</v>
      </c>
      <c r="AA16">
        <v>10.06</v>
      </c>
      <c r="AB16">
        <v>0</v>
      </c>
      <c r="AC16">
        <v>0</v>
      </c>
      <c r="AD16">
        <v>1</v>
      </c>
      <c r="AE16">
        <v>0</v>
      </c>
      <c r="AF16" t="s">
        <v>3</v>
      </c>
      <c r="AG16">
        <v>1.45</v>
      </c>
      <c r="AH16">
        <v>2</v>
      </c>
      <c r="AI16">
        <v>35350671</v>
      </c>
      <c r="AJ16">
        <v>16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>
      <c r="A17">
        <f>ROW(Source!A33)</f>
        <v>33</v>
      </c>
      <c r="B17">
        <v>35350672</v>
      </c>
      <c r="C17">
        <v>35350667</v>
      </c>
      <c r="D17">
        <v>29174533</v>
      </c>
      <c r="E17">
        <v>1</v>
      </c>
      <c r="F17">
        <v>1</v>
      </c>
      <c r="G17">
        <v>1</v>
      </c>
      <c r="H17">
        <v>2</v>
      </c>
      <c r="I17" t="s">
        <v>445</v>
      </c>
      <c r="J17" t="s">
        <v>446</v>
      </c>
      <c r="K17" t="s">
        <v>447</v>
      </c>
      <c r="L17">
        <v>1368</v>
      </c>
      <c r="N17">
        <v>1011</v>
      </c>
      <c r="O17" t="s">
        <v>436</v>
      </c>
      <c r="P17" t="s">
        <v>436</v>
      </c>
      <c r="Q17">
        <v>1</v>
      </c>
      <c r="X17">
        <v>2.89</v>
      </c>
      <c r="Y17">
        <v>0</v>
      </c>
      <c r="Z17">
        <v>1.53</v>
      </c>
      <c r="AA17">
        <v>0</v>
      </c>
      <c r="AB17">
        <v>0</v>
      </c>
      <c r="AC17">
        <v>0</v>
      </c>
      <c r="AD17">
        <v>1</v>
      </c>
      <c r="AE17">
        <v>0</v>
      </c>
      <c r="AF17" t="s">
        <v>3</v>
      </c>
      <c r="AG17">
        <v>2.89</v>
      </c>
      <c r="AH17">
        <v>2</v>
      </c>
      <c r="AI17">
        <v>35350672</v>
      </c>
      <c r="AJ17">
        <v>17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>
      <c r="A18">
        <f>ROW(Source!A33)</f>
        <v>33</v>
      </c>
      <c r="B18">
        <v>35350673</v>
      </c>
      <c r="C18">
        <v>35350667</v>
      </c>
      <c r="D18">
        <v>29164349</v>
      </c>
      <c r="E18">
        <v>1</v>
      </c>
      <c r="F18">
        <v>1</v>
      </c>
      <c r="G18">
        <v>1</v>
      </c>
      <c r="H18">
        <v>3</v>
      </c>
      <c r="I18" t="s">
        <v>42</v>
      </c>
      <c r="J18" t="s">
        <v>45</v>
      </c>
      <c r="K18" t="s">
        <v>43</v>
      </c>
      <c r="L18">
        <v>1348</v>
      </c>
      <c r="N18">
        <v>1009</v>
      </c>
      <c r="O18" t="s">
        <v>44</v>
      </c>
      <c r="P18" t="s">
        <v>44</v>
      </c>
      <c r="Q18">
        <v>1000</v>
      </c>
      <c r="X18">
        <v>10.66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 t="s">
        <v>3</v>
      </c>
      <c r="AG18">
        <v>10.66</v>
      </c>
      <c r="AH18">
        <v>2</v>
      </c>
      <c r="AI18">
        <v>35350673</v>
      </c>
      <c r="AJ18">
        <v>18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>
      <c r="A19">
        <f>ROW(Source!A35)</f>
        <v>35</v>
      </c>
      <c r="B19">
        <v>35350684</v>
      </c>
      <c r="C19">
        <v>35350683</v>
      </c>
      <c r="D19">
        <v>18413230</v>
      </c>
      <c r="E19">
        <v>1</v>
      </c>
      <c r="F19">
        <v>1</v>
      </c>
      <c r="G19">
        <v>1</v>
      </c>
      <c r="H19">
        <v>1</v>
      </c>
      <c r="I19" t="s">
        <v>450</v>
      </c>
      <c r="J19" t="s">
        <v>3</v>
      </c>
      <c r="K19" t="s">
        <v>451</v>
      </c>
      <c r="L19">
        <v>1369</v>
      </c>
      <c r="N19">
        <v>1013</v>
      </c>
      <c r="O19" t="s">
        <v>430</v>
      </c>
      <c r="P19" t="s">
        <v>430</v>
      </c>
      <c r="Q19">
        <v>1</v>
      </c>
      <c r="X19">
        <v>104.28</v>
      </c>
      <c r="Y19">
        <v>0</v>
      </c>
      <c r="Z19">
        <v>0</v>
      </c>
      <c r="AA19">
        <v>0</v>
      </c>
      <c r="AB19">
        <v>293.22000000000003</v>
      </c>
      <c r="AC19">
        <v>0</v>
      </c>
      <c r="AD19">
        <v>1</v>
      </c>
      <c r="AE19">
        <v>1</v>
      </c>
      <c r="AF19" t="s">
        <v>57</v>
      </c>
      <c r="AG19">
        <v>119.922</v>
      </c>
      <c r="AH19">
        <v>2</v>
      </c>
      <c r="AI19">
        <v>35350684</v>
      </c>
      <c r="AJ19">
        <v>19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>
      <c r="A20">
        <f>ROW(Source!A35)</f>
        <v>35</v>
      </c>
      <c r="B20">
        <v>35350685</v>
      </c>
      <c r="C20">
        <v>35350683</v>
      </c>
      <c r="D20">
        <v>121548</v>
      </c>
      <c r="E20">
        <v>1</v>
      </c>
      <c r="F20">
        <v>1</v>
      </c>
      <c r="G20">
        <v>1</v>
      </c>
      <c r="H20">
        <v>1</v>
      </c>
      <c r="I20" t="s">
        <v>23</v>
      </c>
      <c r="J20" t="s">
        <v>3</v>
      </c>
      <c r="K20" t="s">
        <v>431</v>
      </c>
      <c r="L20">
        <v>608254</v>
      </c>
      <c r="N20">
        <v>1013</v>
      </c>
      <c r="O20" t="s">
        <v>432</v>
      </c>
      <c r="P20" t="s">
        <v>432</v>
      </c>
      <c r="Q20">
        <v>1</v>
      </c>
      <c r="X20">
        <v>11.35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>
        <v>2</v>
      </c>
      <c r="AF20" t="s">
        <v>56</v>
      </c>
      <c r="AG20">
        <v>14.1875</v>
      </c>
      <c r="AH20">
        <v>2</v>
      </c>
      <c r="AI20">
        <v>35350685</v>
      </c>
      <c r="AJ20">
        <v>20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>
      <c r="A21">
        <f>ROW(Source!A35)</f>
        <v>35</v>
      </c>
      <c r="B21">
        <v>35350686</v>
      </c>
      <c r="C21">
        <v>35350683</v>
      </c>
      <c r="D21">
        <v>29172268</v>
      </c>
      <c r="E21">
        <v>1</v>
      </c>
      <c r="F21">
        <v>1</v>
      </c>
      <c r="G21">
        <v>1</v>
      </c>
      <c r="H21">
        <v>2</v>
      </c>
      <c r="I21" t="s">
        <v>452</v>
      </c>
      <c r="J21" t="s">
        <v>453</v>
      </c>
      <c r="K21" t="s">
        <v>454</v>
      </c>
      <c r="L21">
        <v>1368</v>
      </c>
      <c r="N21">
        <v>1011</v>
      </c>
      <c r="O21" t="s">
        <v>436</v>
      </c>
      <c r="P21" t="s">
        <v>436</v>
      </c>
      <c r="Q21">
        <v>1</v>
      </c>
      <c r="X21">
        <v>9.69</v>
      </c>
      <c r="Y21">
        <v>0</v>
      </c>
      <c r="Z21">
        <v>86.4</v>
      </c>
      <c r="AA21">
        <v>13.5</v>
      </c>
      <c r="AB21">
        <v>0</v>
      </c>
      <c r="AC21">
        <v>0</v>
      </c>
      <c r="AD21">
        <v>1</v>
      </c>
      <c r="AE21">
        <v>0</v>
      </c>
      <c r="AF21" t="s">
        <v>56</v>
      </c>
      <c r="AG21">
        <v>12.112499999999999</v>
      </c>
      <c r="AH21">
        <v>2</v>
      </c>
      <c r="AI21">
        <v>35350686</v>
      </c>
      <c r="AJ21">
        <v>21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>
      <c r="A22">
        <f>ROW(Source!A35)</f>
        <v>35</v>
      </c>
      <c r="B22">
        <v>35350687</v>
      </c>
      <c r="C22">
        <v>35350683</v>
      </c>
      <c r="D22">
        <v>29172379</v>
      </c>
      <c r="E22">
        <v>1</v>
      </c>
      <c r="F22">
        <v>1</v>
      </c>
      <c r="G22">
        <v>1</v>
      </c>
      <c r="H22">
        <v>2</v>
      </c>
      <c r="I22" t="s">
        <v>455</v>
      </c>
      <c r="J22" t="s">
        <v>456</v>
      </c>
      <c r="K22" t="s">
        <v>457</v>
      </c>
      <c r="L22">
        <v>1368</v>
      </c>
      <c r="N22">
        <v>1011</v>
      </c>
      <c r="O22" t="s">
        <v>436</v>
      </c>
      <c r="P22" t="s">
        <v>436</v>
      </c>
      <c r="Q22">
        <v>1</v>
      </c>
      <c r="X22">
        <v>1.66</v>
      </c>
      <c r="Y22">
        <v>0</v>
      </c>
      <c r="Z22">
        <v>112</v>
      </c>
      <c r="AA22">
        <v>13.5</v>
      </c>
      <c r="AB22">
        <v>0</v>
      </c>
      <c r="AC22">
        <v>0</v>
      </c>
      <c r="AD22">
        <v>1</v>
      </c>
      <c r="AE22">
        <v>0</v>
      </c>
      <c r="AF22" t="s">
        <v>56</v>
      </c>
      <c r="AG22">
        <v>2.0749999999999997</v>
      </c>
      <c r="AH22">
        <v>2</v>
      </c>
      <c r="AI22">
        <v>35350687</v>
      </c>
      <c r="AJ22">
        <v>22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>
      <c r="A23">
        <f>ROW(Source!A35)</f>
        <v>35</v>
      </c>
      <c r="B23">
        <v>35350688</v>
      </c>
      <c r="C23">
        <v>35350683</v>
      </c>
      <c r="D23">
        <v>29173252</v>
      </c>
      <c r="E23">
        <v>1</v>
      </c>
      <c r="F23">
        <v>1</v>
      </c>
      <c r="G23">
        <v>1</v>
      </c>
      <c r="H23">
        <v>2</v>
      </c>
      <c r="I23" t="s">
        <v>458</v>
      </c>
      <c r="J23" t="s">
        <v>459</v>
      </c>
      <c r="K23" t="s">
        <v>460</v>
      </c>
      <c r="L23">
        <v>1368</v>
      </c>
      <c r="N23">
        <v>1011</v>
      </c>
      <c r="O23" t="s">
        <v>436</v>
      </c>
      <c r="P23" t="s">
        <v>436</v>
      </c>
      <c r="Q23">
        <v>1</v>
      </c>
      <c r="X23">
        <v>1.79</v>
      </c>
      <c r="Y23">
        <v>0</v>
      </c>
      <c r="Z23">
        <v>30</v>
      </c>
      <c r="AA23">
        <v>0</v>
      </c>
      <c r="AB23">
        <v>0</v>
      </c>
      <c r="AC23">
        <v>0</v>
      </c>
      <c r="AD23">
        <v>1</v>
      </c>
      <c r="AE23">
        <v>0</v>
      </c>
      <c r="AF23" t="s">
        <v>56</v>
      </c>
      <c r="AG23">
        <v>2.2374999999999998</v>
      </c>
      <c r="AH23">
        <v>2</v>
      </c>
      <c r="AI23">
        <v>35350688</v>
      </c>
      <c r="AJ23">
        <v>23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>
      <c r="A24">
        <f>ROW(Source!A35)</f>
        <v>35</v>
      </c>
      <c r="B24">
        <v>35350689</v>
      </c>
      <c r="C24">
        <v>35350683</v>
      </c>
      <c r="D24">
        <v>29174913</v>
      </c>
      <c r="E24">
        <v>1</v>
      </c>
      <c r="F24">
        <v>1</v>
      </c>
      <c r="G24">
        <v>1</v>
      </c>
      <c r="H24">
        <v>2</v>
      </c>
      <c r="I24" t="s">
        <v>461</v>
      </c>
      <c r="J24" t="s">
        <v>462</v>
      </c>
      <c r="K24" t="s">
        <v>463</v>
      </c>
      <c r="L24">
        <v>1368</v>
      </c>
      <c r="N24">
        <v>1011</v>
      </c>
      <c r="O24" t="s">
        <v>436</v>
      </c>
      <c r="P24" t="s">
        <v>436</v>
      </c>
      <c r="Q24">
        <v>1</v>
      </c>
      <c r="X24">
        <v>1.99</v>
      </c>
      <c r="Y24">
        <v>0</v>
      </c>
      <c r="Z24">
        <v>87.17</v>
      </c>
      <c r="AA24">
        <v>11.6</v>
      </c>
      <c r="AB24">
        <v>0</v>
      </c>
      <c r="AC24">
        <v>0</v>
      </c>
      <c r="AD24">
        <v>1</v>
      </c>
      <c r="AE24">
        <v>0</v>
      </c>
      <c r="AF24" t="s">
        <v>56</v>
      </c>
      <c r="AG24">
        <v>2.4874999999999998</v>
      </c>
      <c r="AH24">
        <v>2</v>
      </c>
      <c r="AI24">
        <v>35350689</v>
      </c>
      <c r="AJ24">
        <v>24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>
      <c r="A25">
        <f>ROW(Source!A35)</f>
        <v>35</v>
      </c>
      <c r="B25">
        <v>35350690</v>
      </c>
      <c r="C25">
        <v>35350683</v>
      </c>
      <c r="D25">
        <v>29114395</v>
      </c>
      <c r="E25">
        <v>1</v>
      </c>
      <c r="F25">
        <v>1</v>
      </c>
      <c r="G25">
        <v>1</v>
      </c>
      <c r="H25">
        <v>3</v>
      </c>
      <c r="I25" t="s">
        <v>464</v>
      </c>
      <c r="J25" t="s">
        <v>465</v>
      </c>
      <c r="K25" t="s">
        <v>466</v>
      </c>
      <c r="L25">
        <v>1348</v>
      </c>
      <c r="N25">
        <v>1009</v>
      </c>
      <c r="O25" t="s">
        <v>44</v>
      </c>
      <c r="P25" t="s">
        <v>44</v>
      </c>
      <c r="Q25">
        <v>1000</v>
      </c>
      <c r="X25">
        <v>2.0999999999999999E-3</v>
      </c>
      <c r="Y25">
        <v>8475</v>
      </c>
      <c r="Z25">
        <v>0</v>
      </c>
      <c r="AA25">
        <v>0</v>
      </c>
      <c r="AB25">
        <v>0</v>
      </c>
      <c r="AC25">
        <v>0</v>
      </c>
      <c r="AD25">
        <v>1</v>
      </c>
      <c r="AE25">
        <v>0</v>
      </c>
      <c r="AF25" t="s">
        <v>3</v>
      </c>
      <c r="AG25">
        <v>2.0999999999999999E-3</v>
      </c>
      <c r="AH25">
        <v>2</v>
      </c>
      <c r="AI25">
        <v>35350690</v>
      </c>
      <c r="AJ25">
        <v>25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>
      <c r="A26">
        <f>ROW(Source!A35)</f>
        <v>35</v>
      </c>
      <c r="B26">
        <v>35350691</v>
      </c>
      <c r="C26">
        <v>35350683</v>
      </c>
      <c r="D26">
        <v>29111762</v>
      </c>
      <c r="E26">
        <v>1</v>
      </c>
      <c r="F26">
        <v>1</v>
      </c>
      <c r="G26">
        <v>1</v>
      </c>
      <c r="H26">
        <v>3</v>
      </c>
      <c r="I26" t="s">
        <v>467</v>
      </c>
      <c r="J26" t="s">
        <v>468</v>
      </c>
      <c r="K26" t="s">
        <v>469</v>
      </c>
      <c r="L26">
        <v>1348</v>
      </c>
      <c r="N26">
        <v>1009</v>
      </c>
      <c r="O26" t="s">
        <v>44</v>
      </c>
      <c r="P26" t="s">
        <v>44</v>
      </c>
      <c r="Q26">
        <v>1000</v>
      </c>
      <c r="X26">
        <v>2.3599999999999999E-2</v>
      </c>
      <c r="Y26">
        <v>1694.99</v>
      </c>
      <c r="Z26">
        <v>0</v>
      </c>
      <c r="AA26">
        <v>0</v>
      </c>
      <c r="AB26">
        <v>0</v>
      </c>
      <c r="AC26">
        <v>0</v>
      </c>
      <c r="AD26">
        <v>1</v>
      </c>
      <c r="AE26">
        <v>0</v>
      </c>
      <c r="AF26" t="s">
        <v>3</v>
      </c>
      <c r="AG26">
        <v>2.3599999999999999E-2</v>
      </c>
      <c r="AH26">
        <v>2</v>
      </c>
      <c r="AI26">
        <v>35350691</v>
      </c>
      <c r="AJ26">
        <v>27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>
      <c r="A27">
        <f>ROW(Source!A35)</f>
        <v>35</v>
      </c>
      <c r="B27">
        <v>35350692</v>
      </c>
      <c r="C27">
        <v>35350683</v>
      </c>
      <c r="D27">
        <v>29109162</v>
      </c>
      <c r="E27">
        <v>1</v>
      </c>
      <c r="F27">
        <v>1</v>
      </c>
      <c r="G27">
        <v>1</v>
      </c>
      <c r="H27">
        <v>3</v>
      </c>
      <c r="I27" t="s">
        <v>470</v>
      </c>
      <c r="J27" t="s">
        <v>471</v>
      </c>
      <c r="K27" t="s">
        <v>472</v>
      </c>
      <c r="L27">
        <v>1327</v>
      </c>
      <c r="N27">
        <v>1005</v>
      </c>
      <c r="O27" t="s">
        <v>76</v>
      </c>
      <c r="P27" t="s">
        <v>76</v>
      </c>
      <c r="Q27">
        <v>1</v>
      </c>
      <c r="X27">
        <v>89</v>
      </c>
      <c r="Y27">
        <v>5.71</v>
      </c>
      <c r="Z27">
        <v>0</v>
      </c>
      <c r="AA27">
        <v>0</v>
      </c>
      <c r="AB27">
        <v>0</v>
      </c>
      <c r="AC27">
        <v>0</v>
      </c>
      <c r="AD27">
        <v>1</v>
      </c>
      <c r="AE27">
        <v>0</v>
      </c>
      <c r="AF27" t="s">
        <v>3</v>
      </c>
      <c r="AG27">
        <v>89</v>
      </c>
      <c r="AH27">
        <v>2</v>
      </c>
      <c r="AI27">
        <v>35350692</v>
      </c>
      <c r="AJ27">
        <v>28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>
      <c r="A28">
        <f>ROW(Source!A35)</f>
        <v>35</v>
      </c>
      <c r="B28">
        <v>35350693</v>
      </c>
      <c r="C28">
        <v>35350683</v>
      </c>
      <c r="D28">
        <v>29112547</v>
      </c>
      <c r="E28">
        <v>1</v>
      </c>
      <c r="F28">
        <v>1</v>
      </c>
      <c r="G28">
        <v>1</v>
      </c>
      <c r="H28">
        <v>3</v>
      </c>
      <c r="I28" t="s">
        <v>473</v>
      </c>
      <c r="J28" t="s">
        <v>474</v>
      </c>
      <c r="K28" t="s">
        <v>475</v>
      </c>
      <c r="L28">
        <v>1346</v>
      </c>
      <c r="N28">
        <v>1009</v>
      </c>
      <c r="O28" t="s">
        <v>101</v>
      </c>
      <c r="P28" t="s">
        <v>101</v>
      </c>
      <c r="Q28">
        <v>1</v>
      </c>
      <c r="X28">
        <v>37.5</v>
      </c>
      <c r="Y28">
        <v>10.26</v>
      </c>
      <c r="Z28">
        <v>0</v>
      </c>
      <c r="AA28">
        <v>0</v>
      </c>
      <c r="AB28">
        <v>0</v>
      </c>
      <c r="AC28">
        <v>0</v>
      </c>
      <c r="AD28">
        <v>1</v>
      </c>
      <c r="AE28">
        <v>0</v>
      </c>
      <c r="AF28" t="s">
        <v>3</v>
      </c>
      <c r="AG28">
        <v>37.5</v>
      </c>
      <c r="AH28">
        <v>2</v>
      </c>
      <c r="AI28">
        <v>35350693</v>
      </c>
      <c r="AJ28">
        <v>29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>
      <c r="A29">
        <f>ROW(Source!A35)</f>
        <v>35</v>
      </c>
      <c r="B29">
        <v>35350694</v>
      </c>
      <c r="C29">
        <v>35350683</v>
      </c>
      <c r="D29">
        <v>29114332</v>
      </c>
      <c r="E29">
        <v>1</v>
      </c>
      <c r="F29">
        <v>1</v>
      </c>
      <c r="G29">
        <v>1</v>
      </c>
      <c r="H29">
        <v>3</v>
      </c>
      <c r="I29" t="s">
        <v>476</v>
      </c>
      <c r="J29" t="s">
        <v>477</v>
      </c>
      <c r="K29" t="s">
        <v>478</v>
      </c>
      <c r="L29">
        <v>1348</v>
      </c>
      <c r="N29">
        <v>1009</v>
      </c>
      <c r="O29" t="s">
        <v>44</v>
      </c>
      <c r="P29" t="s">
        <v>44</v>
      </c>
      <c r="Q29">
        <v>1000</v>
      </c>
      <c r="X29">
        <v>4.13E-3</v>
      </c>
      <c r="Y29">
        <v>11978</v>
      </c>
      <c r="Z29">
        <v>0</v>
      </c>
      <c r="AA29">
        <v>0</v>
      </c>
      <c r="AB29">
        <v>0</v>
      </c>
      <c r="AC29">
        <v>0</v>
      </c>
      <c r="AD29">
        <v>1</v>
      </c>
      <c r="AE29">
        <v>0</v>
      </c>
      <c r="AF29" t="s">
        <v>3</v>
      </c>
      <c r="AG29">
        <v>4.13E-3</v>
      </c>
      <c r="AH29">
        <v>2</v>
      </c>
      <c r="AI29">
        <v>35350694</v>
      </c>
      <c r="AJ29">
        <v>30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>
      <c r="A30">
        <f>ROW(Source!A35)</f>
        <v>35</v>
      </c>
      <c r="B30">
        <v>35350695</v>
      </c>
      <c r="C30">
        <v>35350683</v>
      </c>
      <c r="D30">
        <v>29107989</v>
      </c>
      <c r="E30">
        <v>1</v>
      </c>
      <c r="F30">
        <v>1</v>
      </c>
      <c r="G30">
        <v>1</v>
      </c>
      <c r="H30">
        <v>3</v>
      </c>
      <c r="I30" t="s">
        <v>479</v>
      </c>
      <c r="J30" t="s">
        <v>480</v>
      </c>
      <c r="K30" t="s">
        <v>481</v>
      </c>
      <c r="L30">
        <v>1296</v>
      </c>
      <c r="N30">
        <v>1002</v>
      </c>
      <c r="O30" t="s">
        <v>482</v>
      </c>
      <c r="P30" t="s">
        <v>482</v>
      </c>
      <c r="Q30">
        <v>1</v>
      </c>
      <c r="X30">
        <v>32.4</v>
      </c>
      <c r="Y30">
        <v>47</v>
      </c>
      <c r="Z30">
        <v>0</v>
      </c>
      <c r="AA30">
        <v>0</v>
      </c>
      <c r="AB30">
        <v>0</v>
      </c>
      <c r="AC30">
        <v>0</v>
      </c>
      <c r="AD30">
        <v>1</v>
      </c>
      <c r="AE30">
        <v>0</v>
      </c>
      <c r="AF30" t="s">
        <v>3</v>
      </c>
      <c r="AG30">
        <v>32.4</v>
      </c>
      <c r="AH30">
        <v>2</v>
      </c>
      <c r="AI30">
        <v>35350695</v>
      </c>
      <c r="AJ30">
        <v>31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>
      <c r="A31">
        <f>ROW(Source!A35)</f>
        <v>35</v>
      </c>
      <c r="B31">
        <v>35350696</v>
      </c>
      <c r="C31">
        <v>35350683</v>
      </c>
      <c r="D31">
        <v>29114830</v>
      </c>
      <c r="E31">
        <v>1</v>
      </c>
      <c r="F31">
        <v>1</v>
      </c>
      <c r="G31">
        <v>1</v>
      </c>
      <c r="H31">
        <v>3</v>
      </c>
      <c r="I31" t="s">
        <v>70</v>
      </c>
      <c r="J31" t="s">
        <v>72</v>
      </c>
      <c r="K31" t="s">
        <v>71</v>
      </c>
      <c r="L31">
        <v>1035</v>
      </c>
      <c r="N31">
        <v>1013</v>
      </c>
      <c r="O31" t="s">
        <v>67</v>
      </c>
      <c r="P31" t="s">
        <v>67</v>
      </c>
      <c r="Q31">
        <v>1</v>
      </c>
      <c r="X31">
        <v>0</v>
      </c>
      <c r="Y31">
        <v>0</v>
      </c>
      <c r="Z31">
        <v>0</v>
      </c>
      <c r="AA31">
        <v>0</v>
      </c>
      <c r="AB31">
        <v>0</v>
      </c>
      <c r="AC31">
        <v>1</v>
      </c>
      <c r="AD31">
        <v>0</v>
      </c>
      <c r="AE31">
        <v>0</v>
      </c>
      <c r="AF31" t="s">
        <v>3</v>
      </c>
      <c r="AG31">
        <v>0</v>
      </c>
      <c r="AH31">
        <v>2</v>
      </c>
      <c r="AI31">
        <v>35350696</v>
      </c>
      <c r="AJ31">
        <v>32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>
      <c r="A32">
        <f>ROW(Source!A35)</f>
        <v>35</v>
      </c>
      <c r="B32">
        <v>35350697</v>
      </c>
      <c r="C32">
        <v>35350683</v>
      </c>
      <c r="D32">
        <v>29115642</v>
      </c>
      <c r="E32">
        <v>1</v>
      </c>
      <c r="F32">
        <v>1</v>
      </c>
      <c r="G32">
        <v>1</v>
      </c>
      <c r="H32">
        <v>3</v>
      </c>
      <c r="I32" t="s">
        <v>483</v>
      </c>
      <c r="J32" t="s">
        <v>484</v>
      </c>
      <c r="K32" t="s">
        <v>485</v>
      </c>
      <c r="L32">
        <v>1339</v>
      </c>
      <c r="N32">
        <v>1007</v>
      </c>
      <c r="O32" t="s">
        <v>219</v>
      </c>
      <c r="P32" t="s">
        <v>219</v>
      </c>
      <c r="Q32">
        <v>1</v>
      </c>
      <c r="X32">
        <v>0.08</v>
      </c>
      <c r="Y32">
        <v>1100</v>
      </c>
      <c r="Z32">
        <v>0</v>
      </c>
      <c r="AA32">
        <v>0</v>
      </c>
      <c r="AB32">
        <v>0</v>
      </c>
      <c r="AC32">
        <v>0</v>
      </c>
      <c r="AD32">
        <v>1</v>
      </c>
      <c r="AE32">
        <v>0</v>
      </c>
      <c r="AF32" t="s">
        <v>3</v>
      </c>
      <c r="AG32">
        <v>0.08</v>
      </c>
      <c r="AH32">
        <v>2</v>
      </c>
      <c r="AI32">
        <v>35350697</v>
      </c>
      <c r="AJ32">
        <v>33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>
      <c r="A33">
        <f>ROW(Source!A35)</f>
        <v>35</v>
      </c>
      <c r="B33">
        <v>35350698</v>
      </c>
      <c r="C33">
        <v>35350683</v>
      </c>
      <c r="D33">
        <v>29130561</v>
      </c>
      <c r="E33">
        <v>1</v>
      </c>
      <c r="F33">
        <v>1</v>
      </c>
      <c r="G33">
        <v>1</v>
      </c>
      <c r="H33">
        <v>3</v>
      </c>
      <c r="I33" t="s">
        <v>74</v>
      </c>
      <c r="J33" t="s">
        <v>77</v>
      </c>
      <c r="K33" t="s">
        <v>75</v>
      </c>
      <c r="L33">
        <v>1327</v>
      </c>
      <c r="N33">
        <v>1005</v>
      </c>
      <c r="O33" t="s">
        <v>76</v>
      </c>
      <c r="P33" t="s">
        <v>76</v>
      </c>
      <c r="Q33">
        <v>1</v>
      </c>
      <c r="X33">
        <v>100</v>
      </c>
      <c r="Y33">
        <v>207</v>
      </c>
      <c r="Z33">
        <v>0</v>
      </c>
      <c r="AA33">
        <v>0</v>
      </c>
      <c r="AB33">
        <v>0</v>
      </c>
      <c r="AC33">
        <v>0</v>
      </c>
      <c r="AD33">
        <v>1</v>
      </c>
      <c r="AE33">
        <v>0</v>
      </c>
      <c r="AF33" t="s">
        <v>3</v>
      </c>
      <c r="AG33">
        <v>100</v>
      </c>
      <c r="AH33">
        <v>2</v>
      </c>
      <c r="AI33">
        <v>35350698</v>
      </c>
      <c r="AJ33">
        <v>34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>
      <c r="A34">
        <f>ROW(Source!A35)</f>
        <v>35</v>
      </c>
      <c r="B34">
        <v>35350699</v>
      </c>
      <c r="C34">
        <v>35350683</v>
      </c>
      <c r="D34">
        <v>29145217</v>
      </c>
      <c r="E34">
        <v>1</v>
      </c>
      <c r="F34">
        <v>1</v>
      </c>
      <c r="G34">
        <v>1</v>
      </c>
      <c r="H34">
        <v>3</v>
      </c>
      <c r="I34" t="s">
        <v>486</v>
      </c>
      <c r="J34" t="s">
        <v>487</v>
      </c>
      <c r="K34" t="s">
        <v>488</v>
      </c>
      <c r="L34">
        <v>1339</v>
      </c>
      <c r="N34">
        <v>1007</v>
      </c>
      <c r="O34" t="s">
        <v>219</v>
      </c>
      <c r="P34" t="s">
        <v>219</v>
      </c>
      <c r="Q34">
        <v>1</v>
      </c>
      <c r="X34">
        <v>0.105</v>
      </c>
      <c r="Y34">
        <v>458</v>
      </c>
      <c r="Z34">
        <v>0</v>
      </c>
      <c r="AA34">
        <v>0</v>
      </c>
      <c r="AB34">
        <v>0</v>
      </c>
      <c r="AC34">
        <v>0</v>
      </c>
      <c r="AD34">
        <v>1</v>
      </c>
      <c r="AE34">
        <v>0</v>
      </c>
      <c r="AF34" t="s">
        <v>3</v>
      </c>
      <c r="AG34">
        <v>0.105</v>
      </c>
      <c r="AH34">
        <v>2</v>
      </c>
      <c r="AI34">
        <v>35350699</v>
      </c>
      <c r="AJ34">
        <v>35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>
      <c r="A35">
        <f>ROW(Source!A35)</f>
        <v>35</v>
      </c>
      <c r="B35">
        <v>35350700</v>
      </c>
      <c r="C35">
        <v>35350683</v>
      </c>
      <c r="D35">
        <v>29149204</v>
      </c>
      <c r="E35">
        <v>1</v>
      </c>
      <c r="F35">
        <v>1</v>
      </c>
      <c r="G35">
        <v>1</v>
      </c>
      <c r="H35">
        <v>3</v>
      </c>
      <c r="I35" t="s">
        <v>489</v>
      </c>
      <c r="J35" t="s">
        <v>490</v>
      </c>
      <c r="K35" t="s">
        <v>491</v>
      </c>
      <c r="L35">
        <v>1348</v>
      </c>
      <c r="N35">
        <v>1009</v>
      </c>
      <c r="O35" t="s">
        <v>44</v>
      </c>
      <c r="P35" t="s">
        <v>44</v>
      </c>
      <c r="Q35">
        <v>1000</v>
      </c>
      <c r="X35">
        <v>1.6E-2</v>
      </c>
      <c r="Y35">
        <v>729.98</v>
      </c>
      <c r="Z35">
        <v>0</v>
      </c>
      <c r="AA35">
        <v>0</v>
      </c>
      <c r="AB35">
        <v>0</v>
      </c>
      <c r="AC35">
        <v>0</v>
      </c>
      <c r="AD35">
        <v>1</v>
      </c>
      <c r="AE35">
        <v>0</v>
      </c>
      <c r="AF35" t="s">
        <v>3</v>
      </c>
      <c r="AG35">
        <v>1.6E-2</v>
      </c>
      <c r="AH35">
        <v>2</v>
      </c>
      <c r="AI35">
        <v>35350700</v>
      </c>
      <c r="AJ35">
        <v>36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>
      <c r="A36">
        <f>ROW(Source!A40)</f>
        <v>40</v>
      </c>
      <c r="B36">
        <v>36514694</v>
      </c>
      <c r="C36">
        <v>36514693</v>
      </c>
      <c r="D36">
        <v>31427698</v>
      </c>
      <c r="E36">
        <v>1</v>
      </c>
      <c r="F36">
        <v>1</v>
      </c>
      <c r="G36">
        <v>1</v>
      </c>
      <c r="H36">
        <v>1</v>
      </c>
      <c r="I36" t="s">
        <v>492</v>
      </c>
      <c r="J36" t="s">
        <v>3</v>
      </c>
      <c r="K36" t="s">
        <v>493</v>
      </c>
      <c r="L36">
        <v>1369</v>
      </c>
      <c r="N36">
        <v>1013</v>
      </c>
      <c r="O36" t="s">
        <v>430</v>
      </c>
      <c r="P36" t="s">
        <v>430</v>
      </c>
      <c r="Q36">
        <v>1</v>
      </c>
      <c r="X36">
        <v>13.18</v>
      </c>
      <c r="Y36">
        <v>0</v>
      </c>
      <c r="Z36">
        <v>0</v>
      </c>
      <c r="AA36">
        <v>0</v>
      </c>
      <c r="AB36">
        <v>306.91000000000003</v>
      </c>
      <c r="AC36">
        <v>0</v>
      </c>
      <c r="AD36">
        <v>1</v>
      </c>
      <c r="AE36">
        <v>1</v>
      </c>
      <c r="AF36" t="s">
        <v>57</v>
      </c>
      <c r="AG36">
        <v>15.156999999999998</v>
      </c>
      <c r="AH36">
        <v>2</v>
      </c>
      <c r="AI36">
        <v>36514694</v>
      </c>
      <c r="AJ36">
        <v>38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>
      <c r="A37">
        <f>ROW(Source!A40)</f>
        <v>40</v>
      </c>
      <c r="B37">
        <v>36514695</v>
      </c>
      <c r="C37">
        <v>36514693</v>
      </c>
      <c r="D37">
        <v>121548</v>
      </c>
      <c r="E37">
        <v>1</v>
      </c>
      <c r="F37">
        <v>1</v>
      </c>
      <c r="G37">
        <v>1</v>
      </c>
      <c r="H37">
        <v>1</v>
      </c>
      <c r="I37" t="s">
        <v>23</v>
      </c>
      <c r="J37" t="s">
        <v>3</v>
      </c>
      <c r="K37" t="s">
        <v>431</v>
      </c>
      <c r="L37">
        <v>608254</v>
      </c>
      <c r="N37">
        <v>1013</v>
      </c>
      <c r="O37" t="s">
        <v>432</v>
      </c>
      <c r="P37" t="s">
        <v>432</v>
      </c>
      <c r="Q37">
        <v>1</v>
      </c>
      <c r="X37">
        <v>0.01</v>
      </c>
      <c r="Y37">
        <v>0</v>
      </c>
      <c r="Z37">
        <v>0</v>
      </c>
      <c r="AA37">
        <v>0</v>
      </c>
      <c r="AB37">
        <v>0</v>
      </c>
      <c r="AC37">
        <v>0</v>
      </c>
      <c r="AD37">
        <v>1</v>
      </c>
      <c r="AE37">
        <v>2</v>
      </c>
      <c r="AF37" t="s">
        <v>3</v>
      </c>
      <c r="AG37">
        <v>0.01</v>
      </c>
      <c r="AH37">
        <v>2</v>
      </c>
      <c r="AI37">
        <v>36514695</v>
      </c>
      <c r="AJ37">
        <v>39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>
      <c r="A38">
        <f>ROW(Source!A40)</f>
        <v>40</v>
      </c>
      <c r="B38">
        <v>36514696</v>
      </c>
      <c r="C38">
        <v>36514693</v>
      </c>
      <c r="D38">
        <v>35554688</v>
      </c>
      <c r="E38">
        <v>1</v>
      </c>
      <c r="F38">
        <v>1</v>
      </c>
      <c r="G38">
        <v>1</v>
      </c>
      <c r="H38">
        <v>2</v>
      </c>
      <c r="I38" t="s">
        <v>452</v>
      </c>
      <c r="J38" t="s">
        <v>494</v>
      </c>
      <c r="K38" t="s">
        <v>454</v>
      </c>
      <c r="L38">
        <v>1368</v>
      </c>
      <c r="N38">
        <v>1011</v>
      </c>
      <c r="O38" t="s">
        <v>436</v>
      </c>
      <c r="P38" t="s">
        <v>436</v>
      </c>
      <c r="Q38">
        <v>1</v>
      </c>
      <c r="X38">
        <v>0.01</v>
      </c>
      <c r="Y38">
        <v>0</v>
      </c>
      <c r="Z38">
        <v>86.4</v>
      </c>
      <c r="AA38">
        <v>13.5</v>
      </c>
      <c r="AB38">
        <v>0</v>
      </c>
      <c r="AC38">
        <v>0</v>
      </c>
      <c r="AD38">
        <v>1</v>
      </c>
      <c r="AE38">
        <v>0</v>
      </c>
      <c r="AF38" t="s">
        <v>3</v>
      </c>
      <c r="AG38">
        <v>0.01</v>
      </c>
      <c r="AH38">
        <v>2</v>
      </c>
      <c r="AI38">
        <v>36514696</v>
      </c>
      <c r="AJ38">
        <v>40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>
      <c r="A39">
        <f>ROW(Source!A40)</f>
        <v>40</v>
      </c>
      <c r="B39">
        <v>36514697</v>
      </c>
      <c r="C39">
        <v>36514693</v>
      </c>
      <c r="D39">
        <v>35554771</v>
      </c>
      <c r="E39">
        <v>1</v>
      </c>
      <c r="F39">
        <v>1</v>
      </c>
      <c r="G39">
        <v>1</v>
      </c>
      <c r="H39">
        <v>2</v>
      </c>
      <c r="I39" t="s">
        <v>495</v>
      </c>
      <c r="J39" t="s">
        <v>496</v>
      </c>
      <c r="K39" t="s">
        <v>497</v>
      </c>
      <c r="L39">
        <v>1368</v>
      </c>
      <c r="N39">
        <v>1011</v>
      </c>
      <c r="O39" t="s">
        <v>436</v>
      </c>
      <c r="P39" t="s">
        <v>436</v>
      </c>
      <c r="Q39">
        <v>1</v>
      </c>
      <c r="X39">
        <v>1.27</v>
      </c>
      <c r="Y39">
        <v>0</v>
      </c>
      <c r="Z39">
        <v>29.67</v>
      </c>
      <c r="AA39">
        <v>0</v>
      </c>
      <c r="AB39">
        <v>0</v>
      </c>
      <c r="AC39">
        <v>0</v>
      </c>
      <c r="AD39">
        <v>1</v>
      </c>
      <c r="AE39">
        <v>0</v>
      </c>
      <c r="AF39" t="s">
        <v>3</v>
      </c>
      <c r="AG39">
        <v>1.27</v>
      </c>
      <c r="AH39">
        <v>2</v>
      </c>
      <c r="AI39">
        <v>36514697</v>
      </c>
      <c r="AJ39">
        <v>41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>
      <c r="A40">
        <f>ROW(Source!A40)</f>
        <v>40</v>
      </c>
      <c r="B40">
        <v>36514698</v>
      </c>
      <c r="C40">
        <v>36514693</v>
      </c>
      <c r="D40">
        <v>35555088</v>
      </c>
      <c r="E40">
        <v>1</v>
      </c>
      <c r="F40">
        <v>1</v>
      </c>
      <c r="G40">
        <v>1</v>
      </c>
      <c r="H40">
        <v>2</v>
      </c>
      <c r="I40" t="s">
        <v>461</v>
      </c>
      <c r="J40" t="s">
        <v>498</v>
      </c>
      <c r="K40" t="s">
        <v>463</v>
      </c>
      <c r="L40">
        <v>1368</v>
      </c>
      <c r="N40">
        <v>1011</v>
      </c>
      <c r="O40" t="s">
        <v>436</v>
      </c>
      <c r="P40" t="s">
        <v>436</v>
      </c>
      <c r="Q40">
        <v>1</v>
      </c>
      <c r="X40">
        <v>0.03</v>
      </c>
      <c r="Y40">
        <v>0</v>
      </c>
      <c r="Z40">
        <v>87.17</v>
      </c>
      <c r="AA40">
        <v>11.6</v>
      </c>
      <c r="AB40">
        <v>0</v>
      </c>
      <c r="AC40">
        <v>0</v>
      </c>
      <c r="AD40">
        <v>1</v>
      </c>
      <c r="AE40">
        <v>0</v>
      </c>
      <c r="AF40" t="s">
        <v>3</v>
      </c>
      <c r="AG40">
        <v>0.03</v>
      </c>
      <c r="AH40">
        <v>2</v>
      </c>
      <c r="AI40">
        <v>36514698</v>
      </c>
      <c r="AJ40">
        <v>42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>
      <c r="A41">
        <f>ROW(Source!A40)</f>
        <v>40</v>
      </c>
      <c r="B41">
        <v>36514699</v>
      </c>
      <c r="C41">
        <v>36514693</v>
      </c>
      <c r="D41">
        <v>35560195</v>
      </c>
      <c r="E41">
        <v>1</v>
      </c>
      <c r="F41">
        <v>1</v>
      </c>
      <c r="G41">
        <v>1</v>
      </c>
      <c r="H41">
        <v>3</v>
      </c>
      <c r="I41" t="s">
        <v>757</v>
      </c>
      <c r="J41" t="s">
        <v>758</v>
      </c>
      <c r="K41" t="s">
        <v>759</v>
      </c>
      <c r="L41">
        <v>1371</v>
      </c>
      <c r="N41">
        <v>1013</v>
      </c>
      <c r="O41" t="s">
        <v>760</v>
      </c>
      <c r="P41" t="s">
        <v>760</v>
      </c>
      <c r="Q41">
        <v>1</v>
      </c>
      <c r="X41">
        <v>0</v>
      </c>
      <c r="Y41">
        <v>0</v>
      </c>
      <c r="Z41">
        <v>0</v>
      </c>
      <c r="AA41">
        <v>0</v>
      </c>
      <c r="AB41">
        <v>0</v>
      </c>
      <c r="AC41">
        <v>1</v>
      </c>
      <c r="AD41">
        <v>0</v>
      </c>
      <c r="AE41">
        <v>0</v>
      </c>
      <c r="AF41" t="s">
        <v>3</v>
      </c>
      <c r="AG41">
        <v>0</v>
      </c>
      <c r="AH41">
        <v>3</v>
      </c>
      <c r="AI41">
        <v>-1</v>
      </c>
      <c r="AJ41" t="s">
        <v>3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>
      <c r="A42">
        <f>ROW(Source!A40)</f>
        <v>40</v>
      </c>
      <c r="B42">
        <v>36514700</v>
      </c>
      <c r="C42">
        <v>36514693</v>
      </c>
      <c r="D42">
        <v>35552706</v>
      </c>
      <c r="E42">
        <v>1</v>
      </c>
      <c r="F42">
        <v>1</v>
      </c>
      <c r="G42">
        <v>1</v>
      </c>
      <c r="H42">
        <v>3</v>
      </c>
      <c r="I42" t="s">
        <v>499</v>
      </c>
      <c r="J42" t="s">
        <v>500</v>
      </c>
      <c r="K42" t="s">
        <v>501</v>
      </c>
      <c r="L42">
        <v>1348</v>
      </c>
      <c r="N42">
        <v>1009</v>
      </c>
      <c r="O42" t="s">
        <v>44</v>
      </c>
      <c r="P42" t="s">
        <v>44</v>
      </c>
      <c r="Q42">
        <v>1000</v>
      </c>
      <c r="X42">
        <v>2.7200000000000002E-3</v>
      </c>
      <c r="Y42">
        <v>14528.73</v>
      </c>
      <c r="Z42">
        <v>0</v>
      </c>
      <c r="AA42">
        <v>0</v>
      </c>
      <c r="AB42">
        <v>0</v>
      </c>
      <c r="AC42">
        <v>0</v>
      </c>
      <c r="AD42">
        <v>1</v>
      </c>
      <c r="AE42">
        <v>0</v>
      </c>
      <c r="AF42" t="s">
        <v>3</v>
      </c>
      <c r="AG42">
        <v>2.7200000000000002E-3</v>
      </c>
      <c r="AH42">
        <v>2</v>
      </c>
      <c r="AI42">
        <v>36514700</v>
      </c>
      <c r="AJ42">
        <v>43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>
      <c r="A43">
        <f>ROW(Source!A40)</f>
        <v>40</v>
      </c>
      <c r="B43">
        <v>36514701</v>
      </c>
      <c r="C43">
        <v>36514693</v>
      </c>
      <c r="D43">
        <v>35552838</v>
      </c>
      <c r="E43">
        <v>1</v>
      </c>
      <c r="F43">
        <v>1</v>
      </c>
      <c r="G43">
        <v>1</v>
      </c>
      <c r="H43">
        <v>3</v>
      </c>
      <c r="I43" t="s">
        <v>502</v>
      </c>
      <c r="J43" t="s">
        <v>503</v>
      </c>
      <c r="K43" t="s">
        <v>504</v>
      </c>
      <c r="L43">
        <v>1356</v>
      </c>
      <c r="N43">
        <v>1010</v>
      </c>
      <c r="O43" t="s">
        <v>171</v>
      </c>
      <c r="P43" t="s">
        <v>171</v>
      </c>
      <c r="Q43">
        <v>1000</v>
      </c>
      <c r="X43">
        <v>0.14299999999999999</v>
      </c>
      <c r="Y43">
        <v>269</v>
      </c>
      <c r="Z43">
        <v>0</v>
      </c>
      <c r="AA43">
        <v>0</v>
      </c>
      <c r="AB43">
        <v>0</v>
      </c>
      <c r="AC43">
        <v>0</v>
      </c>
      <c r="AD43">
        <v>1</v>
      </c>
      <c r="AE43">
        <v>0</v>
      </c>
      <c r="AF43" t="s">
        <v>3</v>
      </c>
      <c r="AG43">
        <v>0.14299999999999999</v>
      </c>
      <c r="AH43">
        <v>2</v>
      </c>
      <c r="AI43">
        <v>36514701</v>
      </c>
      <c r="AJ43">
        <v>44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>
      <c r="A44">
        <f>ROW(Source!A40)</f>
        <v>40</v>
      </c>
      <c r="B44">
        <v>36514702</v>
      </c>
      <c r="C44">
        <v>36514693</v>
      </c>
      <c r="D44">
        <v>35554075</v>
      </c>
      <c r="E44">
        <v>1</v>
      </c>
      <c r="F44">
        <v>1</v>
      </c>
      <c r="G44">
        <v>1</v>
      </c>
      <c r="H44">
        <v>3</v>
      </c>
      <c r="I44" t="s">
        <v>761</v>
      </c>
      <c r="J44" t="s">
        <v>762</v>
      </c>
      <c r="K44" t="s">
        <v>763</v>
      </c>
      <c r="L44">
        <v>1354</v>
      </c>
      <c r="N44">
        <v>1010</v>
      </c>
      <c r="O44" t="s">
        <v>106</v>
      </c>
      <c r="P44" t="s">
        <v>106</v>
      </c>
      <c r="Q44">
        <v>1</v>
      </c>
      <c r="X44">
        <v>0</v>
      </c>
      <c r="Y44">
        <v>0</v>
      </c>
      <c r="Z44">
        <v>0</v>
      </c>
      <c r="AA44">
        <v>0</v>
      </c>
      <c r="AB44">
        <v>0</v>
      </c>
      <c r="AC44">
        <v>1</v>
      </c>
      <c r="AD44">
        <v>0</v>
      </c>
      <c r="AE44">
        <v>0</v>
      </c>
      <c r="AF44" t="s">
        <v>3</v>
      </c>
      <c r="AG44">
        <v>0</v>
      </c>
      <c r="AH44">
        <v>3</v>
      </c>
      <c r="AI44">
        <v>-1</v>
      </c>
      <c r="AJ44" t="s">
        <v>3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>
      <c r="A45">
        <f>ROW(Source!A40)</f>
        <v>40</v>
      </c>
      <c r="B45">
        <v>36514703</v>
      </c>
      <c r="C45">
        <v>36514693</v>
      </c>
      <c r="D45">
        <v>35554102</v>
      </c>
      <c r="E45">
        <v>1</v>
      </c>
      <c r="F45">
        <v>1</v>
      </c>
      <c r="G45">
        <v>1</v>
      </c>
      <c r="H45">
        <v>3</v>
      </c>
      <c r="I45" t="s">
        <v>764</v>
      </c>
      <c r="J45" t="s">
        <v>765</v>
      </c>
      <c r="K45" t="s">
        <v>766</v>
      </c>
      <c r="L45">
        <v>1354</v>
      </c>
      <c r="N45">
        <v>1010</v>
      </c>
      <c r="O45" t="s">
        <v>106</v>
      </c>
      <c r="P45" t="s">
        <v>106</v>
      </c>
      <c r="Q45">
        <v>1</v>
      </c>
      <c r="X45">
        <v>143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 t="s">
        <v>3</v>
      </c>
      <c r="AG45">
        <v>143</v>
      </c>
      <c r="AH45">
        <v>3</v>
      </c>
      <c r="AI45">
        <v>-1</v>
      </c>
      <c r="AJ45" t="s">
        <v>3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>
      <c r="A46">
        <f>ROW(Source!A40)</f>
        <v>40</v>
      </c>
      <c r="B46">
        <v>36514704</v>
      </c>
      <c r="C46">
        <v>36514693</v>
      </c>
      <c r="D46">
        <v>35553679</v>
      </c>
      <c r="E46">
        <v>1</v>
      </c>
      <c r="F46">
        <v>1</v>
      </c>
      <c r="G46">
        <v>1</v>
      </c>
      <c r="H46">
        <v>3</v>
      </c>
      <c r="I46" t="s">
        <v>767</v>
      </c>
      <c r="J46" t="s">
        <v>768</v>
      </c>
      <c r="K46" t="s">
        <v>769</v>
      </c>
      <c r="L46">
        <v>1354</v>
      </c>
      <c r="N46">
        <v>1010</v>
      </c>
      <c r="O46" t="s">
        <v>106</v>
      </c>
      <c r="P46" t="s">
        <v>106</v>
      </c>
      <c r="Q46">
        <v>1</v>
      </c>
      <c r="X46">
        <v>0</v>
      </c>
      <c r="Y46">
        <v>0</v>
      </c>
      <c r="Z46">
        <v>0</v>
      </c>
      <c r="AA46">
        <v>0</v>
      </c>
      <c r="AB46">
        <v>0</v>
      </c>
      <c r="AC46">
        <v>1</v>
      </c>
      <c r="AD46">
        <v>0</v>
      </c>
      <c r="AE46">
        <v>0</v>
      </c>
      <c r="AF46" t="s">
        <v>3</v>
      </c>
      <c r="AG46">
        <v>0</v>
      </c>
      <c r="AH46">
        <v>3</v>
      </c>
      <c r="AI46">
        <v>-1</v>
      </c>
      <c r="AJ46" t="s">
        <v>3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>
      <c r="A47">
        <f>ROW(Source!A40)</f>
        <v>40</v>
      </c>
      <c r="B47">
        <v>36514705</v>
      </c>
      <c r="C47">
        <v>36514693</v>
      </c>
      <c r="D47">
        <v>35554227</v>
      </c>
      <c r="E47">
        <v>1</v>
      </c>
      <c r="F47">
        <v>1</v>
      </c>
      <c r="G47">
        <v>1</v>
      </c>
      <c r="H47">
        <v>3</v>
      </c>
      <c r="I47" t="s">
        <v>505</v>
      </c>
      <c r="J47" t="s">
        <v>506</v>
      </c>
      <c r="K47" t="s">
        <v>507</v>
      </c>
      <c r="L47">
        <v>1339</v>
      </c>
      <c r="N47">
        <v>1007</v>
      </c>
      <c r="O47" t="s">
        <v>219</v>
      </c>
      <c r="P47" t="s">
        <v>219</v>
      </c>
      <c r="Q47">
        <v>1</v>
      </c>
      <c r="X47">
        <v>0.45779999999999998</v>
      </c>
      <c r="Y47">
        <v>2.44</v>
      </c>
      <c r="Z47">
        <v>0</v>
      </c>
      <c r="AA47">
        <v>0</v>
      </c>
      <c r="AB47">
        <v>0</v>
      </c>
      <c r="AC47">
        <v>0</v>
      </c>
      <c r="AD47">
        <v>1</v>
      </c>
      <c r="AE47">
        <v>0</v>
      </c>
      <c r="AF47" t="s">
        <v>3</v>
      </c>
      <c r="AG47">
        <v>0.45779999999999998</v>
      </c>
      <c r="AH47">
        <v>2</v>
      </c>
      <c r="AI47">
        <v>36514705</v>
      </c>
      <c r="AJ47">
        <v>49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>
      <c r="A48">
        <f>ROW(Source!A40)</f>
        <v>40</v>
      </c>
      <c r="B48">
        <v>36514706</v>
      </c>
      <c r="C48">
        <v>36514693</v>
      </c>
      <c r="D48">
        <v>35554517</v>
      </c>
      <c r="E48">
        <v>1</v>
      </c>
      <c r="F48">
        <v>1</v>
      </c>
      <c r="G48">
        <v>1</v>
      </c>
      <c r="H48">
        <v>3</v>
      </c>
      <c r="I48" t="s">
        <v>770</v>
      </c>
      <c r="J48" t="s">
        <v>771</v>
      </c>
      <c r="K48" t="s">
        <v>772</v>
      </c>
      <c r="L48">
        <v>1302</v>
      </c>
      <c r="N48">
        <v>1003</v>
      </c>
      <c r="O48" t="s">
        <v>199</v>
      </c>
      <c r="P48" t="s">
        <v>199</v>
      </c>
      <c r="Q48">
        <v>10</v>
      </c>
      <c r="X48">
        <v>10.25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 t="s">
        <v>3</v>
      </c>
      <c r="AG48">
        <v>10.25</v>
      </c>
      <c r="AH48">
        <v>3</v>
      </c>
      <c r="AI48">
        <v>-1</v>
      </c>
      <c r="AJ48" t="s">
        <v>3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>
      <c r="A49">
        <f>ROW(Source!A45)</f>
        <v>45</v>
      </c>
      <c r="B49">
        <v>36514676</v>
      </c>
      <c r="C49">
        <v>36514675</v>
      </c>
      <c r="D49">
        <v>18410171</v>
      </c>
      <c r="E49">
        <v>1</v>
      </c>
      <c r="F49">
        <v>1</v>
      </c>
      <c r="G49">
        <v>1</v>
      </c>
      <c r="H49">
        <v>1</v>
      </c>
      <c r="I49" t="s">
        <v>508</v>
      </c>
      <c r="J49" t="s">
        <v>3</v>
      </c>
      <c r="K49" t="s">
        <v>509</v>
      </c>
      <c r="L49">
        <v>1369</v>
      </c>
      <c r="N49">
        <v>1013</v>
      </c>
      <c r="O49" t="s">
        <v>430</v>
      </c>
      <c r="P49" t="s">
        <v>430</v>
      </c>
      <c r="Q49">
        <v>1</v>
      </c>
      <c r="X49">
        <v>65.599999999999994</v>
      </c>
      <c r="Y49">
        <v>0</v>
      </c>
      <c r="Z49">
        <v>0</v>
      </c>
      <c r="AA49">
        <v>0</v>
      </c>
      <c r="AB49">
        <v>292.87</v>
      </c>
      <c r="AC49">
        <v>0</v>
      </c>
      <c r="AD49">
        <v>1</v>
      </c>
      <c r="AE49">
        <v>1</v>
      </c>
      <c r="AF49" t="s">
        <v>57</v>
      </c>
      <c r="AG49">
        <v>75.439999999999984</v>
      </c>
      <c r="AH49">
        <v>2</v>
      </c>
      <c r="AI49">
        <v>36514676</v>
      </c>
      <c r="AJ49">
        <v>50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>
      <c r="A50">
        <f>ROW(Source!A45)</f>
        <v>45</v>
      </c>
      <c r="B50">
        <v>36514677</v>
      </c>
      <c r="C50">
        <v>36514675</v>
      </c>
      <c r="D50">
        <v>121548</v>
      </c>
      <c r="E50">
        <v>1</v>
      </c>
      <c r="F50">
        <v>1</v>
      </c>
      <c r="G50">
        <v>1</v>
      </c>
      <c r="H50">
        <v>1</v>
      </c>
      <c r="I50" t="s">
        <v>23</v>
      </c>
      <c r="J50" t="s">
        <v>3</v>
      </c>
      <c r="K50" t="s">
        <v>431</v>
      </c>
      <c r="L50">
        <v>608254</v>
      </c>
      <c r="N50">
        <v>1013</v>
      </c>
      <c r="O50" t="s">
        <v>432</v>
      </c>
      <c r="P50" t="s">
        <v>432</v>
      </c>
      <c r="Q50">
        <v>1</v>
      </c>
      <c r="X50">
        <v>1.28</v>
      </c>
      <c r="Y50">
        <v>0</v>
      </c>
      <c r="Z50">
        <v>0</v>
      </c>
      <c r="AA50">
        <v>0</v>
      </c>
      <c r="AB50">
        <v>0</v>
      </c>
      <c r="AC50">
        <v>0</v>
      </c>
      <c r="AD50">
        <v>1</v>
      </c>
      <c r="AE50">
        <v>2</v>
      </c>
      <c r="AF50" t="s">
        <v>3</v>
      </c>
      <c r="AG50">
        <v>1.28</v>
      </c>
      <c r="AH50">
        <v>2</v>
      </c>
      <c r="AI50">
        <v>36514677</v>
      </c>
      <c r="AJ50">
        <v>51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>
      <c r="A51">
        <f>ROW(Source!A45)</f>
        <v>45</v>
      </c>
      <c r="B51">
        <v>36514678</v>
      </c>
      <c r="C51">
        <v>36514675</v>
      </c>
      <c r="D51">
        <v>29172379</v>
      </c>
      <c r="E51">
        <v>1</v>
      </c>
      <c r="F51">
        <v>1</v>
      </c>
      <c r="G51">
        <v>1</v>
      </c>
      <c r="H51">
        <v>2</v>
      </c>
      <c r="I51" t="s">
        <v>455</v>
      </c>
      <c r="J51" t="s">
        <v>510</v>
      </c>
      <c r="K51" t="s">
        <v>457</v>
      </c>
      <c r="L51">
        <v>1368</v>
      </c>
      <c r="N51">
        <v>1011</v>
      </c>
      <c r="O51" t="s">
        <v>436</v>
      </c>
      <c r="P51" t="s">
        <v>436</v>
      </c>
      <c r="Q51">
        <v>1</v>
      </c>
      <c r="X51">
        <v>0.09</v>
      </c>
      <c r="Y51">
        <v>0</v>
      </c>
      <c r="Z51">
        <v>112</v>
      </c>
      <c r="AA51">
        <v>13.5</v>
      </c>
      <c r="AB51">
        <v>0</v>
      </c>
      <c r="AC51">
        <v>0</v>
      </c>
      <c r="AD51">
        <v>1</v>
      </c>
      <c r="AE51">
        <v>0</v>
      </c>
      <c r="AF51" t="s">
        <v>3</v>
      </c>
      <c r="AG51">
        <v>0.09</v>
      </c>
      <c r="AH51">
        <v>2</v>
      </c>
      <c r="AI51">
        <v>36514678</v>
      </c>
      <c r="AJ51">
        <v>52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>
      <c r="A52">
        <f>ROW(Source!A45)</f>
        <v>45</v>
      </c>
      <c r="B52">
        <v>36514679</v>
      </c>
      <c r="C52">
        <v>36514675</v>
      </c>
      <c r="D52">
        <v>29172556</v>
      </c>
      <c r="E52">
        <v>1</v>
      </c>
      <c r="F52">
        <v>1</v>
      </c>
      <c r="G52">
        <v>1</v>
      </c>
      <c r="H52">
        <v>2</v>
      </c>
      <c r="I52" t="s">
        <v>433</v>
      </c>
      <c r="J52" t="s">
        <v>434</v>
      </c>
      <c r="K52" t="s">
        <v>435</v>
      </c>
      <c r="L52">
        <v>1368</v>
      </c>
      <c r="N52">
        <v>1011</v>
      </c>
      <c r="O52" t="s">
        <v>436</v>
      </c>
      <c r="P52" t="s">
        <v>436</v>
      </c>
      <c r="Q52">
        <v>1</v>
      </c>
      <c r="X52">
        <v>1.19</v>
      </c>
      <c r="Y52">
        <v>0</v>
      </c>
      <c r="Z52">
        <v>31.26</v>
      </c>
      <c r="AA52">
        <v>13.5</v>
      </c>
      <c r="AB52">
        <v>0</v>
      </c>
      <c r="AC52">
        <v>0</v>
      </c>
      <c r="AD52">
        <v>1</v>
      </c>
      <c r="AE52">
        <v>0</v>
      </c>
      <c r="AF52" t="s">
        <v>3</v>
      </c>
      <c r="AG52">
        <v>1.19</v>
      </c>
      <c r="AH52">
        <v>2</v>
      </c>
      <c r="AI52">
        <v>36514679</v>
      </c>
      <c r="AJ52">
        <v>53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>
      <c r="A53">
        <f>ROW(Source!A45)</f>
        <v>45</v>
      </c>
      <c r="B53">
        <v>36514680</v>
      </c>
      <c r="C53">
        <v>36514675</v>
      </c>
      <c r="D53">
        <v>29172703</v>
      </c>
      <c r="E53">
        <v>1</v>
      </c>
      <c r="F53">
        <v>1</v>
      </c>
      <c r="G53">
        <v>1</v>
      </c>
      <c r="H53">
        <v>2</v>
      </c>
      <c r="I53" t="s">
        <v>495</v>
      </c>
      <c r="J53" t="s">
        <v>511</v>
      </c>
      <c r="K53" t="s">
        <v>512</v>
      </c>
      <c r="L53">
        <v>1368</v>
      </c>
      <c r="N53">
        <v>1011</v>
      </c>
      <c r="O53" t="s">
        <v>436</v>
      </c>
      <c r="P53" t="s">
        <v>436</v>
      </c>
      <c r="Q53">
        <v>1</v>
      </c>
      <c r="X53">
        <v>0.8</v>
      </c>
      <c r="Y53">
        <v>0</v>
      </c>
      <c r="Z53">
        <v>29.67</v>
      </c>
      <c r="AA53">
        <v>0</v>
      </c>
      <c r="AB53">
        <v>0</v>
      </c>
      <c r="AC53">
        <v>0</v>
      </c>
      <c r="AD53">
        <v>1</v>
      </c>
      <c r="AE53">
        <v>0</v>
      </c>
      <c r="AF53" t="s">
        <v>3</v>
      </c>
      <c r="AG53">
        <v>0.8</v>
      </c>
      <c r="AH53">
        <v>2</v>
      </c>
      <c r="AI53">
        <v>36514680</v>
      </c>
      <c r="AJ53">
        <v>54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>
      <c r="A54">
        <f>ROW(Source!A45)</f>
        <v>45</v>
      </c>
      <c r="B54">
        <v>36514681</v>
      </c>
      <c r="C54">
        <v>36514675</v>
      </c>
      <c r="D54">
        <v>29174500</v>
      </c>
      <c r="E54">
        <v>1</v>
      </c>
      <c r="F54">
        <v>1</v>
      </c>
      <c r="G54">
        <v>1</v>
      </c>
      <c r="H54">
        <v>2</v>
      </c>
      <c r="I54" t="s">
        <v>513</v>
      </c>
      <c r="J54" t="s">
        <v>514</v>
      </c>
      <c r="K54" t="s">
        <v>515</v>
      </c>
      <c r="L54">
        <v>1368</v>
      </c>
      <c r="N54">
        <v>1011</v>
      </c>
      <c r="O54" t="s">
        <v>436</v>
      </c>
      <c r="P54" t="s">
        <v>436</v>
      </c>
      <c r="Q54">
        <v>1</v>
      </c>
      <c r="X54">
        <v>0.21</v>
      </c>
      <c r="Y54">
        <v>0</v>
      </c>
      <c r="Z54">
        <v>1.95</v>
      </c>
      <c r="AA54">
        <v>0</v>
      </c>
      <c r="AB54">
        <v>0</v>
      </c>
      <c r="AC54">
        <v>0</v>
      </c>
      <c r="AD54">
        <v>1</v>
      </c>
      <c r="AE54">
        <v>0</v>
      </c>
      <c r="AF54" t="s">
        <v>3</v>
      </c>
      <c r="AG54">
        <v>0.21</v>
      </c>
      <c r="AH54">
        <v>2</v>
      </c>
      <c r="AI54">
        <v>36514681</v>
      </c>
      <c r="AJ54">
        <v>55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>
      <c r="A55">
        <f>ROW(Source!A45)</f>
        <v>45</v>
      </c>
      <c r="B55">
        <v>36514682</v>
      </c>
      <c r="C55">
        <v>36514675</v>
      </c>
      <c r="D55">
        <v>29174913</v>
      </c>
      <c r="E55">
        <v>1</v>
      </c>
      <c r="F55">
        <v>1</v>
      </c>
      <c r="G55">
        <v>1</v>
      </c>
      <c r="H55">
        <v>2</v>
      </c>
      <c r="I55" t="s">
        <v>461</v>
      </c>
      <c r="J55" t="s">
        <v>516</v>
      </c>
      <c r="K55" t="s">
        <v>463</v>
      </c>
      <c r="L55">
        <v>1368</v>
      </c>
      <c r="N55">
        <v>1011</v>
      </c>
      <c r="O55" t="s">
        <v>436</v>
      </c>
      <c r="P55" t="s">
        <v>436</v>
      </c>
      <c r="Q55">
        <v>1</v>
      </c>
      <c r="X55">
        <v>1.85</v>
      </c>
      <c r="Y55">
        <v>0</v>
      </c>
      <c r="Z55">
        <v>87.17</v>
      </c>
      <c r="AA55">
        <v>11.6</v>
      </c>
      <c r="AB55">
        <v>0</v>
      </c>
      <c r="AC55">
        <v>0</v>
      </c>
      <c r="AD55">
        <v>1</v>
      </c>
      <c r="AE55">
        <v>0</v>
      </c>
      <c r="AF55" t="s">
        <v>3</v>
      </c>
      <c r="AG55">
        <v>1.85</v>
      </c>
      <c r="AH55">
        <v>2</v>
      </c>
      <c r="AI55">
        <v>36514682</v>
      </c>
      <c r="AJ55">
        <v>56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>
      <c r="A56">
        <f>ROW(Source!A45)</f>
        <v>45</v>
      </c>
      <c r="B56">
        <v>36514683</v>
      </c>
      <c r="C56">
        <v>36514675</v>
      </c>
      <c r="D56">
        <v>29114681</v>
      </c>
      <c r="E56">
        <v>1</v>
      </c>
      <c r="F56">
        <v>1</v>
      </c>
      <c r="G56">
        <v>1</v>
      </c>
      <c r="H56">
        <v>3</v>
      </c>
      <c r="I56" t="s">
        <v>517</v>
      </c>
      <c r="J56" t="s">
        <v>518</v>
      </c>
      <c r="K56" t="s">
        <v>519</v>
      </c>
      <c r="L56">
        <v>1348</v>
      </c>
      <c r="N56">
        <v>1009</v>
      </c>
      <c r="O56" t="s">
        <v>44</v>
      </c>
      <c r="P56" t="s">
        <v>44</v>
      </c>
      <c r="Q56">
        <v>1000</v>
      </c>
      <c r="X56">
        <v>4.4999999999999997E-3</v>
      </c>
      <c r="Y56">
        <v>9628</v>
      </c>
      <c r="Z56">
        <v>0</v>
      </c>
      <c r="AA56">
        <v>0</v>
      </c>
      <c r="AB56">
        <v>0</v>
      </c>
      <c r="AC56">
        <v>0</v>
      </c>
      <c r="AD56">
        <v>1</v>
      </c>
      <c r="AE56">
        <v>0</v>
      </c>
      <c r="AF56" t="s">
        <v>3</v>
      </c>
      <c r="AG56">
        <v>4.4999999999999997E-3</v>
      </c>
      <c r="AH56">
        <v>2</v>
      </c>
      <c r="AI56">
        <v>36514683</v>
      </c>
      <c r="AJ56">
        <v>57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>
      <c r="A57">
        <f>ROW(Source!A45)</f>
        <v>45</v>
      </c>
      <c r="B57">
        <v>36514684</v>
      </c>
      <c r="C57">
        <v>36514675</v>
      </c>
      <c r="D57">
        <v>29114471</v>
      </c>
      <c r="E57">
        <v>1</v>
      </c>
      <c r="F57">
        <v>1</v>
      </c>
      <c r="G57">
        <v>1</v>
      </c>
      <c r="H57">
        <v>3</v>
      </c>
      <c r="I57" t="s">
        <v>520</v>
      </c>
      <c r="J57" t="s">
        <v>521</v>
      </c>
      <c r="K57" t="s">
        <v>522</v>
      </c>
      <c r="L57">
        <v>1356</v>
      </c>
      <c r="N57">
        <v>1010</v>
      </c>
      <c r="O57" t="s">
        <v>171</v>
      </c>
      <c r="P57" t="s">
        <v>171</v>
      </c>
      <c r="Q57">
        <v>1000</v>
      </c>
      <c r="X57">
        <v>8.8999999999999996E-2</v>
      </c>
      <c r="Y57">
        <v>160</v>
      </c>
      <c r="Z57">
        <v>0</v>
      </c>
      <c r="AA57">
        <v>0</v>
      </c>
      <c r="AB57">
        <v>0</v>
      </c>
      <c r="AC57">
        <v>0</v>
      </c>
      <c r="AD57">
        <v>1</v>
      </c>
      <c r="AE57">
        <v>0</v>
      </c>
      <c r="AF57" t="s">
        <v>3</v>
      </c>
      <c r="AG57">
        <v>8.8999999999999996E-2</v>
      </c>
      <c r="AH57">
        <v>2</v>
      </c>
      <c r="AI57">
        <v>36514684</v>
      </c>
      <c r="AJ57">
        <v>58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>
      <c r="A58">
        <f>ROW(Source!A45)</f>
        <v>45</v>
      </c>
      <c r="B58">
        <v>36514685</v>
      </c>
      <c r="C58">
        <v>36514675</v>
      </c>
      <c r="D58">
        <v>29140948</v>
      </c>
      <c r="E58">
        <v>1</v>
      </c>
      <c r="F58">
        <v>1</v>
      </c>
      <c r="G58">
        <v>1</v>
      </c>
      <c r="H58">
        <v>3</v>
      </c>
      <c r="I58" t="s">
        <v>116</v>
      </c>
      <c r="J58" t="s">
        <v>119</v>
      </c>
      <c r="K58" t="s">
        <v>117</v>
      </c>
      <c r="L58">
        <v>1033</v>
      </c>
      <c r="N58">
        <v>1013</v>
      </c>
      <c r="O58" t="s">
        <v>118</v>
      </c>
      <c r="P58" t="s">
        <v>118</v>
      </c>
      <c r="Q58">
        <v>1</v>
      </c>
      <c r="X58">
        <v>100</v>
      </c>
      <c r="Y58">
        <v>166.98</v>
      </c>
      <c r="Z58">
        <v>0</v>
      </c>
      <c r="AA58">
        <v>0</v>
      </c>
      <c r="AB58">
        <v>0</v>
      </c>
      <c r="AC58">
        <v>0</v>
      </c>
      <c r="AD58">
        <v>1</v>
      </c>
      <c r="AE58">
        <v>0</v>
      </c>
      <c r="AF58" t="s">
        <v>3</v>
      </c>
      <c r="AG58">
        <v>100</v>
      </c>
      <c r="AH58">
        <v>2</v>
      </c>
      <c r="AI58">
        <v>36514685</v>
      </c>
      <c r="AJ58">
        <v>59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>
      <c r="A59">
        <f>ROW(Source!A45)</f>
        <v>45</v>
      </c>
      <c r="B59">
        <v>36514686</v>
      </c>
      <c r="C59">
        <v>36514675</v>
      </c>
      <c r="D59">
        <v>29140930</v>
      </c>
      <c r="E59">
        <v>1</v>
      </c>
      <c r="F59">
        <v>1</v>
      </c>
      <c r="G59">
        <v>1</v>
      </c>
      <c r="H59">
        <v>3</v>
      </c>
      <c r="I59" t="s">
        <v>523</v>
      </c>
      <c r="J59" t="s">
        <v>524</v>
      </c>
      <c r="K59" t="s">
        <v>525</v>
      </c>
      <c r="L59">
        <v>1035</v>
      </c>
      <c r="N59">
        <v>1013</v>
      </c>
      <c r="O59" t="s">
        <v>67</v>
      </c>
      <c r="P59" t="s">
        <v>67</v>
      </c>
      <c r="Q59">
        <v>1</v>
      </c>
      <c r="X59">
        <v>44.2</v>
      </c>
      <c r="Y59">
        <v>24.74</v>
      </c>
      <c r="Z59">
        <v>0</v>
      </c>
      <c r="AA59">
        <v>0</v>
      </c>
      <c r="AB59">
        <v>0</v>
      </c>
      <c r="AC59">
        <v>0</v>
      </c>
      <c r="AD59">
        <v>1</v>
      </c>
      <c r="AE59">
        <v>0</v>
      </c>
      <c r="AF59" t="s">
        <v>3</v>
      </c>
      <c r="AG59">
        <v>44.2</v>
      </c>
      <c r="AH59">
        <v>2</v>
      </c>
      <c r="AI59">
        <v>36514686</v>
      </c>
      <c r="AJ59">
        <v>60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>
      <c r="A60">
        <f>ROW(Source!A45)</f>
        <v>45</v>
      </c>
      <c r="B60">
        <v>36514687</v>
      </c>
      <c r="C60">
        <v>36514675</v>
      </c>
      <c r="D60">
        <v>29140920</v>
      </c>
      <c r="E60">
        <v>1</v>
      </c>
      <c r="F60">
        <v>1</v>
      </c>
      <c r="G60">
        <v>1</v>
      </c>
      <c r="H60">
        <v>3</v>
      </c>
      <c r="I60" t="s">
        <v>526</v>
      </c>
      <c r="J60" t="s">
        <v>527</v>
      </c>
      <c r="K60" t="s">
        <v>528</v>
      </c>
      <c r="L60">
        <v>1339</v>
      </c>
      <c r="N60">
        <v>1007</v>
      </c>
      <c r="O60" t="s">
        <v>219</v>
      </c>
      <c r="P60" t="s">
        <v>219</v>
      </c>
      <c r="Q60">
        <v>1</v>
      </c>
      <c r="X60">
        <v>0.67</v>
      </c>
      <c r="Y60">
        <v>45.83</v>
      </c>
      <c r="Z60">
        <v>0</v>
      </c>
      <c r="AA60">
        <v>0</v>
      </c>
      <c r="AB60">
        <v>0</v>
      </c>
      <c r="AC60">
        <v>0</v>
      </c>
      <c r="AD60">
        <v>1</v>
      </c>
      <c r="AE60">
        <v>0</v>
      </c>
      <c r="AF60" t="s">
        <v>3</v>
      </c>
      <c r="AG60">
        <v>0.67</v>
      </c>
      <c r="AH60">
        <v>2</v>
      </c>
      <c r="AI60">
        <v>36514687</v>
      </c>
      <c r="AJ60">
        <v>61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>
      <c r="A61">
        <f>ROW(Source!A45)</f>
        <v>45</v>
      </c>
      <c r="B61">
        <v>36514688</v>
      </c>
      <c r="C61">
        <v>36514675</v>
      </c>
      <c r="D61">
        <v>29150040</v>
      </c>
      <c r="E61">
        <v>1</v>
      </c>
      <c r="F61">
        <v>1</v>
      </c>
      <c r="G61">
        <v>1</v>
      </c>
      <c r="H61">
        <v>3</v>
      </c>
      <c r="I61" t="s">
        <v>505</v>
      </c>
      <c r="J61" t="s">
        <v>529</v>
      </c>
      <c r="K61" t="s">
        <v>507</v>
      </c>
      <c r="L61">
        <v>1339</v>
      </c>
      <c r="N61">
        <v>1007</v>
      </c>
      <c r="O61" t="s">
        <v>219</v>
      </c>
      <c r="P61" t="s">
        <v>219</v>
      </c>
      <c r="Q61">
        <v>1</v>
      </c>
      <c r="X61">
        <v>15</v>
      </c>
      <c r="Y61">
        <v>2.44</v>
      </c>
      <c r="Z61">
        <v>0</v>
      </c>
      <c r="AA61">
        <v>0</v>
      </c>
      <c r="AB61">
        <v>0</v>
      </c>
      <c r="AC61">
        <v>0</v>
      </c>
      <c r="AD61">
        <v>1</v>
      </c>
      <c r="AE61">
        <v>0</v>
      </c>
      <c r="AF61" t="s">
        <v>3</v>
      </c>
      <c r="AG61">
        <v>15</v>
      </c>
      <c r="AH61">
        <v>2</v>
      </c>
      <c r="AI61">
        <v>36514688</v>
      </c>
      <c r="AJ61">
        <v>62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>
      <c r="A62">
        <f>ROW(Source!A48)</f>
        <v>48</v>
      </c>
      <c r="B62">
        <v>35350727</v>
      </c>
      <c r="C62">
        <v>35350726</v>
      </c>
      <c r="D62">
        <v>18410572</v>
      </c>
      <c r="E62">
        <v>1</v>
      </c>
      <c r="F62">
        <v>1</v>
      </c>
      <c r="G62">
        <v>1</v>
      </c>
      <c r="H62">
        <v>1</v>
      </c>
      <c r="I62" t="s">
        <v>530</v>
      </c>
      <c r="J62" t="s">
        <v>3</v>
      </c>
      <c r="K62" t="s">
        <v>531</v>
      </c>
      <c r="L62">
        <v>1369</v>
      </c>
      <c r="N62">
        <v>1013</v>
      </c>
      <c r="O62" t="s">
        <v>430</v>
      </c>
      <c r="P62" t="s">
        <v>430</v>
      </c>
      <c r="Q62">
        <v>1</v>
      </c>
      <c r="X62">
        <v>170.75</v>
      </c>
      <c r="Y62">
        <v>0</v>
      </c>
      <c r="Z62">
        <v>0</v>
      </c>
      <c r="AA62">
        <v>0</v>
      </c>
      <c r="AB62">
        <v>279.16000000000003</v>
      </c>
      <c r="AC62">
        <v>0</v>
      </c>
      <c r="AD62">
        <v>1</v>
      </c>
      <c r="AE62">
        <v>1</v>
      </c>
      <c r="AF62" t="s">
        <v>57</v>
      </c>
      <c r="AG62">
        <v>196.36249999999998</v>
      </c>
      <c r="AH62">
        <v>2</v>
      </c>
      <c r="AI62">
        <v>35350727</v>
      </c>
      <c r="AJ62">
        <v>64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>
      <c r="A63">
        <f>ROW(Source!A48)</f>
        <v>48</v>
      </c>
      <c r="B63">
        <v>35350728</v>
      </c>
      <c r="C63">
        <v>35350726</v>
      </c>
      <c r="D63">
        <v>121548</v>
      </c>
      <c r="E63">
        <v>1</v>
      </c>
      <c r="F63">
        <v>1</v>
      </c>
      <c r="G63">
        <v>1</v>
      </c>
      <c r="H63">
        <v>1</v>
      </c>
      <c r="I63" t="s">
        <v>23</v>
      </c>
      <c r="J63" t="s">
        <v>3</v>
      </c>
      <c r="K63" t="s">
        <v>431</v>
      </c>
      <c r="L63">
        <v>608254</v>
      </c>
      <c r="N63">
        <v>1013</v>
      </c>
      <c r="O63" t="s">
        <v>432</v>
      </c>
      <c r="P63" t="s">
        <v>432</v>
      </c>
      <c r="Q63">
        <v>1</v>
      </c>
      <c r="X63">
        <v>1.76</v>
      </c>
      <c r="Y63">
        <v>0</v>
      </c>
      <c r="Z63">
        <v>0</v>
      </c>
      <c r="AA63">
        <v>0</v>
      </c>
      <c r="AB63">
        <v>0</v>
      </c>
      <c r="AC63">
        <v>0</v>
      </c>
      <c r="AD63">
        <v>1</v>
      </c>
      <c r="AE63">
        <v>2</v>
      </c>
      <c r="AF63" t="s">
        <v>56</v>
      </c>
      <c r="AG63">
        <v>2.2000000000000002</v>
      </c>
      <c r="AH63">
        <v>2</v>
      </c>
      <c r="AI63">
        <v>35350728</v>
      </c>
      <c r="AJ63">
        <v>65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>
      <c r="A64">
        <f>ROW(Source!A48)</f>
        <v>48</v>
      </c>
      <c r="B64">
        <v>35350729</v>
      </c>
      <c r="C64">
        <v>35350726</v>
      </c>
      <c r="D64">
        <v>29172556</v>
      </c>
      <c r="E64">
        <v>1</v>
      </c>
      <c r="F64">
        <v>1</v>
      </c>
      <c r="G64">
        <v>1</v>
      </c>
      <c r="H64">
        <v>2</v>
      </c>
      <c r="I64" t="s">
        <v>433</v>
      </c>
      <c r="J64" t="s">
        <v>439</v>
      </c>
      <c r="K64" t="s">
        <v>435</v>
      </c>
      <c r="L64">
        <v>1368</v>
      </c>
      <c r="N64">
        <v>1011</v>
      </c>
      <c r="O64" t="s">
        <v>436</v>
      </c>
      <c r="P64" t="s">
        <v>436</v>
      </c>
      <c r="Q64">
        <v>1</v>
      </c>
      <c r="X64">
        <v>1.76</v>
      </c>
      <c r="Y64">
        <v>0</v>
      </c>
      <c r="Z64">
        <v>31.26</v>
      </c>
      <c r="AA64">
        <v>13.5</v>
      </c>
      <c r="AB64">
        <v>0</v>
      </c>
      <c r="AC64">
        <v>0</v>
      </c>
      <c r="AD64">
        <v>1</v>
      </c>
      <c r="AE64">
        <v>0</v>
      </c>
      <c r="AF64" t="s">
        <v>56</v>
      </c>
      <c r="AG64">
        <v>2.2000000000000002</v>
      </c>
      <c r="AH64">
        <v>2</v>
      </c>
      <c r="AI64">
        <v>35350729</v>
      </c>
      <c r="AJ64">
        <v>66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>
      <c r="A65">
        <f>ROW(Source!A48)</f>
        <v>48</v>
      </c>
      <c r="B65">
        <v>35350730</v>
      </c>
      <c r="C65">
        <v>35350726</v>
      </c>
      <c r="D65">
        <v>29173472</v>
      </c>
      <c r="E65">
        <v>1</v>
      </c>
      <c r="F65">
        <v>1</v>
      </c>
      <c r="G65">
        <v>1</v>
      </c>
      <c r="H65">
        <v>2</v>
      </c>
      <c r="I65" t="s">
        <v>532</v>
      </c>
      <c r="J65" t="s">
        <v>533</v>
      </c>
      <c r="K65" t="s">
        <v>534</v>
      </c>
      <c r="L65">
        <v>1368</v>
      </c>
      <c r="N65">
        <v>1011</v>
      </c>
      <c r="O65" t="s">
        <v>436</v>
      </c>
      <c r="P65" t="s">
        <v>436</v>
      </c>
      <c r="Q65">
        <v>1</v>
      </c>
      <c r="X65">
        <v>9.81</v>
      </c>
      <c r="Y65">
        <v>0</v>
      </c>
      <c r="Z65">
        <v>3</v>
      </c>
      <c r="AA65">
        <v>0</v>
      </c>
      <c r="AB65">
        <v>0</v>
      </c>
      <c r="AC65">
        <v>0</v>
      </c>
      <c r="AD65">
        <v>1</v>
      </c>
      <c r="AE65">
        <v>0</v>
      </c>
      <c r="AF65" t="s">
        <v>56</v>
      </c>
      <c r="AG65">
        <v>12.262500000000001</v>
      </c>
      <c r="AH65">
        <v>2</v>
      </c>
      <c r="AI65">
        <v>35350730</v>
      </c>
      <c r="AJ65">
        <v>67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>
      <c r="A66">
        <f>ROW(Source!A48)</f>
        <v>48</v>
      </c>
      <c r="B66">
        <v>35350731</v>
      </c>
      <c r="C66">
        <v>35350726</v>
      </c>
      <c r="D66">
        <v>29174580</v>
      </c>
      <c r="E66">
        <v>1</v>
      </c>
      <c r="F66">
        <v>1</v>
      </c>
      <c r="G66">
        <v>1</v>
      </c>
      <c r="H66">
        <v>2</v>
      </c>
      <c r="I66" t="s">
        <v>535</v>
      </c>
      <c r="J66" t="s">
        <v>536</v>
      </c>
      <c r="K66" t="s">
        <v>537</v>
      </c>
      <c r="L66">
        <v>1368</v>
      </c>
      <c r="N66">
        <v>1011</v>
      </c>
      <c r="O66" t="s">
        <v>436</v>
      </c>
      <c r="P66" t="s">
        <v>436</v>
      </c>
      <c r="Q66">
        <v>1</v>
      </c>
      <c r="X66">
        <v>15.12</v>
      </c>
      <c r="Y66">
        <v>0</v>
      </c>
      <c r="Z66">
        <v>2.08</v>
      </c>
      <c r="AA66">
        <v>0</v>
      </c>
      <c r="AB66">
        <v>0</v>
      </c>
      <c r="AC66">
        <v>0</v>
      </c>
      <c r="AD66">
        <v>1</v>
      </c>
      <c r="AE66">
        <v>0</v>
      </c>
      <c r="AF66" t="s">
        <v>56</v>
      </c>
      <c r="AG66">
        <v>18.899999999999999</v>
      </c>
      <c r="AH66">
        <v>2</v>
      </c>
      <c r="AI66">
        <v>35350731</v>
      </c>
      <c r="AJ66">
        <v>68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>
      <c r="A67">
        <f>ROW(Source!A48)</f>
        <v>48</v>
      </c>
      <c r="B67">
        <v>35350732</v>
      </c>
      <c r="C67">
        <v>35350726</v>
      </c>
      <c r="D67">
        <v>29174913</v>
      </c>
      <c r="E67">
        <v>1</v>
      </c>
      <c r="F67">
        <v>1</v>
      </c>
      <c r="G67">
        <v>1</v>
      </c>
      <c r="H67">
        <v>2</v>
      </c>
      <c r="I67" t="s">
        <v>461</v>
      </c>
      <c r="J67" t="s">
        <v>462</v>
      </c>
      <c r="K67" t="s">
        <v>463</v>
      </c>
      <c r="L67">
        <v>1368</v>
      </c>
      <c r="N67">
        <v>1011</v>
      </c>
      <c r="O67" t="s">
        <v>436</v>
      </c>
      <c r="P67" t="s">
        <v>436</v>
      </c>
      <c r="Q67">
        <v>1</v>
      </c>
      <c r="X67">
        <v>3.57</v>
      </c>
      <c r="Y67">
        <v>0</v>
      </c>
      <c r="Z67">
        <v>87.17</v>
      </c>
      <c r="AA67">
        <v>11.6</v>
      </c>
      <c r="AB67">
        <v>0</v>
      </c>
      <c r="AC67">
        <v>0</v>
      </c>
      <c r="AD67">
        <v>1</v>
      </c>
      <c r="AE67">
        <v>0</v>
      </c>
      <c r="AF67" t="s">
        <v>56</v>
      </c>
      <c r="AG67">
        <v>4.4624999999999995</v>
      </c>
      <c r="AH67">
        <v>2</v>
      </c>
      <c r="AI67">
        <v>35350732</v>
      </c>
      <c r="AJ67">
        <v>69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>
      <c r="A68">
        <f>ROW(Source!A48)</f>
        <v>48</v>
      </c>
      <c r="B68">
        <v>35350733</v>
      </c>
      <c r="C68">
        <v>35350726</v>
      </c>
      <c r="D68">
        <v>29110827</v>
      </c>
      <c r="E68">
        <v>1</v>
      </c>
      <c r="F68">
        <v>1</v>
      </c>
      <c r="G68">
        <v>1</v>
      </c>
      <c r="H68">
        <v>3</v>
      </c>
      <c r="I68" t="s">
        <v>538</v>
      </c>
      <c r="J68" t="s">
        <v>539</v>
      </c>
      <c r="K68" t="s">
        <v>540</v>
      </c>
      <c r="L68">
        <v>1301</v>
      </c>
      <c r="N68">
        <v>1003</v>
      </c>
      <c r="O68" t="s">
        <v>92</v>
      </c>
      <c r="P68" t="s">
        <v>92</v>
      </c>
      <c r="Q68">
        <v>1</v>
      </c>
      <c r="X68">
        <v>347</v>
      </c>
      <c r="Y68">
        <v>6.4</v>
      </c>
      <c r="Z68">
        <v>0</v>
      </c>
      <c r="AA68">
        <v>0</v>
      </c>
      <c r="AB68">
        <v>0</v>
      </c>
      <c r="AC68">
        <v>0</v>
      </c>
      <c r="AD68">
        <v>1</v>
      </c>
      <c r="AE68">
        <v>0</v>
      </c>
      <c r="AF68" t="s">
        <v>3</v>
      </c>
      <c r="AG68">
        <v>347</v>
      </c>
      <c r="AH68">
        <v>2</v>
      </c>
      <c r="AI68">
        <v>35350733</v>
      </c>
      <c r="AJ68">
        <v>70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>
      <c r="A69">
        <f>ROW(Source!A48)</f>
        <v>48</v>
      </c>
      <c r="B69">
        <v>35350734</v>
      </c>
      <c r="C69">
        <v>35350726</v>
      </c>
      <c r="D69">
        <v>29110828</v>
      </c>
      <c r="E69">
        <v>1</v>
      </c>
      <c r="F69">
        <v>1</v>
      </c>
      <c r="G69">
        <v>1</v>
      </c>
      <c r="H69">
        <v>3</v>
      </c>
      <c r="I69" t="s">
        <v>541</v>
      </c>
      <c r="J69" t="s">
        <v>542</v>
      </c>
      <c r="K69" t="s">
        <v>543</v>
      </c>
      <c r="L69">
        <v>1301</v>
      </c>
      <c r="N69">
        <v>1003</v>
      </c>
      <c r="O69" t="s">
        <v>92</v>
      </c>
      <c r="P69" t="s">
        <v>92</v>
      </c>
      <c r="Q69">
        <v>1</v>
      </c>
      <c r="X69">
        <v>71</v>
      </c>
      <c r="Y69">
        <v>7.99</v>
      </c>
      <c r="Z69">
        <v>0</v>
      </c>
      <c r="AA69">
        <v>0</v>
      </c>
      <c r="AB69">
        <v>0</v>
      </c>
      <c r="AC69">
        <v>0</v>
      </c>
      <c r="AD69">
        <v>1</v>
      </c>
      <c r="AE69">
        <v>0</v>
      </c>
      <c r="AF69" t="s">
        <v>3</v>
      </c>
      <c r="AG69">
        <v>71</v>
      </c>
      <c r="AH69">
        <v>2</v>
      </c>
      <c r="AI69">
        <v>35350734</v>
      </c>
      <c r="AJ69">
        <v>71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>
      <c r="A70">
        <f>ROW(Source!A48)</f>
        <v>48</v>
      </c>
      <c r="B70">
        <v>35350735</v>
      </c>
      <c r="C70">
        <v>35350726</v>
      </c>
      <c r="D70">
        <v>29108696</v>
      </c>
      <c r="E70">
        <v>1</v>
      </c>
      <c r="F70">
        <v>1</v>
      </c>
      <c r="G70">
        <v>1</v>
      </c>
      <c r="H70">
        <v>3</v>
      </c>
      <c r="I70" t="s">
        <v>544</v>
      </c>
      <c r="J70" t="s">
        <v>545</v>
      </c>
      <c r="K70" t="s">
        <v>546</v>
      </c>
      <c r="L70">
        <v>1354</v>
      </c>
      <c r="N70">
        <v>1010</v>
      </c>
      <c r="O70" t="s">
        <v>106</v>
      </c>
      <c r="P70" t="s">
        <v>106</v>
      </c>
      <c r="Q70">
        <v>1</v>
      </c>
      <c r="X70">
        <v>92</v>
      </c>
      <c r="Y70">
        <v>67.209999999999994</v>
      </c>
      <c r="Z70">
        <v>0</v>
      </c>
      <c r="AA70">
        <v>0</v>
      </c>
      <c r="AB70">
        <v>0</v>
      </c>
      <c r="AC70">
        <v>0</v>
      </c>
      <c r="AD70">
        <v>1</v>
      </c>
      <c r="AE70">
        <v>0</v>
      </c>
      <c r="AF70" t="s">
        <v>3</v>
      </c>
      <c r="AG70">
        <v>92</v>
      </c>
      <c r="AH70">
        <v>2</v>
      </c>
      <c r="AI70">
        <v>35350735</v>
      </c>
      <c r="AJ70">
        <v>72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>
      <c r="A71">
        <f>ROW(Source!A48)</f>
        <v>48</v>
      </c>
      <c r="B71">
        <v>35350736</v>
      </c>
      <c r="C71">
        <v>35350726</v>
      </c>
      <c r="D71">
        <v>29110830</v>
      </c>
      <c r="E71">
        <v>1</v>
      </c>
      <c r="F71">
        <v>1</v>
      </c>
      <c r="G71">
        <v>1</v>
      </c>
      <c r="H71">
        <v>3</v>
      </c>
      <c r="I71" t="s">
        <v>547</v>
      </c>
      <c r="J71" t="s">
        <v>548</v>
      </c>
      <c r="K71" t="s">
        <v>549</v>
      </c>
      <c r="L71">
        <v>1301</v>
      </c>
      <c r="N71">
        <v>1003</v>
      </c>
      <c r="O71" t="s">
        <v>92</v>
      </c>
      <c r="P71" t="s">
        <v>92</v>
      </c>
      <c r="Q71">
        <v>1</v>
      </c>
      <c r="X71">
        <v>214</v>
      </c>
      <c r="Y71">
        <v>6.42</v>
      </c>
      <c r="Z71">
        <v>0</v>
      </c>
      <c r="AA71">
        <v>0</v>
      </c>
      <c r="AB71">
        <v>0</v>
      </c>
      <c r="AC71">
        <v>0</v>
      </c>
      <c r="AD71">
        <v>1</v>
      </c>
      <c r="AE71">
        <v>0</v>
      </c>
      <c r="AF71" t="s">
        <v>3</v>
      </c>
      <c r="AG71">
        <v>214</v>
      </c>
      <c r="AH71">
        <v>2</v>
      </c>
      <c r="AI71">
        <v>35350736</v>
      </c>
      <c r="AJ71">
        <v>73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>
      <c r="A72">
        <f>ROW(Source!A48)</f>
        <v>48</v>
      </c>
      <c r="B72">
        <v>35350737</v>
      </c>
      <c r="C72">
        <v>35350726</v>
      </c>
      <c r="D72">
        <v>29114423</v>
      </c>
      <c r="E72">
        <v>1</v>
      </c>
      <c r="F72">
        <v>1</v>
      </c>
      <c r="G72">
        <v>1</v>
      </c>
      <c r="H72">
        <v>3</v>
      </c>
      <c r="I72" t="s">
        <v>550</v>
      </c>
      <c r="J72" t="s">
        <v>551</v>
      </c>
      <c r="K72" t="s">
        <v>552</v>
      </c>
      <c r="L72">
        <v>1358</v>
      </c>
      <c r="N72">
        <v>1010</v>
      </c>
      <c r="O72" t="s">
        <v>166</v>
      </c>
      <c r="P72" t="s">
        <v>166</v>
      </c>
      <c r="Q72">
        <v>10</v>
      </c>
      <c r="X72">
        <v>30.6</v>
      </c>
      <c r="Y72">
        <v>74.989999999999995</v>
      </c>
      <c r="Z72">
        <v>0</v>
      </c>
      <c r="AA72">
        <v>0</v>
      </c>
      <c r="AB72">
        <v>0</v>
      </c>
      <c r="AC72">
        <v>0</v>
      </c>
      <c r="AD72">
        <v>1</v>
      </c>
      <c r="AE72">
        <v>0</v>
      </c>
      <c r="AF72" t="s">
        <v>3</v>
      </c>
      <c r="AG72">
        <v>30.6</v>
      </c>
      <c r="AH72">
        <v>2</v>
      </c>
      <c r="AI72">
        <v>35350737</v>
      </c>
      <c r="AJ72">
        <v>74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>
      <c r="A73">
        <f>ROW(Source!A48)</f>
        <v>48</v>
      </c>
      <c r="B73">
        <v>35350738</v>
      </c>
      <c r="C73">
        <v>35350726</v>
      </c>
      <c r="D73">
        <v>29115197</v>
      </c>
      <c r="E73">
        <v>1</v>
      </c>
      <c r="F73">
        <v>1</v>
      </c>
      <c r="G73">
        <v>1</v>
      </c>
      <c r="H73">
        <v>3</v>
      </c>
      <c r="I73" t="s">
        <v>553</v>
      </c>
      <c r="J73" t="s">
        <v>554</v>
      </c>
      <c r="K73" t="s">
        <v>555</v>
      </c>
      <c r="L73">
        <v>1354</v>
      </c>
      <c r="N73">
        <v>1010</v>
      </c>
      <c r="O73" t="s">
        <v>106</v>
      </c>
      <c r="P73" t="s">
        <v>106</v>
      </c>
      <c r="Q73">
        <v>1</v>
      </c>
      <c r="X73">
        <v>800</v>
      </c>
      <c r="Y73">
        <v>0.5</v>
      </c>
      <c r="Z73">
        <v>0</v>
      </c>
      <c r="AA73">
        <v>0</v>
      </c>
      <c r="AB73">
        <v>0</v>
      </c>
      <c r="AC73">
        <v>0</v>
      </c>
      <c r="AD73">
        <v>1</v>
      </c>
      <c r="AE73">
        <v>0</v>
      </c>
      <c r="AF73" t="s">
        <v>3</v>
      </c>
      <c r="AG73">
        <v>800</v>
      </c>
      <c r="AH73">
        <v>2</v>
      </c>
      <c r="AI73">
        <v>35350738</v>
      </c>
      <c r="AJ73">
        <v>75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>
      <c r="A74">
        <f>ROW(Source!A48)</f>
        <v>48</v>
      </c>
      <c r="B74">
        <v>35350739</v>
      </c>
      <c r="C74">
        <v>35350726</v>
      </c>
      <c r="D74">
        <v>29129806</v>
      </c>
      <c r="E74">
        <v>1</v>
      </c>
      <c r="F74">
        <v>1</v>
      </c>
      <c r="G74">
        <v>1</v>
      </c>
      <c r="H74">
        <v>3</v>
      </c>
      <c r="I74" t="s">
        <v>128</v>
      </c>
      <c r="J74" t="s">
        <v>130</v>
      </c>
      <c r="K74" t="s">
        <v>129</v>
      </c>
      <c r="L74">
        <v>1327</v>
      </c>
      <c r="N74">
        <v>1005</v>
      </c>
      <c r="O74" t="s">
        <v>76</v>
      </c>
      <c r="P74" t="s">
        <v>76</v>
      </c>
      <c r="Q74">
        <v>1</v>
      </c>
      <c r="X74">
        <v>100</v>
      </c>
      <c r="Y74">
        <v>1630.31</v>
      </c>
      <c r="Z74">
        <v>0</v>
      </c>
      <c r="AA74">
        <v>0</v>
      </c>
      <c r="AB74">
        <v>0</v>
      </c>
      <c r="AC74">
        <v>0</v>
      </c>
      <c r="AD74">
        <v>1</v>
      </c>
      <c r="AE74">
        <v>0</v>
      </c>
      <c r="AF74" t="s">
        <v>3</v>
      </c>
      <c r="AG74">
        <v>100</v>
      </c>
      <c r="AH74">
        <v>2</v>
      </c>
      <c r="AI74">
        <v>35350739</v>
      </c>
      <c r="AJ74">
        <v>76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>
      <c r="A75">
        <f>ROW(Source!A51)</f>
        <v>51</v>
      </c>
      <c r="B75">
        <v>35350741</v>
      </c>
      <c r="C75">
        <v>35350740</v>
      </c>
      <c r="D75">
        <v>18413230</v>
      </c>
      <c r="E75">
        <v>1</v>
      </c>
      <c r="F75">
        <v>1</v>
      </c>
      <c r="G75">
        <v>1</v>
      </c>
      <c r="H75">
        <v>1</v>
      </c>
      <c r="I75" t="s">
        <v>450</v>
      </c>
      <c r="J75" t="s">
        <v>3</v>
      </c>
      <c r="K75" t="s">
        <v>451</v>
      </c>
      <c r="L75">
        <v>1369</v>
      </c>
      <c r="N75">
        <v>1013</v>
      </c>
      <c r="O75" t="s">
        <v>430</v>
      </c>
      <c r="P75" t="s">
        <v>430</v>
      </c>
      <c r="Q75">
        <v>1</v>
      </c>
      <c r="X75">
        <v>166.47</v>
      </c>
      <c r="Y75">
        <v>0</v>
      </c>
      <c r="Z75">
        <v>0</v>
      </c>
      <c r="AA75">
        <v>0</v>
      </c>
      <c r="AB75">
        <v>293.22000000000003</v>
      </c>
      <c r="AC75">
        <v>0</v>
      </c>
      <c r="AD75">
        <v>1</v>
      </c>
      <c r="AE75">
        <v>1</v>
      </c>
      <c r="AF75" t="s">
        <v>57</v>
      </c>
      <c r="AG75">
        <v>191.44049999999999</v>
      </c>
      <c r="AH75">
        <v>2</v>
      </c>
      <c r="AI75">
        <v>35350741</v>
      </c>
      <c r="AJ75">
        <v>78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>
      <c r="A76">
        <f>ROW(Source!A51)</f>
        <v>51</v>
      </c>
      <c r="B76">
        <v>35350742</v>
      </c>
      <c r="C76">
        <v>35350740</v>
      </c>
      <c r="D76">
        <v>121548</v>
      </c>
      <c r="E76">
        <v>1</v>
      </c>
      <c r="F76">
        <v>1</v>
      </c>
      <c r="G76">
        <v>1</v>
      </c>
      <c r="H76">
        <v>1</v>
      </c>
      <c r="I76" t="s">
        <v>23</v>
      </c>
      <c r="J76" t="s">
        <v>3</v>
      </c>
      <c r="K76" t="s">
        <v>431</v>
      </c>
      <c r="L76">
        <v>608254</v>
      </c>
      <c r="N76">
        <v>1013</v>
      </c>
      <c r="O76" t="s">
        <v>432</v>
      </c>
      <c r="P76" t="s">
        <v>432</v>
      </c>
      <c r="Q76">
        <v>1</v>
      </c>
      <c r="X76">
        <v>0.08</v>
      </c>
      <c r="Y76">
        <v>0</v>
      </c>
      <c r="Z76">
        <v>0</v>
      </c>
      <c r="AA76">
        <v>0</v>
      </c>
      <c r="AB76">
        <v>0</v>
      </c>
      <c r="AC76">
        <v>0</v>
      </c>
      <c r="AD76">
        <v>1</v>
      </c>
      <c r="AE76">
        <v>2</v>
      </c>
      <c r="AF76" t="s">
        <v>56</v>
      </c>
      <c r="AG76">
        <v>0.1</v>
      </c>
      <c r="AH76">
        <v>2</v>
      </c>
      <c r="AI76">
        <v>35350742</v>
      </c>
      <c r="AJ76">
        <v>79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>
      <c r="A77">
        <f>ROW(Source!A51)</f>
        <v>51</v>
      </c>
      <c r="B77">
        <v>35350743</v>
      </c>
      <c r="C77">
        <v>35350740</v>
      </c>
      <c r="D77">
        <v>29172556</v>
      </c>
      <c r="E77">
        <v>1</v>
      </c>
      <c r="F77">
        <v>1</v>
      </c>
      <c r="G77">
        <v>1</v>
      </c>
      <c r="H77">
        <v>2</v>
      </c>
      <c r="I77" t="s">
        <v>433</v>
      </c>
      <c r="J77" t="s">
        <v>439</v>
      </c>
      <c r="K77" t="s">
        <v>435</v>
      </c>
      <c r="L77">
        <v>1368</v>
      </c>
      <c r="N77">
        <v>1011</v>
      </c>
      <c r="O77" t="s">
        <v>436</v>
      </c>
      <c r="P77" t="s">
        <v>436</v>
      </c>
      <c r="Q77">
        <v>1</v>
      </c>
      <c r="X77">
        <v>0.08</v>
      </c>
      <c r="Y77">
        <v>0</v>
      </c>
      <c r="Z77">
        <v>31.26</v>
      </c>
      <c r="AA77">
        <v>13.5</v>
      </c>
      <c r="AB77">
        <v>0</v>
      </c>
      <c r="AC77">
        <v>0</v>
      </c>
      <c r="AD77">
        <v>1</v>
      </c>
      <c r="AE77">
        <v>0</v>
      </c>
      <c r="AF77" t="s">
        <v>56</v>
      </c>
      <c r="AG77">
        <v>0.1</v>
      </c>
      <c r="AH77">
        <v>2</v>
      </c>
      <c r="AI77">
        <v>35350743</v>
      </c>
      <c r="AJ77">
        <v>80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>
      <c r="A78">
        <f>ROW(Source!A51)</f>
        <v>51</v>
      </c>
      <c r="B78">
        <v>35350744</v>
      </c>
      <c r="C78">
        <v>35350740</v>
      </c>
      <c r="D78">
        <v>29174591</v>
      </c>
      <c r="E78">
        <v>1</v>
      </c>
      <c r="F78">
        <v>1</v>
      </c>
      <c r="G78">
        <v>1</v>
      </c>
      <c r="H78">
        <v>2</v>
      </c>
      <c r="I78" t="s">
        <v>556</v>
      </c>
      <c r="J78" t="s">
        <v>557</v>
      </c>
      <c r="K78" t="s">
        <v>558</v>
      </c>
      <c r="L78">
        <v>1368</v>
      </c>
      <c r="N78">
        <v>1011</v>
      </c>
      <c r="O78" t="s">
        <v>436</v>
      </c>
      <c r="P78" t="s">
        <v>436</v>
      </c>
      <c r="Q78">
        <v>1</v>
      </c>
      <c r="X78">
        <v>0.26</v>
      </c>
      <c r="Y78">
        <v>0</v>
      </c>
      <c r="Z78">
        <v>0.95</v>
      </c>
      <c r="AA78">
        <v>0</v>
      </c>
      <c r="AB78">
        <v>0</v>
      </c>
      <c r="AC78">
        <v>0</v>
      </c>
      <c r="AD78">
        <v>1</v>
      </c>
      <c r="AE78">
        <v>0</v>
      </c>
      <c r="AF78" t="s">
        <v>56</v>
      </c>
      <c r="AG78">
        <v>0.32500000000000001</v>
      </c>
      <c r="AH78">
        <v>2</v>
      </c>
      <c r="AI78">
        <v>35350744</v>
      </c>
      <c r="AJ78">
        <v>81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>
      <c r="A79">
        <f>ROW(Source!A51)</f>
        <v>51</v>
      </c>
      <c r="B79">
        <v>35350745</v>
      </c>
      <c r="C79">
        <v>35350740</v>
      </c>
      <c r="D79">
        <v>29174913</v>
      </c>
      <c r="E79">
        <v>1</v>
      </c>
      <c r="F79">
        <v>1</v>
      </c>
      <c r="G79">
        <v>1</v>
      </c>
      <c r="H79">
        <v>2</v>
      </c>
      <c r="I79" t="s">
        <v>461</v>
      </c>
      <c r="J79" t="s">
        <v>462</v>
      </c>
      <c r="K79" t="s">
        <v>463</v>
      </c>
      <c r="L79">
        <v>1368</v>
      </c>
      <c r="N79">
        <v>1011</v>
      </c>
      <c r="O79" t="s">
        <v>436</v>
      </c>
      <c r="P79" t="s">
        <v>436</v>
      </c>
      <c r="Q79">
        <v>1</v>
      </c>
      <c r="X79">
        <v>0.5</v>
      </c>
      <c r="Y79">
        <v>0</v>
      </c>
      <c r="Z79">
        <v>87.17</v>
      </c>
      <c r="AA79">
        <v>11.6</v>
      </c>
      <c r="AB79">
        <v>0</v>
      </c>
      <c r="AC79">
        <v>0</v>
      </c>
      <c r="AD79">
        <v>1</v>
      </c>
      <c r="AE79">
        <v>0</v>
      </c>
      <c r="AF79" t="s">
        <v>56</v>
      </c>
      <c r="AG79">
        <v>0.625</v>
      </c>
      <c r="AH79">
        <v>2</v>
      </c>
      <c r="AI79">
        <v>35350745</v>
      </c>
      <c r="AJ79">
        <v>82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>
      <c r="A80">
        <f>ROW(Source!A51)</f>
        <v>51</v>
      </c>
      <c r="B80">
        <v>35350746</v>
      </c>
      <c r="C80">
        <v>35350740</v>
      </c>
      <c r="D80">
        <v>29107800</v>
      </c>
      <c r="E80">
        <v>1</v>
      </c>
      <c r="F80">
        <v>1</v>
      </c>
      <c r="G80">
        <v>1</v>
      </c>
      <c r="H80">
        <v>3</v>
      </c>
      <c r="I80" t="s">
        <v>559</v>
      </c>
      <c r="J80" t="s">
        <v>560</v>
      </c>
      <c r="K80" t="s">
        <v>561</v>
      </c>
      <c r="L80">
        <v>1346</v>
      </c>
      <c r="N80">
        <v>1009</v>
      </c>
      <c r="O80" t="s">
        <v>101</v>
      </c>
      <c r="P80" t="s">
        <v>101</v>
      </c>
      <c r="Q80">
        <v>1</v>
      </c>
      <c r="X80">
        <v>0.2</v>
      </c>
      <c r="Y80">
        <v>1.81</v>
      </c>
      <c r="Z80">
        <v>0</v>
      </c>
      <c r="AA80">
        <v>0</v>
      </c>
      <c r="AB80">
        <v>0</v>
      </c>
      <c r="AC80">
        <v>0</v>
      </c>
      <c r="AD80">
        <v>1</v>
      </c>
      <c r="AE80">
        <v>0</v>
      </c>
      <c r="AF80" t="s">
        <v>3</v>
      </c>
      <c r="AG80">
        <v>0.2</v>
      </c>
      <c r="AH80">
        <v>2</v>
      </c>
      <c r="AI80">
        <v>35350746</v>
      </c>
      <c r="AJ80">
        <v>83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>
      <c r="A81">
        <f>ROW(Source!A51)</f>
        <v>51</v>
      </c>
      <c r="B81">
        <v>35350747</v>
      </c>
      <c r="C81">
        <v>35350740</v>
      </c>
      <c r="D81">
        <v>29109411</v>
      </c>
      <c r="E81">
        <v>1</v>
      </c>
      <c r="F81">
        <v>1</v>
      </c>
      <c r="G81">
        <v>1</v>
      </c>
      <c r="H81">
        <v>3</v>
      </c>
      <c r="I81" t="s">
        <v>562</v>
      </c>
      <c r="J81" t="s">
        <v>563</v>
      </c>
      <c r="K81" t="s">
        <v>564</v>
      </c>
      <c r="L81">
        <v>1346</v>
      </c>
      <c r="N81">
        <v>1009</v>
      </c>
      <c r="O81" t="s">
        <v>101</v>
      </c>
      <c r="P81" t="s">
        <v>101</v>
      </c>
      <c r="Q81">
        <v>1</v>
      </c>
      <c r="X81">
        <v>30</v>
      </c>
      <c r="Y81">
        <v>15.95</v>
      </c>
      <c r="Z81">
        <v>0</v>
      </c>
      <c r="AA81">
        <v>0</v>
      </c>
      <c r="AB81">
        <v>0</v>
      </c>
      <c r="AC81">
        <v>0</v>
      </c>
      <c r="AD81">
        <v>1</v>
      </c>
      <c r="AE81">
        <v>0</v>
      </c>
      <c r="AF81" t="s">
        <v>3</v>
      </c>
      <c r="AG81">
        <v>30</v>
      </c>
      <c r="AH81">
        <v>2</v>
      </c>
      <c r="AI81">
        <v>35350747</v>
      </c>
      <c r="AJ81">
        <v>84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>
      <c r="A82">
        <f>ROW(Source!A51)</f>
        <v>51</v>
      </c>
      <c r="B82">
        <v>35350748</v>
      </c>
      <c r="C82">
        <v>35350740</v>
      </c>
      <c r="D82">
        <v>29109535</v>
      </c>
      <c r="E82">
        <v>1</v>
      </c>
      <c r="F82">
        <v>1</v>
      </c>
      <c r="G82">
        <v>1</v>
      </c>
      <c r="H82">
        <v>3</v>
      </c>
      <c r="I82" t="s">
        <v>773</v>
      </c>
      <c r="J82" t="s">
        <v>774</v>
      </c>
      <c r="K82" t="s">
        <v>775</v>
      </c>
      <c r="L82">
        <v>1327</v>
      </c>
      <c r="N82">
        <v>1005</v>
      </c>
      <c r="O82" t="s">
        <v>76</v>
      </c>
      <c r="P82" t="s">
        <v>76</v>
      </c>
      <c r="Q82">
        <v>1</v>
      </c>
      <c r="X82">
        <v>105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 t="s">
        <v>3</v>
      </c>
      <c r="AG82">
        <v>105</v>
      </c>
      <c r="AH82">
        <v>3</v>
      </c>
      <c r="AI82">
        <v>-1</v>
      </c>
      <c r="AJ82" t="s">
        <v>3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>
      <c r="A83">
        <f>ROW(Source!A51)</f>
        <v>51</v>
      </c>
      <c r="B83">
        <v>35350749</v>
      </c>
      <c r="C83">
        <v>35350740</v>
      </c>
      <c r="D83">
        <v>29109265</v>
      </c>
      <c r="E83">
        <v>1</v>
      </c>
      <c r="F83">
        <v>1</v>
      </c>
      <c r="G83">
        <v>1</v>
      </c>
      <c r="H83">
        <v>3</v>
      </c>
      <c r="I83" t="s">
        <v>776</v>
      </c>
      <c r="J83" t="s">
        <v>777</v>
      </c>
      <c r="K83" t="s">
        <v>778</v>
      </c>
      <c r="L83">
        <v>1348</v>
      </c>
      <c r="N83">
        <v>1009</v>
      </c>
      <c r="O83" t="s">
        <v>44</v>
      </c>
      <c r="P83" t="s">
        <v>44</v>
      </c>
      <c r="Q83">
        <v>1000</v>
      </c>
      <c r="X83">
        <v>8.8999999999999999E-3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 t="s">
        <v>3</v>
      </c>
      <c r="AG83">
        <v>8.8999999999999999E-3</v>
      </c>
      <c r="AH83">
        <v>3</v>
      </c>
      <c r="AI83">
        <v>-1</v>
      </c>
      <c r="AJ83" t="s">
        <v>3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>
      <c r="A84">
        <f>ROW(Source!A53)</f>
        <v>53</v>
      </c>
      <c r="B84">
        <v>35350754</v>
      </c>
      <c r="C84">
        <v>35350753</v>
      </c>
      <c r="D84">
        <v>18407150</v>
      </c>
      <c r="E84">
        <v>1</v>
      </c>
      <c r="F84">
        <v>1</v>
      </c>
      <c r="G84">
        <v>1</v>
      </c>
      <c r="H84">
        <v>1</v>
      </c>
      <c r="I84" t="s">
        <v>565</v>
      </c>
      <c r="J84" t="s">
        <v>3</v>
      </c>
      <c r="K84" t="s">
        <v>566</v>
      </c>
      <c r="L84">
        <v>1369</v>
      </c>
      <c r="N84">
        <v>1013</v>
      </c>
      <c r="O84" t="s">
        <v>430</v>
      </c>
      <c r="P84" t="s">
        <v>430</v>
      </c>
      <c r="Q84">
        <v>1</v>
      </c>
      <c r="X84">
        <v>21.26</v>
      </c>
      <c r="Y84">
        <v>0</v>
      </c>
      <c r="Z84">
        <v>0</v>
      </c>
      <c r="AA84">
        <v>0</v>
      </c>
      <c r="AB84">
        <v>272.45</v>
      </c>
      <c r="AC84">
        <v>0</v>
      </c>
      <c r="AD84">
        <v>1</v>
      </c>
      <c r="AE84">
        <v>1</v>
      </c>
      <c r="AF84" t="s">
        <v>57</v>
      </c>
      <c r="AG84">
        <v>24.449000000000002</v>
      </c>
      <c r="AH84">
        <v>2</v>
      </c>
      <c r="AI84">
        <v>35350754</v>
      </c>
      <c r="AJ84">
        <v>85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>
      <c r="A85">
        <f>ROW(Source!A53)</f>
        <v>53</v>
      </c>
      <c r="B85">
        <v>35350755</v>
      </c>
      <c r="C85">
        <v>35350753</v>
      </c>
      <c r="D85">
        <v>121548</v>
      </c>
      <c r="E85">
        <v>1</v>
      </c>
      <c r="F85">
        <v>1</v>
      </c>
      <c r="G85">
        <v>1</v>
      </c>
      <c r="H85">
        <v>1</v>
      </c>
      <c r="I85" t="s">
        <v>23</v>
      </c>
      <c r="J85" t="s">
        <v>3</v>
      </c>
      <c r="K85" t="s">
        <v>431</v>
      </c>
      <c r="L85">
        <v>608254</v>
      </c>
      <c r="N85">
        <v>1013</v>
      </c>
      <c r="O85" t="s">
        <v>432</v>
      </c>
      <c r="P85" t="s">
        <v>432</v>
      </c>
      <c r="Q85">
        <v>1</v>
      </c>
      <c r="X85">
        <v>0.05</v>
      </c>
      <c r="Y85">
        <v>0</v>
      </c>
      <c r="Z85">
        <v>0</v>
      </c>
      <c r="AA85">
        <v>0</v>
      </c>
      <c r="AB85">
        <v>0</v>
      </c>
      <c r="AC85">
        <v>0</v>
      </c>
      <c r="AD85">
        <v>1</v>
      </c>
      <c r="AE85">
        <v>2</v>
      </c>
      <c r="AF85" t="s">
        <v>56</v>
      </c>
      <c r="AG85">
        <v>6.25E-2</v>
      </c>
      <c r="AH85">
        <v>2</v>
      </c>
      <c r="AI85">
        <v>35350755</v>
      </c>
      <c r="AJ85">
        <v>86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>
      <c r="A86">
        <f>ROW(Source!A53)</f>
        <v>53</v>
      </c>
      <c r="B86">
        <v>35350756</v>
      </c>
      <c r="C86">
        <v>35350753</v>
      </c>
      <c r="D86">
        <v>29172556</v>
      </c>
      <c r="E86">
        <v>1</v>
      </c>
      <c r="F86">
        <v>1</v>
      </c>
      <c r="G86">
        <v>1</v>
      </c>
      <c r="H86">
        <v>2</v>
      </c>
      <c r="I86" t="s">
        <v>433</v>
      </c>
      <c r="J86" t="s">
        <v>439</v>
      </c>
      <c r="K86" t="s">
        <v>435</v>
      </c>
      <c r="L86">
        <v>1368</v>
      </c>
      <c r="N86">
        <v>1011</v>
      </c>
      <c r="O86" t="s">
        <v>436</v>
      </c>
      <c r="P86" t="s">
        <v>436</v>
      </c>
      <c r="Q86">
        <v>1</v>
      </c>
      <c r="X86">
        <v>0.05</v>
      </c>
      <c r="Y86">
        <v>0</v>
      </c>
      <c r="Z86">
        <v>31.26</v>
      </c>
      <c r="AA86">
        <v>13.5</v>
      </c>
      <c r="AB86">
        <v>0</v>
      </c>
      <c r="AC86">
        <v>0</v>
      </c>
      <c r="AD86">
        <v>1</v>
      </c>
      <c r="AE86">
        <v>0</v>
      </c>
      <c r="AF86" t="s">
        <v>56</v>
      </c>
      <c r="AG86">
        <v>6.25E-2</v>
      </c>
      <c r="AH86">
        <v>2</v>
      </c>
      <c r="AI86">
        <v>35350756</v>
      </c>
      <c r="AJ86">
        <v>87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>
      <c r="A87">
        <f>ROW(Source!A53)</f>
        <v>53</v>
      </c>
      <c r="B87">
        <v>35350757</v>
      </c>
      <c r="C87">
        <v>35350753</v>
      </c>
      <c r="D87">
        <v>29174913</v>
      </c>
      <c r="E87">
        <v>1</v>
      </c>
      <c r="F87">
        <v>1</v>
      </c>
      <c r="G87">
        <v>1</v>
      </c>
      <c r="H87">
        <v>2</v>
      </c>
      <c r="I87" t="s">
        <v>461</v>
      </c>
      <c r="J87" t="s">
        <v>462</v>
      </c>
      <c r="K87" t="s">
        <v>463</v>
      </c>
      <c r="L87">
        <v>1368</v>
      </c>
      <c r="N87">
        <v>1011</v>
      </c>
      <c r="O87" t="s">
        <v>436</v>
      </c>
      <c r="P87" t="s">
        <v>436</v>
      </c>
      <c r="Q87">
        <v>1</v>
      </c>
      <c r="X87">
        <v>0.19</v>
      </c>
      <c r="Y87">
        <v>0</v>
      </c>
      <c r="Z87">
        <v>87.17</v>
      </c>
      <c r="AA87">
        <v>11.6</v>
      </c>
      <c r="AB87">
        <v>0</v>
      </c>
      <c r="AC87">
        <v>0</v>
      </c>
      <c r="AD87">
        <v>1</v>
      </c>
      <c r="AE87">
        <v>0</v>
      </c>
      <c r="AF87" t="s">
        <v>56</v>
      </c>
      <c r="AG87">
        <v>0.23749999999999999</v>
      </c>
      <c r="AH87">
        <v>2</v>
      </c>
      <c r="AI87">
        <v>35350757</v>
      </c>
      <c r="AJ87">
        <v>88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>
      <c r="A88">
        <f>ROW(Source!A53)</f>
        <v>53</v>
      </c>
      <c r="B88">
        <v>35350758</v>
      </c>
      <c r="C88">
        <v>35350753</v>
      </c>
      <c r="D88">
        <v>29108696</v>
      </c>
      <c r="E88">
        <v>1</v>
      </c>
      <c r="F88">
        <v>1</v>
      </c>
      <c r="G88">
        <v>1</v>
      </c>
      <c r="H88">
        <v>3</v>
      </c>
      <c r="I88" t="s">
        <v>544</v>
      </c>
      <c r="J88" t="s">
        <v>545</v>
      </c>
      <c r="K88" t="s">
        <v>546</v>
      </c>
      <c r="L88">
        <v>1354</v>
      </c>
      <c r="N88">
        <v>1010</v>
      </c>
      <c r="O88" t="s">
        <v>106</v>
      </c>
      <c r="P88" t="s">
        <v>106</v>
      </c>
      <c r="Q88">
        <v>1</v>
      </c>
      <c r="X88">
        <v>45.3</v>
      </c>
      <c r="Y88">
        <v>67.209999999999994</v>
      </c>
      <c r="Z88">
        <v>0</v>
      </c>
      <c r="AA88">
        <v>0</v>
      </c>
      <c r="AB88">
        <v>0</v>
      </c>
      <c r="AC88">
        <v>0</v>
      </c>
      <c r="AD88">
        <v>1</v>
      </c>
      <c r="AE88">
        <v>0</v>
      </c>
      <c r="AF88" t="s">
        <v>3</v>
      </c>
      <c r="AG88">
        <v>45.3</v>
      </c>
      <c r="AH88">
        <v>2</v>
      </c>
      <c r="AI88">
        <v>35350758</v>
      </c>
      <c r="AJ88">
        <v>89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>
      <c r="A89">
        <f>ROW(Source!A53)</f>
        <v>53</v>
      </c>
      <c r="B89">
        <v>35350759</v>
      </c>
      <c r="C89">
        <v>35350753</v>
      </c>
      <c r="D89">
        <v>29109717</v>
      </c>
      <c r="E89">
        <v>1</v>
      </c>
      <c r="F89">
        <v>1</v>
      </c>
      <c r="G89">
        <v>1</v>
      </c>
      <c r="H89">
        <v>3</v>
      </c>
      <c r="I89" t="s">
        <v>779</v>
      </c>
      <c r="J89" t="s">
        <v>780</v>
      </c>
      <c r="K89" t="s">
        <v>781</v>
      </c>
      <c r="L89">
        <v>1301</v>
      </c>
      <c r="N89">
        <v>1003</v>
      </c>
      <c r="O89" t="s">
        <v>92</v>
      </c>
      <c r="P89" t="s">
        <v>92</v>
      </c>
      <c r="Q89">
        <v>1</v>
      </c>
      <c r="X89">
        <v>0</v>
      </c>
      <c r="Y89">
        <v>0</v>
      </c>
      <c r="Z89">
        <v>0</v>
      </c>
      <c r="AA89">
        <v>0</v>
      </c>
      <c r="AB89">
        <v>0</v>
      </c>
      <c r="AC89">
        <v>1</v>
      </c>
      <c r="AD89">
        <v>0</v>
      </c>
      <c r="AE89">
        <v>0</v>
      </c>
      <c r="AF89" t="s">
        <v>3</v>
      </c>
      <c r="AG89">
        <v>0</v>
      </c>
      <c r="AH89">
        <v>3</v>
      </c>
      <c r="AI89">
        <v>-1</v>
      </c>
      <c r="AJ89" t="s">
        <v>3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>
      <c r="A90">
        <f>ROW(Source!A53)</f>
        <v>53</v>
      </c>
      <c r="B90">
        <v>35350760</v>
      </c>
      <c r="C90">
        <v>35350753</v>
      </c>
      <c r="D90">
        <v>29115197</v>
      </c>
      <c r="E90">
        <v>1</v>
      </c>
      <c r="F90">
        <v>1</v>
      </c>
      <c r="G90">
        <v>1</v>
      </c>
      <c r="H90">
        <v>3</v>
      </c>
      <c r="I90" t="s">
        <v>553</v>
      </c>
      <c r="J90" t="s">
        <v>554</v>
      </c>
      <c r="K90" t="s">
        <v>555</v>
      </c>
      <c r="L90">
        <v>1354</v>
      </c>
      <c r="N90">
        <v>1010</v>
      </c>
      <c r="O90" t="s">
        <v>106</v>
      </c>
      <c r="P90" t="s">
        <v>106</v>
      </c>
      <c r="Q90">
        <v>1</v>
      </c>
      <c r="X90">
        <v>400</v>
      </c>
      <c r="Y90">
        <v>0.5</v>
      </c>
      <c r="Z90">
        <v>0</v>
      </c>
      <c r="AA90">
        <v>0</v>
      </c>
      <c r="AB90">
        <v>0</v>
      </c>
      <c r="AC90">
        <v>0</v>
      </c>
      <c r="AD90">
        <v>1</v>
      </c>
      <c r="AE90">
        <v>0</v>
      </c>
      <c r="AF90" t="s">
        <v>3</v>
      </c>
      <c r="AG90">
        <v>400</v>
      </c>
      <c r="AH90">
        <v>2</v>
      </c>
      <c r="AI90">
        <v>35350760</v>
      </c>
      <c r="AJ90">
        <v>90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>
      <c r="A91">
        <f>ROW(Source!A55)</f>
        <v>55</v>
      </c>
      <c r="B91">
        <v>35350764</v>
      </c>
      <c r="C91">
        <v>35350763</v>
      </c>
      <c r="D91">
        <v>29364679</v>
      </c>
      <c r="E91">
        <v>1</v>
      </c>
      <c r="F91">
        <v>1</v>
      </c>
      <c r="G91">
        <v>1</v>
      </c>
      <c r="H91">
        <v>1</v>
      </c>
      <c r="I91" t="s">
        <v>567</v>
      </c>
      <c r="J91" t="s">
        <v>3</v>
      </c>
      <c r="K91" t="s">
        <v>568</v>
      </c>
      <c r="L91">
        <v>1369</v>
      </c>
      <c r="N91">
        <v>1013</v>
      </c>
      <c r="O91" t="s">
        <v>430</v>
      </c>
      <c r="P91" t="s">
        <v>430</v>
      </c>
      <c r="Q91">
        <v>1</v>
      </c>
      <c r="X91">
        <v>26.24</v>
      </c>
      <c r="Y91">
        <v>0</v>
      </c>
      <c r="Z91">
        <v>0</v>
      </c>
      <c r="AA91">
        <v>0</v>
      </c>
      <c r="AB91">
        <v>316.85000000000002</v>
      </c>
      <c r="AC91">
        <v>0</v>
      </c>
      <c r="AD91">
        <v>1</v>
      </c>
      <c r="AE91">
        <v>1</v>
      </c>
      <c r="AF91" t="s">
        <v>3</v>
      </c>
      <c r="AG91">
        <v>26.24</v>
      </c>
      <c r="AH91">
        <v>2</v>
      </c>
      <c r="AI91">
        <v>35350764</v>
      </c>
      <c r="AJ91">
        <v>91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>
      <c r="A92">
        <f>ROW(Source!A55)</f>
        <v>55</v>
      </c>
      <c r="B92">
        <v>35350765</v>
      </c>
      <c r="C92">
        <v>35350763</v>
      </c>
      <c r="D92">
        <v>121548</v>
      </c>
      <c r="E92">
        <v>1</v>
      </c>
      <c r="F92">
        <v>1</v>
      </c>
      <c r="G92">
        <v>1</v>
      </c>
      <c r="H92">
        <v>1</v>
      </c>
      <c r="I92" t="s">
        <v>23</v>
      </c>
      <c r="J92" t="s">
        <v>3</v>
      </c>
      <c r="K92" t="s">
        <v>431</v>
      </c>
      <c r="L92">
        <v>608254</v>
      </c>
      <c r="N92">
        <v>1013</v>
      </c>
      <c r="O92" t="s">
        <v>432</v>
      </c>
      <c r="P92" t="s">
        <v>432</v>
      </c>
      <c r="Q92">
        <v>1</v>
      </c>
      <c r="X92">
        <v>0.03</v>
      </c>
      <c r="Y92">
        <v>0</v>
      </c>
      <c r="Z92">
        <v>0</v>
      </c>
      <c r="AA92">
        <v>0</v>
      </c>
      <c r="AB92">
        <v>0</v>
      </c>
      <c r="AC92">
        <v>0</v>
      </c>
      <c r="AD92">
        <v>1</v>
      </c>
      <c r="AE92">
        <v>2</v>
      </c>
      <c r="AF92" t="s">
        <v>3</v>
      </c>
      <c r="AG92">
        <v>0.03</v>
      </c>
      <c r="AH92">
        <v>2</v>
      </c>
      <c r="AI92">
        <v>35350765</v>
      </c>
      <c r="AJ92">
        <v>92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 spans="1:44">
      <c r="A93">
        <f>ROW(Source!A55)</f>
        <v>55</v>
      </c>
      <c r="B93">
        <v>35350766</v>
      </c>
      <c r="C93">
        <v>35350763</v>
      </c>
      <c r="D93">
        <v>29172362</v>
      </c>
      <c r="E93">
        <v>1</v>
      </c>
      <c r="F93">
        <v>1</v>
      </c>
      <c r="G93">
        <v>1</v>
      </c>
      <c r="H93">
        <v>2</v>
      </c>
      <c r="I93" t="s">
        <v>569</v>
      </c>
      <c r="J93" t="s">
        <v>570</v>
      </c>
      <c r="K93" t="s">
        <v>571</v>
      </c>
      <c r="L93">
        <v>1368</v>
      </c>
      <c r="N93">
        <v>1011</v>
      </c>
      <c r="O93" t="s">
        <v>436</v>
      </c>
      <c r="P93" t="s">
        <v>436</v>
      </c>
      <c r="Q93">
        <v>1</v>
      </c>
      <c r="X93">
        <v>0.03</v>
      </c>
      <c r="Y93">
        <v>0</v>
      </c>
      <c r="Z93">
        <v>134.65</v>
      </c>
      <c r="AA93">
        <v>13.5</v>
      </c>
      <c r="AB93">
        <v>0</v>
      </c>
      <c r="AC93">
        <v>0</v>
      </c>
      <c r="AD93">
        <v>1</v>
      </c>
      <c r="AE93">
        <v>0</v>
      </c>
      <c r="AF93" t="s">
        <v>3</v>
      </c>
      <c r="AG93">
        <v>0.03</v>
      </c>
      <c r="AH93">
        <v>2</v>
      </c>
      <c r="AI93">
        <v>35350766</v>
      </c>
      <c r="AJ93">
        <v>93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>
      <c r="A94">
        <f>ROW(Source!A55)</f>
        <v>55</v>
      </c>
      <c r="B94">
        <v>35350767</v>
      </c>
      <c r="C94">
        <v>35350763</v>
      </c>
      <c r="D94">
        <v>29174913</v>
      </c>
      <c r="E94">
        <v>1</v>
      </c>
      <c r="F94">
        <v>1</v>
      </c>
      <c r="G94">
        <v>1</v>
      </c>
      <c r="H94">
        <v>2</v>
      </c>
      <c r="I94" t="s">
        <v>461</v>
      </c>
      <c r="J94" t="s">
        <v>462</v>
      </c>
      <c r="K94" t="s">
        <v>463</v>
      </c>
      <c r="L94">
        <v>1368</v>
      </c>
      <c r="N94">
        <v>1011</v>
      </c>
      <c r="O94" t="s">
        <v>436</v>
      </c>
      <c r="P94" t="s">
        <v>436</v>
      </c>
      <c r="Q94">
        <v>1</v>
      </c>
      <c r="X94">
        <v>0.02</v>
      </c>
      <c r="Y94">
        <v>0</v>
      </c>
      <c r="Z94">
        <v>87.17</v>
      </c>
      <c r="AA94">
        <v>11.6</v>
      </c>
      <c r="AB94">
        <v>0</v>
      </c>
      <c r="AC94">
        <v>0</v>
      </c>
      <c r="AD94">
        <v>1</v>
      </c>
      <c r="AE94">
        <v>0</v>
      </c>
      <c r="AF94" t="s">
        <v>3</v>
      </c>
      <c r="AG94">
        <v>0.02</v>
      </c>
      <c r="AH94">
        <v>2</v>
      </c>
      <c r="AI94">
        <v>35350767</v>
      </c>
      <c r="AJ94">
        <v>94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>
      <c r="A95">
        <f>ROW(Source!A55)</f>
        <v>55</v>
      </c>
      <c r="B95">
        <v>35350768</v>
      </c>
      <c r="C95">
        <v>35350763</v>
      </c>
      <c r="D95">
        <v>29149204</v>
      </c>
      <c r="E95">
        <v>1</v>
      </c>
      <c r="F95">
        <v>1</v>
      </c>
      <c r="G95">
        <v>1</v>
      </c>
      <c r="H95">
        <v>3</v>
      </c>
      <c r="I95" t="s">
        <v>489</v>
      </c>
      <c r="J95" t="s">
        <v>490</v>
      </c>
      <c r="K95" t="s">
        <v>491</v>
      </c>
      <c r="L95">
        <v>1348</v>
      </c>
      <c r="N95">
        <v>1009</v>
      </c>
      <c r="O95" t="s">
        <v>44</v>
      </c>
      <c r="P95" t="s">
        <v>44</v>
      </c>
      <c r="Q95">
        <v>1000</v>
      </c>
      <c r="X95">
        <v>3.15E-3</v>
      </c>
      <c r="Y95">
        <v>729.98</v>
      </c>
      <c r="Z95">
        <v>0</v>
      </c>
      <c r="AA95">
        <v>0</v>
      </c>
      <c r="AB95">
        <v>0</v>
      </c>
      <c r="AC95">
        <v>0</v>
      </c>
      <c r="AD95">
        <v>1</v>
      </c>
      <c r="AE95">
        <v>0</v>
      </c>
      <c r="AF95" t="s">
        <v>3</v>
      </c>
      <c r="AG95">
        <v>3.15E-3</v>
      </c>
      <c r="AH95">
        <v>2</v>
      </c>
      <c r="AI95">
        <v>35350768</v>
      </c>
      <c r="AJ95">
        <v>95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>
      <c r="A96">
        <f>ROW(Source!A55)</f>
        <v>55</v>
      </c>
      <c r="B96">
        <v>35350769</v>
      </c>
      <c r="C96">
        <v>35350763</v>
      </c>
      <c r="D96">
        <v>29170678</v>
      </c>
      <c r="E96">
        <v>1</v>
      </c>
      <c r="F96">
        <v>1</v>
      </c>
      <c r="G96">
        <v>1</v>
      </c>
      <c r="H96">
        <v>3</v>
      </c>
      <c r="I96" t="s">
        <v>572</v>
      </c>
      <c r="J96" t="s">
        <v>573</v>
      </c>
      <c r="K96" t="s">
        <v>574</v>
      </c>
      <c r="L96">
        <v>1354</v>
      </c>
      <c r="N96">
        <v>1010</v>
      </c>
      <c r="O96" t="s">
        <v>106</v>
      </c>
      <c r="P96" t="s">
        <v>106</v>
      </c>
      <c r="Q96">
        <v>1</v>
      </c>
      <c r="X96">
        <v>102</v>
      </c>
      <c r="Y96">
        <v>0.28000000000000003</v>
      </c>
      <c r="Z96">
        <v>0</v>
      </c>
      <c r="AA96">
        <v>0</v>
      </c>
      <c r="AB96">
        <v>0</v>
      </c>
      <c r="AC96">
        <v>0</v>
      </c>
      <c r="AD96">
        <v>1</v>
      </c>
      <c r="AE96">
        <v>0</v>
      </c>
      <c r="AF96" t="s">
        <v>3</v>
      </c>
      <c r="AG96">
        <v>102</v>
      </c>
      <c r="AH96">
        <v>2</v>
      </c>
      <c r="AI96">
        <v>35350769</v>
      </c>
      <c r="AJ96">
        <v>97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>
      <c r="A97">
        <f>ROW(Source!A55)</f>
        <v>55</v>
      </c>
      <c r="B97">
        <v>35350770</v>
      </c>
      <c r="C97">
        <v>35350763</v>
      </c>
      <c r="D97">
        <v>29171808</v>
      </c>
      <c r="E97">
        <v>1</v>
      </c>
      <c r="F97">
        <v>1</v>
      </c>
      <c r="G97">
        <v>1</v>
      </c>
      <c r="H97">
        <v>3</v>
      </c>
      <c r="I97" t="s">
        <v>575</v>
      </c>
      <c r="J97" t="s">
        <v>576</v>
      </c>
      <c r="K97" t="s">
        <v>577</v>
      </c>
      <c r="L97">
        <v>1374</v>
      </c>
      <c r="N97">
        <v>1013</v>
      </c>
      <c r="O97" t="s">
        <v>578</v>
      </c>
      <c r="P97" t="s">
        <v>578</v>
      </c>
      <c r="Q97">
        <v>1</v>
      </c>
      <c r="X97">
        <v>5.21</v>
      </c>
      <c r="Y97">
        <v>1</v>
      </c>
      <c r="Z97">
        <v>0</v>
      </c>
      <c r="AA97">
        <v>0</v>
      </c>
      <c r="AB97">
        <v>0</v>
      </c>
      <c r="AC97">
        <v>0</v>
      </c>
      <c r="AD97">
        <v>1</v>
      </c>
      <c r="AE97">
        <v>0</v>
      </c>
      <c r="AF97" t="s">
        <v>3</v>
      </c>
      <c r="AG97">
        <v>5.21</v>
      </c>
      <c r="AH97">
        <v>2</v>
      </c>
      <c r="AI97">
        <v>35350770</v>
      </c>
      <c r="AJ97">
        <v>99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>
      <c r="A98">
        <f>ROW(Source!A58)</f>
        <v>58</v>
      </c>
      <c r="B98">
        <v>35350772</v>
      </c>
      <c r="C98">
        <v>35350771</v>
      </c>
      <c r="D98">
        <v>29364679</v>
      </c>
      <c r="E98">
        <v>1</v>
      </c>
      <c r="F98">
        <v>1</v>
      </c>
      <c r="G98">
        <v>1</v>
      </c>
      <c r="H98">
        <v>1</v>
      </c>
      <c r="I98" t="s">
        <v>567</v>
      </c>
      <c r="J98" t="s">
        <v>3</v>
      </c>
      <c r="K98" t="s">
        <v>568</v>
      </c>
      <c r="L98">
        <v>1369</v>
      </c>
      <c r="N98">
        <v>1013</v>
      </c>
      <c r="O98" t="s">
        <v>430</v>
      </c>
      <c r="P98" t="s">
        <v>430</v>
      </c>
      <c r="Q98">
        <v>1</v>
      </c>
      <c r="X98">
        <v>30.48</v>
      </c>
      <c r="Y98">
        <v>0</v>
      </c>
      <c r="Z98">
        <v>0</v>
      </c>
      <c r="AA98">
        <v>0</v>
      </c>
      <c r="AB98">
        <v>316.85000000000002</v>
      </c>
      <c r="AC98">
        <v>0</v>
      </c>
      <c r="AD98">
        <v>1</v>
      </c>
      <c r="AE98">
        <v>1</v>
      </c>
      <c r="AF98" t="s">
        <v>3</v>
      </c>
      <c r="AG98">
        <v>30.48</v>
      </c>
      <c r="AH98">
        <v>2</v>
      </c>
      <c r="AI98">
        <v>35350772</v>
      </c>
      <c r="AJ98">
        <v>100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>
      <c r="A99">
        <f>ROW(Source!A58)</f>
        <v>58</v>
      </c>
      <c r="B99">
        <v>35350773</v>
      </c>
      <c r="C99">
        <v>35350771</v>
      </c>
      <c r="D99">
        <v>121548</v>
      </c>
      <c r="E99">
        <v>1</v>
      </c>
      <c r="F99">
        <v>1</v>
      </c>
      <c r="G99">
        <v>1</v>
      </c>
      <c r="H99">
        <v>1</v>
      </c>
      <c r="I99" t="s">
        <v>23</v>
      </c>
      <c r="J99" t="s">
        <v>3</v>
      </c>
      <c r="K99" t="s">
        <v>431</v>
      </c>
      <c r="L99">
        <v>608254</v>
      </c>
      <c r="N99">
        <v>1013</v>
      </c>
      <c r="O99" t="s">
        <v>432</v>
      </c>
      <c r="P99" t="s">
        <v>432</v>
      </c>
      <c r="Q99">
        <v>1</v>
      </c>
      <c r="X99">
        <v>0.03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>
        <v>2</v>
      </c>
      <c r="AF99" t="s">
        <v>3</v>
      </c>
      <c r="AG99">
        <v>0.03</v>
      </c>
      <c r="AH99">
        <v>2</v>
      </c>
      <c r="AI99">
        <v>35350773</v>
      </c>
      <c r="AJ99">
        <v>101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>
      <c r="A100">
        <f>ROW(Source!A58)</f>
        <v>58</v>
      </c>
      <c r="B100">
        <v>35350774</v>
      </c>
      <c r="C100">
        <v>35350771</v>
      </c>
      <c r="D100">
        <v>29172362</v>
      </c>
      <c r="E100">
        <v>1</v>
      </c>
      <c r="F100">
        <v>1</v>
      </c>
      <c r="G100">
        <v>1</v>
      </c>
      <c r="H100">
        <v>2</v>
      </c>
      <c r="I100" t="s">
        <v>569</v>
      </c>
      <c r="J100" t="s">
        <v>570</v>
      </c>
      <c r="K100" t="s">
        <v>571</v>
      </c>
      <c r="L100">
        <v>1368</v>
      </c>
      <c r="N100">
        <v>1011</v>
      </c>
      <c r="O100" t="s">
        <v>436</v>
      </c>
      <c r="P100" t="s">
        <v>436</v>
      </c>
      <c r="Q100">
        <v>1</v>
      </c>
      <c r="X100">
        <v>0.03</v>
      </c>
      <c r="Y100">
        <v>0</v>
      </c>
      <c r="Z100">
        <v>134.65</v>
      </c>
      <c r="AA100">
        <v>13.5</v>
      </c>
      <c r="AB100">
        <v>0</v>
      </c>
      <c r="AC100">
        <v>0</v>
      </c>
      <c r="AD100">
        <v>1</v>
      </c>
      <c r="AE100">
        <v>0</v>
      </c>
      <c r="AF100" t="s">
        <v>3</v>
      </c>
      <c r="AG100">
        <v>0.03</v>
      </c>
      <c r="AH100">
        <v>2</v>
      </c>
      <c r="AI100">
        <v>35350774</v>
      </c>
      <c r="AJ100">
        <v>102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>
      <c r="A101">
        <f>ROW(Source!A58)</f>
        <v>58</v>
      </c>
      <c r="B101">
        <v>35350775</v>
      </c>
      <c r="C101">
        <v>35350771</v>
      </c>
      <c r="D101">
        <v>29174913</v>
      </c>
      <c r="E101">
        <v>1</v>
      </c>
      <c r="F101">
        <v>1</v>
      </c>
      <c r="G101">
        <v>1</v>
      </c>
      <c r="H101">
        <v>2</v>
      </c>
      <c r="I101" t="s">
        <v>461</v>
      </c>
      <c r="J101" t="s">
        <v>462</v>
      </c>
      <c r="K101" t="s">
        <v>463</v>
      </c>
      <c r="L101">
        <v>1368</v>
      </c>
      <c r="N101">
        <v>1011</v>
      </c>
      <c r="O101" t="s">
        <v>436</v>
      </c>
      <c r="P101" t="s">
        <v>436</v>
      </c>
      <c r="Q101">
        <v>1</v>
      </c>
      <c r="X101">
        <v>0.02</v>
      </c>
      <c r="Y101">
        <v>0</v>
      </c>
      <c r="Z101">
        <v>87.17</v>
      </c>
      <c r="AA101">
        <v>11.6</v>
      </c>
      <c r="AB101">
        <v>0</v>
      </c>
      <c r="AC101">
        <v>0</v>
      </c>
      <c r="AD101">
        <v>1</v>
      </c>
      <c r="AE101">
        <v>0</v>
      </c>
      <c r="AF101" t="s">
        <v>3</v>
      </c>
      <c r="AG101">
        <v>0.02</v>
      </c>
      <c r="AH101">
        <v>2</v>
      </c>
      <c r="AI101">
        <v>35350775</v>
      </c>
      <c r="AJ101">
        <v>103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4">
      <c r="A102">
        <f>ROW(Source!A58)</f>
        <v>58</v>
      </c>
      <c r="B102">
        <v>35350776</v>
      </c>
      <c r="C102">
        <v>35350771</v>
      </c>
      <c r="D102">
        <v>29114246</v>
      </c>
      <c r="E102">
        <v>1</v>
      </c>
      <c r="F102">
        <v>1</v>
      </c>
      <c r="G102">
        <v>1</v>
      </c>
      <c r="H102">
        <v>3</v>
      </c>
      <c r="I102" t="s">
        <v>579</v>
      </c>
      <c r="J102" t="s">
        <v>580</v>
      </c>
      <c r="K102" t="s">
        <v>581</v>
      </c>
      <c r="L102">
        <v>1346</v>
      </c>
      <c r="N102">
        <v>1009</v>
      </c>
      <c r="O102" t="s">
        <v>101</v>
      </c>
      <c r="P102" t="s">
        <v>101</v>
      </c>
      <c r="Q102">
        <v>1</v>
      </c>
      <c r="X102">
        <v>1.5</v>
      </c>
      <c r="Y102">
        <v>9.0399999999999991</v>
      </c>
      <c r="Z102">
        <v>0</v>
      </c>
      <c r="AA102">
        <v>0</v>
      </c>
      <c r="AB102">
        <v>0</v>
      </c>
      <c r="AC102">
        <v>0</v>
      </c>
      <c r="AD102">
        <v>1</v>
      </c>
      <c r="AE102">
        <v>0</v>
      </c>
      <c r="AF102" t="s">
        <v>3</v>
      </c>
      <c r="AG102">
        <v>1.5</v>
      </c>
      <c r="AH102">
        <v>2</v>
      </c>
      <c r="AI102">
        <v>35350776</v>
      </c>
      <c r="AJ102">
        <v>104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 spans="1:44">
      <c r="A103">
        <f>ROW(Source!A58)</f>
        <v>58</v>
      </c>
      <c r="B103">
        <v>35350777</v>
      </c>
      <c r="C103">
        <v>35350771</v>
      </c>
      <c r="D103">
        <v>29110838</v>
      </c>
      <c r="E103">
        <v>1</v>
      </c>
      <c r="F103">
        <v>1</v>
      </c>
      <c r="G103">
        <v>1</v>
      </c>
      <c r="H103">
        <v>3</v>
      </c>
      <c r="I103" t="s">
        <v>582</v>
      </c>
      <c r="J103" t="s">
        <v>583</v>
      </c>
      <c r="K103" t="s">
        <v>584</v>
      </c>
      <c r="L103">
        <v>1346</v>
      </c>
      <c r="N103">
        <v>1009</v>
      </c>
      <c r="O103" t="s">
        <v>101</v>
      </c>
      <c r="P103" t="s">
        <v>101</v>
      </c>
      <c r="Q103">
        <v>1</v>
      </c>
      <c r="X103">
        <v>0.42</v>
      </c>
      <c r="Y103">
        <v>30.5</v>
      </c>
      <c r="Z103">
        <v>0</v>
      </c>
      <c r="AA103">
        <v>0</v>
      </c>
      <c r="AB103">
        <v>0</v>
      </c>
      <c r="AC103">
        <v>0</v>
      </c>
      <c r="AD103">
        <v>1</v>
      </c>
      <c r="AE103">
        <v>0</v>
      </c>
      <c r="AF103" t="s">
        <v>3</v>
      </c>
      <c r="AG103">
        <v>0.42</v>
      </c>
      <c r="AH103">
        <v>2</v>
      </c>
      <c r="AI103">
        <v>35350777</v>
      </c>
      <c r="AJ103">
        <v>105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</row>
    <row r="104" spans="1:44">
      <c r="A104">
        <f>ROW(Source!A58)</f>
        <v>58</v>
      </c>
      <c r="B104">
        <v>35350778</v>
      </c>
      <c r="C104">
        <v>35350771</v>
      </c>
      <c r="D104">
        <v>29149204</v>
      </c>
      <c r="E104">
        <v>1</v>
      </c>
      <c r="F104">
        <v>1</v>
      </c>
      <c r="G104">
        <v>1</v>
      </c>
      <c r="H104">
        <v>3</v>
      </c>
      <c r="I104" t="s">
        <v>489</v>
      </c>
      <c r="J104" t="s">
        <v>490</v>
      </c>
      <c r="K104" t="s">
        <v>491</v>
      </c>
      <c r="L104">
        <v>1348</v>
      </c>
      <c r="N104">
        <v>1009</v>
      </c>
      <c r="O104" t="s">
        <v>44</v>
      </c>
      <c r="P104" t="s">
        <v>44</v>
      </c>
      <c r="Q104">
        <v>1000</v>
      </c>
      <c r="X104">
        <v>3.15E-3</v>
      </c>
      <c r="Y104">
        <v>729.98</v>
      </c>
      <c r="Z104">
        <v>0</v>
      </c>
      <c r="AA104">
        <v>0</v>
      </c>
      <c r="AB104">
        <v>0</v>
      </c>
      <c r="AC104">
        <v>0</v>
      </c>
      <c r="AD104">
        <v>1</v>
      </c>
      <c r="AE104">
        <v>0</v>
      </c>
      <c r="AF104" t="s">
        <v>3</v>
      </c>
      <c r="AG104">
        <v>3.15E-3</v>
      </c>
      <c r="AH104">
        <v>2</v>
      </c>
      <c r="AI104">
        <v>35350778</v>
      </c>
      <c r="AJ104">
        <v>106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  <row r="105" spans="1:44">
      <c r="A105">
        <f>ROW(Source!A58)</f>
        <v>58</v>
      </c>
      <c r="B105">
        <v>35350779</v>
      </c>
      <c r="C105">
        <v>35350771</v>
      </c>
      <c r="D105">
        <v>29170678</v>
      </c>
      <c r="E105">
        <v>1</v>
      </c>
      <c r="F105">
        <v>1</v>
      </c>
      <c r="G105">
        <v>1</v>
      </c>
      <c r="H105">
        <v>3</v>
      </c>
      <c r="I105" t="s">
        <v>572</v>
      </c>
      <c r="J105" t="s">
        <v>573</v>
      </c>
      <c r="K105" t="s">
        <v>574</v>
      </c>
      <c r="L105">
        <v>1354</v>
      </c>
      <c r="N105">
        <v>1010</v>
      </c>
      <c r="O105" t="s">
        <v>106</v>
      </c>
      <c r="P105" t="s">
        <v>106</v>
      </c>
      <c r="Q105">
        <v>1</v>
      </c>
      <c r="X105">
        <v>102</v>
      </c>
      <c r="Y105">
        <v>0.28000000000000003</v>
      </c>
      <c r="Z105">
        <v>0</v>
      </c>
      <c r="AA105">
        <v>0</v>
      </c>
      <c r="AB105">
        <v>0</v>
      </c>
      <c r="AC105">
        <v>0</v>
      </c>
      <c r="AD105">
        <v>1</v>
      </c>
      <c r="AE105">
        <v>0</v>
      </c>
      <c r="AF105" t="s">
        <v>3</v>
      </c>
      <c r="AG105">
        <v>102</v>
      </c>
      <c r="AH105">
        <v>2</v>
      </c>
      <c r="AI105">
        <v>35350779</v>
      </c>
      <c r="AJ105">
        <v>109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</row>
    <row r="106" spans="1:44">
      <c r="A106">
        <f>ROW(Source!A58)</f>
        <v>58</v>
      </c>
      <c r="B106">
        <v>35350780</v>
      </c>
      <c r="C106">
        <v>35350771</v>
      </c>
      <c r="D106">
        <v>29171808</v>
      </c>
      <c r="E106">
        <v>1</v>
      </c>
      <c r="F106">
        <v>1</v>
      </c>
      <c r="G106">
        <v>1</v>
      </c>
      <c r="H106">
        <v>3</v>
      </c>
      <c r="I106" t="s">
        <v>575</v>
      </c>
      <c r="J106" t="s">
        <v>576</v>
      </c>
      <c r="K106" t="s">
        <v>577</v>
      </c>
      <c r="L106">
        <v>1374</v>
      </c>
      <c r="N106">
        <v>1013</v>
      </c>
      <c r="O106" t="s">
        <v>578</v>
      </c>
      <c r="P106" t="s">
        <v>578</v>
      </c>
      <c r="Q106">
        <v>1</v>
      </c>
      <c r="X106">
        <v>6.05</v>
      </c>
      <c r="Y106">
        <v>1</v>
      </c>
      <c r="Z106">
        <v>0</v>
      </c>
      <c r="AA106">
        <v>0</v>
      </c>
      <c r="AB106">
        <v>0</v>
      </c>
      <c r="AC106">
        <v>0</v>
      </c>
      <c r="AD106">
        <v>1</v>
      </c>
      <c r="AE106">
        <v>0</v>
      </c>
      <c r="AF106" t="s">
        <v>3</v>
      </c>
      <c r="AG106">
        <v>6.05</v>
      </c>
      <c r="AH106">
        <v>2</v>
      </c>
      <c r="AI106">
        <v>35350780</v>
      </c>
      <c r="AJ106">
        <v>110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</row>
    <row r="107" spans="1:44">
      <c r="A107">
        <f>ROW(Source!A61)</f>
        <v>61</v>
      </c>
      <c r="B107">
        <v>35350782</v>
      </c>
      <c r="C107">
        <v>35350781</v>
      </c>
      <c r="D107">
        <v>29361034</v>
      </c>
      <c r="E107">
        <v>1</v>
      </c>
      <c r="F107">
        <v>1</v>
      </c>
      <c r="G107">
        <v>1</v>
      </c>
      <c r="H107">
        <v>1</v>
      </c>
      <c r="I107" t="s">
        <v>585</v>
      </c>
      <c r="J107" t="s">
        <v>3</v>
      </c>
      <c r="K107" t="s">
        <v>586</v>
      </c>
      <c r="L107">
        <v>1369</v>
      </c>
      <c r="N107">
        <v>1013</v>
      </c>
      <c r="O107" t="s">
        <v>430</v>
      </c>
      <c r="P107" t="s">
        <v>430</v>
      </c>
      <c r="Q107">
        <v>1</v>
      </c>
      <c r="X107">
        <v>22.48</v>
      </c>
      <c r="Y107">
        <v>0</v>
      </c>
      <c r="Z107">
        <v>0</v>
      </c>
      <c r="AA107">
        <v>0</v>
      </c>
      <c r="AB107">
        <v>300.24</v>
      </c>
      <c r="AC107">
        <v>0</v>
      </c>
      <c r="AD107">
        <v>1</v>
      </c>
      <c r="AE107">
        <v>1</v>
      </c>
      <c r="AF107" t="s">
        <v>3</v>
      </c>
      <c r="AG107">
        <v>22.48</v>
      </c>
      <c r="AH107">
        <v>2</v>
      </c>
      <c r="AI107">
        <v>35350782</v>
      </c>
      <c r="AJ107">
        <v>111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</row>
    <row r="108" spans="1:44">
      <c r="A108">
        <f>ROW(Source!A61)</f>
        <v>61</v>
      </c>
      <c r="B108">
        <v>35350783</v>
      </c>
      <c r="C108">
        <v>35350781</v>
      </c>
      <c r="D108">
        <v>121548</v>
      </c>
      <c r="E108">
        <v>1</v>
      </c>
      <c r="F108">
        <v>1</v>
      </c>
      <c r="G108">
        <v>1</v>
      </c>
      <c r="H108">
        <v>1</v>
      </c>
      <c r="I108" t="s">
        <v>23</v>
      </c>
      <c r="J108" t="s">
        <v>3</v>
      </c>
      <c r="K108" t="s">
        <v>431</v>
      </c>
      <c r="L108">
        <v>608254</v>
      </c>
      <c r="N108">
        <v>1013</v>
      </c>
      <c r="O108" t="s">
        <v>432</v>
      </c>
      <c r="P108" t="s">
        <v>432</v>
      </c>
      <c r="Q108">
        <v>1</v>
      </c>
      <c r="X108">
        <v>0.26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1</v>
      </c>
      <c r="AE108">
        <v>2</v>
      </c>
      <c r="AF108" t="s">
        <v>3</v>
      </c>
      <c r="AG108">
        <v>0.26</v>
      </c>
      <c r="AH108">
        <v>2</v>
      </c>
      <c r="AI108">
        <v>35350783</v>
      </c>
      <c r="AJ108">
        <v>112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</row>
    <row r="109" spans="1:44">
      <c r="A109">
        <f>ROW(Source!A61)</f>
        <v>61</v>
      </c>
      <c r="B109">
        <v>35350784</v>
      </c>
      <c r="C109">
        <v>35350781</v>
      </c>
      <c r="D109">
        <v>29172362</v>
      </c>
      <c r="E109">
        <v>1</v>
      </c>
      <c r="F109">
        <v>1</v>
      </c>
      <c r="G109">
        <v>1</v>
      </c>
      <c r="H109">
        <v>2</v>
      </c>
      <c r="I109" t="s">
        <v>569</v>
      </c>
      <c r="J109" t="s">
        <v>570</v>
      </c>
      <c r="K109" t="s">
        <v>571</v>
      </c>
      <c r="L109">
        <v>1368</v>
      </c>
      <c r="N109">
        <v>1011</v>
      </c>
      <c r="O109" t="s">
        <v>436</v>
      </c>
      <c r="P109" t="s">
        <v>436</v>
      </c>
      <c r="Q109">
        <v>1</v>
      </c>
      <c r="X109">
        <v>0.26</v>
      </c>
      <c r="Y109">
        <v>0</v>
      </c>
      <c r="Z109">
        <v>134.65</v>
      </c>
      <c r="AA109">
        <v>13.5</v>
      </c>
      <c r="AB109">
        <v>0</v>
      </c>
      <c r="AC109">
        <v>0</v>
      </c>
      <c r="AD109">
        <v>1</v>
      </c>
      <c r="AE109">
        <v>0</v>
      </c>
      <c r="AF109" t="s">
        <v>3</v>
      </c>
      <c r="AG109">
        <v>0.26</v>
      </c>
      <c r="AH109">
        <v>2</v>
      </c>
      <c r="AI109">
        <v>35350784</v>
      </c>
      <c r="AJ109">
        <v>113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</row>
    <row r="110" spans="1:44">
      <c r="A110">
        <f>ROW(Source!A61)</f>
        <v>61</v>
      </c>
      <c r="B110">
        <v>35350785</v>
      </c>
      <c r="C110">
        <v>35350781</v>
      </c>
      <c r="D110">
        <v>29174913</v>
      </c>
      <c r="E110">
        <v>1</v>
      </c>
      <c r="F110">
        <v>1</v>
      </c>
      <c r="G110">
        <v>1</v>
      </c>
      <c r="H110">
        <v>2</v>
      </c>
      <c r="I110" t="s">
        <v>461</v>
      </c>
      <c r="J110" t="s">
        <v>462</v>
      </c>
      <c r="K110" t="s">
        <v>463</v>
      </c>
      <c r="L110">
        <v>1368</v>
      </c>
      <c r="N110">
        <v>1011</v>
      </c>
      <c r="O110" t="s">
        <v>436</v>
      </c>
      <c r="P110" t="s">
        <v>436</v>
      </c>
      <c r="Q110">
        <v>1</v>
      </c>
      <c r="X110">
        <v>0.26</v>
      </c>
      <c r="Y110">
        <v>0</v>
      </c>
      <c r="Z110">
        <v>87.17</v>
      </c>
      <c r="AA110">
        <v>11.6</v>
      </c>
      <c r="AB110">
        <v>0</v>
      </c>
      <c r="AC110">
        <v>0</v>
      </c>
      <c r="AD110">
        <v>1</v>
      </c>
      <c r="AE110">
        <v>0</v>
      </c>
      <c r="AF110" t="s">
        <v>3</v>
      </c>
      <c r="AG110">
        <v>0.26</v>
      </c>
      <c r="AH110">
        <v>2</v>
      </c>
      <c r="AI110">
        <v>35350785</v>
      </c>
      <c r="AJ110">
        <v>114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</row>
    <row r="111" spans="1:44">
      <c r="A111">
        <f>ROW(Source!A61)</f>
        <v>61</v>
      </c>
      <c r="B111">
        <v>35350786</v>
      </c>
      <c r="C111">
        <v>35350781</v>
      </c>
      <c r="D111">
        <v>29107914</v>
      </c>
      <c r="E111">
        <v>1</v>
      </c>
      <c r="F111">
        <v>1</v>
      </c>
      <c r="G111">
        <v>1</v>
      </c>
      <c r="H111">
        <v>3</v>
      </c>
      <c r="I111" t="s">
        <v>587</v>
      </c>
      <c r="J111" t="s">
        <v>588</v>
      </c>
      <c r="K111" t="s">
        <v>589</v>
      </c>
      <c r="L111">
        <v>1348</v>
      </c>
      <c r="N111">
        <v>1009</v>
      </c>
      <c r="O111" t="s">
        <v>44</v>
      </c>
      <c r="P111" t="s">
        <v>44</v>
      </c>
      <c r="Q111">
        <v>1000</v>
      </c>
      <c r="X111">
        <v>3.3E-4</v>
      </c>
      <c r="Y111">
        <v>19800.009999999998</v>
      </c>
      <c r="Z111">
        <v>0</v>
      </c>
      <c r="AA111">
        <v>0</v>
      </c>
      <c r="AB111">
        <v>0</v>
      </c>
      <c r="AC111">
        <v>0</v>
      </c>
      <c r="AD111">
        <v>1</v>
      </c>
      <c r="AE111">
        <v>0</v>
      </c>
      <c r="AF111" t="s">
        <v>3</v>
      </c>
      <c r="AG111">
        <v>3.3E-4</v>
      </c>
      <c r="AH111">
        <v>2</v>
      </c>
      <c r="AI111">
        <v>35350786</v>
      </c>
      <c r="AJ111">
        <v>115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</row>
    <row r="112" spans="1:44">
      <c r="A112">
        <f>ROW(Source!A61)</f>
        <v>61</v>
      </c>
      <c r="B112">
        <v>35350787</v>
      </c>
      <c r="C112">
        <v>35350781</v>
      </c>
      <c r="D112">
        <v>29111245</v>
      </c>
      <c r="E112">
        <v>1</v>
      </c>
      <c r="F112">
        <v>1</v>
      </c>
      <c r="G112">
        <v>1</v>
      </c>
      <c r="H112">
        <v>3</v>
      </c>
      <c r="I112" t="s">
        <v>590</v>
      </c>
      <c r="J112" t="s">
        <v>591</v>
      </c>
      <c r="K112" t="s">
        <v>592</v>
      </c>
      <c r="L112">
        <v>1348</v>
      </c>
      <c r="N112">
        <v>1009</v>
      </c>
      <c r="O112" t="s">
        <v>44</v>
      </c>
      <c r="P112" t="s">
        <v>44</v>
      </c>
      <c r="Q112">
        <v>1000</v>
      </c>
      <c r="X112">
        <v>1.4E-3</v>
      </c>
      <c r="Y112">
        <v>3960.01</v>
      </c>
      <c r="Z112">
        <v>0</v>
      </c>
      <c r="AA112">
        <v>0</v>
      </c>
      <c r="AB112">
        <v>0</v>
      </c>
      <c r="AC112">
        <v>0</v>
      </c>
      <c r="AD112">
        <v>1</v>
      </c>
      <c r="AE112">
        <v>0</v>
      </c>
      <c r="AF112" t="s">
        <v>3</v>
      </c>
      <c r="AG112">
        <v>1.4E-3</v>
      </c>
      <c r="AH112">
        <v>2</v>
      </c>
      <c r="AI112">
        <v>35350787</v>
      </c>
      <c r="AJ112">
        <v>116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</row>
    <row r="113" spans="1:44">
      <c r="A113">
        <f>ROW(Source!A61)</f>
        <v>61</v>
      </c>
      <c r="B113">
        <v>35350788</v>
      </c>
      <c r="C113">
        <v>35350781</v>
      </c>
      <c r="D113">
        <v>29108269</v>
      </c>
      <c r="E113">
        <v>1</v>
      </c>
      <c r="F113">
        <v>1</v>
      </c>
      <c r="G113">
        <v>1</v>
      </c>
      <c r="H113">
        <v>3</v>
      </c>
      <c r="I113" t="s">
        <v>593</v>
      </c>
      <c r="J113" t="s">
        <v>594</v>
      </c>
      <c r="K113" t="s">
        <v>595</v>
      </c>
      <c r="L113">
        <v>1348</v>
      </c>
      <c r="N113">
        <v>1009</v>
      </c>
      <c r="O113" t="s">
        <v>44</v>
      </c>
      <c r="P113" t="s">
        <v>44</v>
      </c>
      <c r="Q113">
        <v>1000</v>
      </c>
      <c r="X113">
        <v>5.0000000000000001E-4</v>
      </c>
      <c r="Y113">
        <v>1820.01</v>
      </c>
      <c r="Z113">
        <v>0</v>
      </c>
      <c r="AA113">
        <v>0</v>
      </c>
      <c r="AB113">
        <v>0</v>
      </c>
      <c r="AC113">
        <v>0</v>
      </c>
      <c r="AD113">
        <v>1</v>
      </c>
      <c r="AE113">
        <v>0</v>
      </c>
      <c r="AF113" t="s">
        <v>3</v>
      </c>
      <c r="AG113">
        <v>5.0000000000000001E-4</v>
      </c>
      <c r="AH113">
        <v>2</v>
      </c>
      <c r="AI113">
        <v>35350788</v>
      </c>
      <c r="AJ113">
        <v>117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</row>
    <row r="114" spans="1:44">
      <c r="A114">
        <f>ROW(Source!A61)</f>
        <v>61</v>
      </c>
      <c r="B114">
        <v>35350789</v>
      </c>
      <c r="C114">
        <v>35350781</v>
      </c>
      <c r="D114">
        <v>29110426</v>
      </c>
      <c r="E114">
        <v>1</v>
      </c>
      <c r="F114">
        <v>1</v>
      </c>
      <c r="G114">
        <v>1</v>
      </c>
      <c r="H114">
        <v>3</v>
      </c>
      <c r="I114" t="s">
        <v>596</v>
      </c>
      <c r="J114" t="s">
        <v>597</v>
      </c>
      <c r="K114" t="s">
        <v>598</v>
      </c>
      <c r="L114">
        <v>1346</v>
      </c>
      <c r="N114">
        <v>1009</v>
      </c>
      <c r="O114" t="s">
        <v>101</v>
      </c>
      <c r="P114" t="s">
        <v>101</v>
      </c>
      <c r="Q114">
        <v>1</v>
      </c>
      <c r="X114">
        <v>0.04</v>
      </c>
      <c r="Y114">
        <v>28.67</v>
      </c>
      <c r="Z114">
        <v>0</v>
      </c>
      <c r="AA114">
        <v>0</v>
      </c>
      <c r="AB114">
        <v>0</v>
      </c>
      <c r="AC114">
        <v>0</v>
      </c>
      <c r="AD114">
        <v>1</v>
      </c>
      <c r="AE114">
        <v>0</v>
      </c>
      <c r="AF114" t="s">
        <v>3</v>
      </c>
      <c r="AG114">
        <v>0.04</v>
      </c>
      <c r="AH114">
        <v>2</v>
      </c>
      <c r="AI114">
        <v>35350789</v>
      </c>
      <c r="AJ114">
        <v>118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</row>
    <row r="115" spans="1:44">
      <c r="A115">
        <f>ROW(Source!A61)</f>
        <v>61</v>
      </c>
      <c r="B115">
        <v>35350790</v>
      </c>
      <c r="C115">
        <v>35350781</v>
      </c>
      <c r="D115">
        <v>29110838</v>
      </c>
      <c r="E115">
        <v>1</v>
      </c>
      <c r="F115">
        <v>1</v>
      </c>
      <c r="G115">
        <v>1</v>
      </c>
      <c r="H115">
        <v>3</v>
      </c>
      <c r="I115" t="s">
        <v>582</v>
      </c>
      <c r="J115" t="s">
        <v>583</v>
      </c>
      <c r="K115" t="s">
        <v>584</v>
      </c>
      <c r="L115">
        <v>1346</v>
      </c>
      <c r="N115">
        <v>1009</v>
      </c>
      <c r="O115" t="s">
        <v>101</v>
      </c>
      <c r="P115" t="s">
        <v>101</v>
      </c>
      <c r="Q115">
        <v>1</v>
      </c>
      <c r="X115">
        <v>0.16</v>
      </c>
      <c r="Y115">
        <v>30.5</v>
      </c>
      <c r="Z115">
        <v>0</v>
      </c>
      <c r="AA115">
        <v>0</v>
      </c>
      <c r="AB115">
        <v>0</v>
      </c>
      <c r="AC115">
        <v>0</v>
      </c>
      <c r="AD115">
        <v>1</v>
      </c>
      <c r="AE115">
        <v>0</v>
      </c>
      <c r="AF115" t="s">
        <v>3</v>
      </c>
      <c r="AG115">
        <v>0.16</v>
      </c>
      <c r="AH115">
        <v>2</v>
      </c>
      <c r="AI115">
        <v>35350790</v>
      </c>
      <c r="AJ115">
        <v>119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</row>
    <row r="116" spans="1:44">
      <c r="A116">
        <f>ROW(Source!A61)</f>
        <v>61</v>
      </c>
      <c r="B116">
        <v>35350791</v>
      </c>
      <c r="C116">
        <v>35350781</v>
      </c>
      <c r="D116">
        <v>29114470</v>
      </c>
      <c r="E116">
        <v>1</v>
      </c>
      <c r="F116">
        <v>1</v>
      </c>
      <c r="G116">
        <v>1</v>
      </c>
      <c r="H116">
        <v>3</v>
      </c>
      <c r="I116" t="s">
        <v>599</v>
      </c>
      <c r="J116" t="s">
        <v>600</v>
      </c>
      <c r="K116" t="s">
        <v>601</v>
      </c>
      <c r="L116">
        <v>1355</v>
      </c>
      <c r="N116">
        <v>1010</v>
      </c>
      <c r="O116" t="s">
        <v>18</v>
      </c>
      <c r="P116" t="s">
        <v>18</v>
      </c>
      <c r="Q116">
        <v>100</v>
      </c>
      <c r="X116">
        <v>0.32</v>
      </c>
      <c r="Y116">
        <v>86.24</v>
      </c>
      <c r="Z116">
        <v>0</v>
      </c>
      <c r="AA116">
        <v>0</v>
      </c>
      <c r="AB116">
        <v>0</v>
      </c>
      <c r="AC116">
        <v>0</v>
      </c>
      <c r="AD116">
        <v>1</v>
      </c>
      <c r="AE116">
        <v>0</v>
      </c>
      <c r="AF116" t="s">
        <v>3</v>
      </c>
      <c r="AG116">
        <v>0.32</v>
      </c>
      <c r="AH116">
        <v>2</v>
      </c>
      <c r="AI116">
        <v>35350791</v>
      </c>
      <c r="AJ116">
        <v>120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</row>
    <row r="117" spans="1:44">
      <c r="A117">
        <f>ROW(Source!A61)</f>
        <v>61</v>
      </c>
      <c r="B117">
        <v>35350792</v>
      </c>
      <c r="C117">
        <v>35350781</v>
      </c>
      <c r="D117">
        <v>29149204</v>
      </c>
      <c r="E117">
        <v>1</v>
      </c>
      <c r="F117">
        <v>1</v>
      </c>
      <c r="G117">
        <v>1</v>
      </c>
      <c r="H117">
        <v>3</v>
      </c>
      <c r="I117" t="s">
        <v>489</v>
      </c>
      <c r="J117" t="s">
        <v>490</v>
      </c>
      <c r="K117" t="s">
        <v>491</v>
      </c>
      <c r="L117">
        <v>1348</v>
      </c>
      <c r="N117">
        <v>1009</v>
      </c>
      <c r="O117" t="s">
        <v>44</v>
      </c>
      <c r="P117" t="s">
        <v>44</v>
      </c>
      <c r="Q117">
        <v>1000</v>
      </c>
      <c r="X117">
        <v>2.1000000000000001E-2</v>
      </c>
      <c r="Y117">
        <v>729.98</v>
      </c>
      <c r="Z117">
        <v>0</v>
      </c>
      <c r="AA117">
        <v>0</v>
      </c>
      <c r="AB117">
        <v>0</v>
      </c>
      <c r="AC117">
        <v>0</v>
      </c>
      <c r="AD117">
        <v>1</v>
      </c>
      <c r="AE117">
        <v>0</v>
      </c>
      <c r="AF117" t="s">
        <v>3</v>
      </c>
      <c r="AG117">
        <v>2.1000000000000001E-2</v>
      </c>
      <c r="AH117">
        <v>2</v>
      </c>
      <c r="AI117">
        <v>35350792</v>
      </c>
      <c r="AJ117">
        <v>121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</row>
    <row r="118" spans="1:44">
      <c r="A118">
        <f>ROW(Source!A61)</f>
        <v>61</v>
      </c>
      <c r="B118">
        <v>35350793</v>
      </c>
      <c r="C118">
        <v>35350781</v>
      </c>
      <c r="D118">
        <v>29171808</v>
      </c>
      <c r="E118">
        <v>1</v>
      </c>
      <c r="F118">
        <v>1</v>
      </c>
      <c r="G118">
        <v>1</v>
      </c>
      <c r="H118">
        <v>3</v>
      </c>
      <c r="I118" t="s">
        <v>575</v>
      </c>
      <c r="J118" t="s">
        <v>576</v>
      </c>
      <c r="K118" t="s">
        <v>577</v>
      </c>
      <c r="L118">
        <v>1374</v>
      </c>
      <c r="N118">
        <v>1013</v>
      </c>
      <c r="O118" t="s">
        <v>578</v>
      </c>
      <c r="P118" t="s">
        <v>578</v>
      </c>
      <c r="Q118">
        <v>1</v>
      </c>
      <c r="X118">
        <v>4.2300000000000004</v>
      </c>
      <c r="Y118">
        <v>1</v>
      </c>
      <c r="Z118">
        <v>0</v>
      </c>
      <c r="AA118">
        <v>0</v>
      </c>
      <c r="AB118">
        <v>0</v>
      </c>
      <c r="AC118">
        <v>0</v>
      </c>
      <c r="AD118">
        <v>1</v>
      </c>
      <c r="AE118">
        <v>0</v>
      </c>
      <c r="AF118" t="s">
        <v>3</v>
      </c>
      <c r="AG118">
        <v>4.2300000000000004</v>
      </c>
      <c r="AH118">
        <v>2</v>
      </c>
      <c r="AI118">
        <v>35350793</v>
      </c>
      <c r="AJ118">
        <v>122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</row>
    <row r="119" spans="1:44">
      <c r="A119">
        <f>ROW(Source!A64)</f>
        <v>64</v>
      </c>
      <c r="B119">
        <v>35350797</v>
      </c>
      <c r="C119">
        <v>35350796</v>
      </c>
      <c r="D119">
        <v>18410631</v>
      </c>
      <c r="E119">
        <v>1</v>
      </c>
      <c r="F119">
        <v>1</v>
      </c>
      <c r="G119">
        <v>1</v>
      </c>
      <c r="H119">
        <v>1</v>
      </c>
      <c r="I119" t="s">
        <v>602</v>
      </c>
      <c r="J119" t="s">
        <v>3</v>
      </c>
      <c r="K119" t="s">
        <v>603</v>
      </c>
      <c r="L119">
        <v>1369</v>
      </c>
      <c r="N119">
        <v>1013</v>
      </c>
      <c r="O119" t="s">
        <v>430</v>
      </c>
      <c r="P119" t="s">
        <v>430</v>
      </c>
      <c r="Q119">
        <v>1</v>
      </c>
      <c r="X119">
        <v>5.94</v>
      </c>
      <c r="Y119">
        <v>0</v>
      </c>
      <c r="Z119">
        <v>0</v>
      </c>
      <c r="AA119">
        <v>0</v>
      </c>
      <c r="AB119">
        <v>270.22000000000003</v>
      </c>
      <c r="AC119">
        <v>0</v>
      </c>
      <c r="AD119">
        <v>1</v>
      </c>
      <c r="AE119">
        <v>1</v>
      </c>
      <c r="AF119" t="s">
        <v>57</v>
      </c>
      <c r="AG119">
        <v>6.8309999999999995</v>
      </c>
      <c r="AH119">
        <v>2</v>
      </c>
      <c r="AI119">
        <v>35350797</v>
      </c>
      <c r="AJ119">
        <v>123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</row>
    <row r="120" spans="1:44">
      <c r="A120">
        <f>ROW(Source!A64)</f>
        <v>64</v>
      </c>
      <c r="B120">
        <v>35350798</v>
      </c>
      <c r="C120">
        <v>35350796</v>
      </c>
      <c r="D120">
        <v>121548</v>
      </c>
      <c r="E120">
        <v>1</v>
      </c>
      <c r="F120">
        <v>1</v>
      </c>
      <c r="G120">
        <v>1</v>
      </c>
      <c r="H120">
        <v>1</v>
      </c>
      <c r="I120" t="s">
        <v>23</v>
      </c>
      <c r="J120" t="s">
        <v>3</v>
      </c>
      <c r="K120" t="s">
        <v>431</v>
      </c>
      <c r="L120">
        <v>608254</v>
      </c>
      <c r="N120">
        <v>1013</v>
      </c>
      <c r="O120" t="s">
        <v>432</v>
      </c>
      <c r="P120" t="s">
        <v>432</v>
      </c>
      <c r="Q120">
        <v>1</v>
      </c>
      <c r="X120">
        <v>0.04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1</v>
      </c>
      <c r="AE120">
        <v>2</v>
      </c>
      <c r="AF120" t="s">
        <v>56</v>
      </c>
      <c r="AG120">
        <v>0.05</v>
      </c>
      <c r="AH120">
        <v>2</v>
      </c>
      <c r="AI120">
        <v>35350798</v>
      </c>
      <c r="AJ120">
        <v>124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</row>
    <row r="121" spans="1:44">
      <c r="A121">
        <f>ROW(Source!A64)</f>
        <v>64</v>
      </c>
      <c r="B121">
        <v>35350799</v>
      </c>
      <c r="C121">
        <v>35350796</v>
      </c>
      <c r="D121">
        <v>29172554</v>
      </c>
      <c r="E121">
        <v>1</v>
      </c>
      <c r="F121">
        <v>1</v>
      </c>
      <c r="G121">
        <v>1</v>
      </c>
      <c r="H121">
        <v>2</v>
      </c>
      <c r="I121" t="s">
        <v>604</v>
      </c>
      <c r="J121" t="s">
        <v>605</v>
      </c>
      <c r="K121" t="s">
        <v>606</v>
      </c>
      <c r="L121">
        <v>1368</v>
      </c>
      <c r="N121">
        <v>1011</v>
      </c>
      <c r="O121" t="s">
        <v>436</v>
      </c>
      <c r="P121" t="s">
        <v>436</v>
      </c>
      <c r="Q121">
        <v>1</v>
      </c>
      <c r="X121">
        <v>0.04</v>
      </c>
      <c r="Y121">
        <v>0</v>
      </c>
      <c r="Z121">
        <v>27.66</v>
      </c>
      <c r="AA121">
        <v>11.6</v>
      </c>
      <c r="AB121">
        <v>0</v>
      </c>
      <c r="AC121">
        <v>0</v>
      </c>
      <c r="AD121">
        <v>1</v>
      </c>
      <c r="AE121">
        <v>0</v>
      </c>
      <c r="AF121" t="s">
        <v>56</v>
      </c>
      <c r="AG121">
        <v>0.05</v>
      </c>
      <c r="AH121">
        <v>2</v>
      </c>
      <c r="AI121">
        <v>35350799</v>
      </c>
      <c r="AJ121">
        <v>125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</row>
    <row r="122" spans="1:44">
      <c r="A122">
        <f>ROW(Source!A64)</f>
        <v>64</v>
      </c>
      <c r="B122">
        <v>35350800</v>
      </c>
      <c r="C122">
        <v>35350796</v>
      </c>
      <c r="D122">
        <v>29174653</v>
      </c>
      <c r="E122">
        <v>1</v>
      </c>
      <c r="F122">
        <v>1</v>
      </c>
      <c r="G122">
        <v>1</v>
      </c>
      <c r="H122">
        <v>2</v>
      </c>
      <c r="I122" t="s">
        <v>607</v>
      </c>
      <c r="J122" t="s">
        <v>608</v>
      </c>
      <c r="K122" t="s">
        <v>609</v>
      </c>
      <c r="L122">
        <v>1368</v>
      </c>
      <c r="N122">
        <v>1011</v>
      </c>
      <c r="O122" t="s">
        <v>436</v>
      </c>
      <c r="P122" t="s">
        <v>436</v>
      </c>
      <c r="Q122">
        <v>1</v>
      </c>
      <c r="X122">
        <v>5.12</v>
      </c>
      <c r="Y122">
        <v>0</v>
      </c>
      <c r="Z122">
        <v>6.82</v>
      </c>
      <c r="AA122">
        <v>0</v>
      </c>
      <c r="AB122">
        <v>0</v>
      </c>
      <c r="AC122">
        <v>0</v>
      </c>
      <c r="AD122">
        <v>1</v>
      </c>
      <c r="AE122">
        <v>0</v>
      </c>
      <c r="AF122" t="s">
        <v>56</v>
      </c>
      <c r="AG122">
        <v>6.4</v>
      </c>
      <c r="AH122">
        <v>2</v>
      </c>
      <c r="AI122">
        <v>35350800</v>
      </c>
      <c r="AJ122">
        <v>126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</row>
    <row r="123" spans="1:44">
      <c r="A123">
        <f>ROW(Source!A64)</f>
        <v>64</v>
      </c>
      <c r="B123">
        <v>35350801</v>
      </c>
      <c r="C123">
        <v>35350796</v>
      </c>
      <c r="D123">
        <v>29174913</v>
      </c>
      <c r="E123">
        <v>1</v>
      </c>
      <c r="F123">
        <v>1</v>
      </c>
      <c r="G123">
        <v>1</v>
      </c>
      <c r="H123">
        <v>2</v>
      </c>
      <c r="I123" t="s">
        <v>461</v>
      </c>
      <c r="J123" t="s">
        <v>462</v>
      </c>
      <c r="K123" t="s">
        <v>463</v>
      </c>
      <c r="L123">
        <v>1368</v>
      </c>
      <c r="N123">
        <v>1011</v>
      </c>
      <c r="O123" t="s">
        <v>436</v>
      </c>
      <c r="P123" t="s">
        <v>436</v>
      </c>
      <c r="Q123">
        <v>1</v>
      </c>
      <c r="X123">
        <v>0.1</v>
      </c>
      <c r="Y123">
        <v>0</v>
      </c>
      <c r="Z123">
        <v>87.17</v>
      </c>
      <c r="AA123">
        <v>11.6</v>
      </c>
      <c r="AB123">
        <v>0</v>
      </c>
      <c r="AC123">
        <v>0</v>
      </c>
      <c r="AD123">
        <v>1</v>
      </c>
      <c r="AE123">
        <v>0</v>
      </c>
      <c r="AF123" t="s">
        <v>56</v>
      </c>
      <c r="AG123">
        <v>0.125</v>
      </c>
      <c r="AH123">
        <v>2</v>
      </c>
      <c r="AI123">
        <v>35350801</v>
      </c>
      <c r="AJ123">
        <v>127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</row>
    <row r="124" spans="1:44">
      <c r="A124">
        <f>ROW(Source!A64)</f>
        <v>64</v>
      </c>
      <c r="B124">
        <v>35350802</v>
      </c>
      <c r="C124">
        <v>35350796</v>
      </c>
      <c r="D124">
        <v>29107800</v>
      </c>
      <c r="E124">
        <v>1</v>
      </c>
      <c r="F124">
        <v>1</v>
      </c>
      <c r="G124">
        <v>1</v>
      </c>
      <c r="H124">
        <v>3</v>
      </c>
      <c r="I124" t="s">
        <v>559</v>
      </c>
      <c r="J124" t="s">
        <v>560</v>
      </c>
      <c r="K124" t="s">
        <v>561</v>
      </c>
      <c r="L124">
        <v>1346</v>
      </c>
      <c r="N124">
        <v>1009</v>
      </c>
      <c r="O124" t="s">
        <v>101</v>
      </c>
      <c r="P124" t="s">
        <v>101</v>
      </c>
      <c r="Q124">
        <v>1</v>
      </c>
      <c r="X124">
        <v>1</v>
      </c>
      <c r="Y124">
        <v>1.81</v>
      </c>
      <c r="Z124">
        <v>0</v>
      </c>
      <c r="AA124">
        <v>0</v>
      </c>
      <c r="AB124">
        <v>0</v>
      </c>
      <c r="AC124">
        <v>0</v>
      </c>
      <c r="AD124">
        <v>1</v>
      </c>
      <c r="AE124">
        <v>0</v>
      </c>
      <c r="AF124" t="s">
        <v>3</v>
      </c>
      <c r="AG124">
        <v>1</v>
      </c>
      <c r="AH124">
        <v>2</v>
      </c>
      <c r="AI124">
        <v>35350802</v>
      </c>
      <c r="AJ124">
        <v>128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</row>
    <row r="125" spans="1:44">
      <c r="A125">
        <f>ROW(Source!A64)</f>
        <v>64</v>
      </c>
      <c r="B125">
        <v>35350803</v>
      </c>
      <c r="C125">
        <v>35350796</v>
      </c>
      <c r="D125">
        <v>29122063</v>
      </c>
      <c r="E125">
        <v>1</v>
      </c>
      <c r="F125">
        <v>1</v>
      </c>
      <c r="G125">
        <v>1</v>
      </c>
      <c r="H125">
        <v>3</v>
      </c>
      <c r="I125" t="s">
        <v>610</v>
      </c>
      <c r="J125" t="s">
        <v>611</v>
      </c>
      <c r="K125" t="s">
        <v>612</v>
      </c>
      <c r="L125">
        <v>1346</v>
      </c>
      <c r="N125">
        <v>1009</v>
      </c>
      <c r="O125" t="s">
        <v>101</v>
      </c>
      <c r="P125" t="s">
        <v>101</v>
      </c>
      <c r="Q125">
        <v>1</v>
      </c>
      <c r="X125">
        <v>9.1999999999999993</v>
      </c>
      <c r="Y125">
        <v>16.59</v>
      </c>
      <c r="Z125">
        <v>0</v>
      </c>
      <c r="AA125">
        <v>0</v>
      </c>
      <c r="AB125">
        <v>0</v>
      </c>
      <c r="AC125">
        <v>0</v>
      </c>
      <c r="AD125">
        <v>1</v>
      </c>
      <c r="AE125">
        <v>0</v>
      </c>
      <c r="AF125" t="s">
        <v>3</v>
      </c>
      <c r="AG125">
        <v>9.1999999999999993</v>
      </c>
      <c r="AH125">
        <v>2</v>
      </c>
      <c r="AI125">
        <v>35350803</v>
      </c>
      <c r="AJ125">
        <v>129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</row>
    <row r="126" spans="1:44">
      <c r="A126">
        <f>ROW(Source!A64)</f>
        <v>64</v>
      </c>
      <c r="B126">
        <v>35350804</v>
      </c>
      <c r="C126">
        <v>35350796</v>
      </c>
      <c r="D126">
        <v>29150040</v>
      </c>
      <c r="E126">
        <v>1</v>
      </c>
      <c r="F126">
        <v>1</v>
      </c>
      <c r="G126">
        <v>1</v>
      </c>
      <c r="H126">
        <v>3</v>
      </c>
      <c r="I126" t="s">
        <v>505</v>
      </c>
      <c r="J126" t="s">
        <v>613</v>
      </c>
      <c r="K126" t="s">
        <v>507</v>
      </c>
      <c r="L126">
        <v>1339</v>
      </c>
      <c r="N126">
        <v>1007</v>
      </c>
      <c r="O126" t="s">
        <v>219</v>
      </c>
      <c r="P126" t="s">
        <v>219</v>
      </c>
      <c r="Q126">
        <v>1</v>
      </c>
      <c r="X126">
        <v>0.01</v>
      </c>
      <c r="Y126">
        <v>2.44</v>
      </c>
      <c r="Z126">
        <v>0</v>
      </c>
      <c r="AA126">
        <v>0</v>
      </c>
      <c r="AB126">
        <v>0</v>
      </c>
      <c r="AC126">
        <v>0</v>
      </c>
      <c r="AD126">
        <v>1</v>
      </c>
      <c r="AE126">
        <v>0</v>
      </c>
      <c r="AF126" t="s">
        <v>3</v>
      </c>
      <c r="AG126">
        <v>0.01</v>
      </c>
      <c r="AH126">
        <v>2</v>
      </c>
      <c r="AI126">
        <v>35350804</v>
      </c>
      <c r="AJ126">
        <v>130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</row>
    <row r="127" spans="1:44">
      <c r="A127">
        <f>ROW(Source!A65)</f>
        <v>65</v>
      </c>
      <c r="B127">
        <v>35350806</v>
      </c>
      <c r="C127">
        <v>35350805</v>
      </c>
      <c r="D127">
        <v>18409850</v>
      </c>
      <c r="E127">
        <v>1</v>
      </c>
      <c r="F127">
        <v>1</v>
      </c>
      <c r="G127">
        <v>1</v>
      </c>
      <c r="H127">
        <v>1</v>
      </c>
      <c r="I127" t="s">
        <v>614</v>
      </c>
      <c r="J127" t="s">
        <v>3</v>
      </c>
      <c r="K127" t="s">
        <v>615</v>
      </c>
      <c r="L127">
        <v>1369</v>
      </c>
      <c r="N127">
        <v>1013</v>
      </c>
      <c r="O127" t="s">
        <v>430</v>
      </c>
      <c r="P127" t="s">
        <v>430</v>
      </c>
      <c r="Q127">
        <v>1</v>
      </c>
      <c r="X127">
        <v>71</v>
      </c>
      <c r="Y127">
        <v>0</v>
      </c>
      <c r="Z127">
        <v>0</v>
      </c>
      <c r="AA127">
        <v>0</v>
      </c>
      <c r="AB127">
        <v>289.7</v>
      </c>
      <c r="AC127">
        <v>0</v>
      </c>
      <c r="AD127">
        <v>1</v>
      </c>
      <c r="AE127">
        <v>1</v>
      </c>
      <c r="AF127" t="s">
        <v>57</v>
      </c>
      <c r="AG127">
        <v>81.649999999999991</v>
      </c>
      <c r="AH127">
        <v>2</v>
      </c>
      <c r="AI127">
        <v>35350806</v>
      </c>
      <c r="AJ127">
        <v>131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</row>
    <row r="128" spans="1:44">
      <c r="A128">
        <f>ROW(Source!A65)</f>
        <v>65</v>
      </c>
      <c r="B128">
        <v>35350807</v>
      </c>
      <c r="C128">
        <v>35350805</v>
      </c>
      <c r="D128">
        <v>29173472</v>
      </c>
      <c r="E128">
        <v>1</v>
      </c>
      <c r="F128">
        <v>1</v>
      </c>
      <c r="G128">
        <v>1</v>
      </c>
      <c r="H128">
        <v>2</v>
      </c>
      <c r="I128" t="s">
        <v>532</v>
      </c>
      <c r="J128" t="s">
        <v>533</v>
      </c>
      <c r="K128" t="s">
        <v>534</v>
      </c>
      <c r="L128">
        <v>1368</v>
      </c>
      <c r="N128">
        <v>1011</v>
      </c>
      <c r="O128" t="s">
        <v>436</v>
      </c>
      <c r="P128" t="s">
        <v>436</v>
      </c>
      <c r="Q128">
        <v>1</v>
      </c>
      <c r="X128">
        <v>1.55</v>
      </c>
      <c r="Y128">
        <v>0</v>
      </c>
      <c r="Z128">
        <v>3</v>
      </c>
      <c r="AA128">
        <v>0</v>
      </c>
      <c r="AB128">
        <v>0</v>
      </c>
      <c r="AC128">
        <v>0</v>
      </c>
      <c r="AD128">
        <v>1</v>
      </c>
      <c r="AE128">
        <v>0</v>
      </c>
      <c r="AF128" t="s">
        <v>56</v>
      </c>
      <c r="AG128">
        <v>1.9375</v>
      </c>
      <c r="AH128">
        <v>2</v>
      </c>
      <c r="AI128">
        <v>35350807</v>
      </c>
      <c r="AJ128">
        <v>132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</row>
    <row r="129" spans="1:44">
      <c r="A129">
        <f>ROW(Source!A65)</f>
        <v>65</v>
      </c>
      <c r="B129">
        <v>35350808</v>
      </c>
      <c r="C129">
        <v>35350805</v>
      </c>
      <c r="D129">
        <v>29174538</v>
      </c>
      <c r="E129">
        <v>1</v>
      </c>
      <c r="F129">
        <v>1</v>
      </c>
      <c r="G129">
        <v>1</v>
      </c>
      <c r="H129">
        <v>2</v>
      </c>
      <c r="I129" t="s">
        <v>616</v>
      </c>
      <c r="J129" t="s">
        <v>617</v>
      </c>
      <c r="K129" t="s">
        <v>618</v>
      </c>
      <c r="L129">
        <v>1368</v>
      </c>
      <c r="N129">
        <v>1011</v>
      </c>
      <c r="O129" t="s">
        <v>436</v>
      </c>
      <c r="P129" t="s">
        <v>436</v>
      </c>
      <c r="Q129">
        <v>1</v>
      </c>
      <c r="X129">
        <v>0.38</v>
      </c>
      <c r="Y129">
        <v>0</v>
      </c>
      <c r="Z129">
        <v>33.590000000000003</v>
      </c>
      <c r="AA129">
        <v>0</v>
      </c>
      <c r="AB129">
        <v>0</v>
      </c>
      <c r="AC129">
        <v>0</v>
      </c>
      <c r="AD129">
        <v>1</v>
      </c>
      <c r="AE129">
        <v>0</v>
      </c>
      <c r="AF129" t="s">
        <v>56</v>
      </c>
      <c r="AG129">
        <v>0.47499999999999998</v>
      </c>
      <c r="AH129">
        <v>2</v>
      </c>
      <c r="AI129">
        <v>35350808</v>
      </c>
      <c r="AJ129">
        <v>133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</row>
    <row r="130" spans="1:44">
      <c r="A130">
        <f>ROW(Source!A65)</f>
        <v>65</v>
      </c>
      <c r="B130">
        <v>35350809</v>
      </c>
      <c r="C130">
        <v>35350805</v>
      </c>
      <c r="D130">
        <v>29174580</v>
      </c>
      <c r="E130">
        <v>1</v>
      </c>
      <c r="F130">
        <v>1</v>
      </c>
      <c r="G130">
        <v>1</v>
      </c>
      <c r="H130">
        <v>2</v>
      </c>
      <c r="I130" t="s">
        <v>535</v>
      </c>
      <c r="J130" t="s">
        <v>536</v>
      </c>
      <c r="K130" t="s">
        <v>537</v>
      </c>
      <c r="L130">
        <v>1368</v>
      </c>
      <c r="N130">
        <v>1011</v>
      </c>
      <c r="O130" t="s">
        <v>436</v>
      </c>
      <c r="P130" t="s">
        <v>436</v>
      </c>
      <c r="Q130">
        <v>1</v>
      </c>
      <c r="X130">
        <v>0.51</v>
      </c>
      <c r="Y130">
        <v>0</v>
      </c>
      <c r="Z130">
        <v>2.08</v>
      </c>
      <c r="AA130">
        <v>0</v>
      </c>
      <c r="AB130">
        <v>0</v>
      </c>
      <c r="AC130">
        <v>0</v>
      </c>
      <c r="AD130">
        <v>1</v>
      </c>
      <c r="AE130">
        <v>0</v>
      </c>
      <c r="AF130" t="s">
        <v>56</v>
      </c>
      <c r="AG130">
        <v>0.63749999999999996</v>
      </c>
      <c r="AH130">
        <v>2</v>
      </c>
      <c r="AI130">
        <v>35350809</v>
      </c>
      <c r="AJ130">
        <v>134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</row>
    <row r="131" spans="1:44">
      <c r="A131">
        <f>ROW(Source!A65)</f>
        <v>65</v>
      </c>
      <c r="B131">
        <v>35350810</v>
      </c>
      <c r="C131">
        <v>35350805</v>
      </c>
      <c r="D131">
        <v>29108656</v>
      </c>
      <c r="E131">
        <v>1</v>
      </c>
      <c r="F131">
        <v>1</v>
      </c>
      <c r="G131">
        <v>1</v>
      </c>
      <c r="H131">
        <v>3</v>
      </c>
      <c r="I131" t="s">
        <v>619</v>
      </c>
      <c r="J131" t="s">
        <v>620</v>
      </c>
      <c r="K131" t="s">
        <v>621</v>
      </c>
      <c r="L131">
        <v>1354</v>
      </c>
      <c r="N131">
        <v>1010</v>
      </c>
      <c r="O131" t="s">
        <v>106</v>
      </c>
      <c r="P131" t="s">
        <v>106</v>
      </c>
      <c r="Q131">
        <v>1</v>
      </c>
      <c r="X131">
        <v>7</v>
      </c>
      <c r="Y131">
        <v>13.87</v>
      </c>
      <c r="Z131">
        <v>0</v>
      </c>
      <c r="AA131">
        <v>0</v>
      </c>
      <c r="AB131">
        <v>0</v>
      </c>
      <c r="AC131">
        <v>0</v>
      </c>
      <c r="AD131">
        <v>1</v>
      </c>
      <c r="AE131">
        <v>0</v>
      </c>
      <c r="AF131" t="s">
        <v>3</v>
      </c>
      <c r="AG131">
        <v>7</v>
      </c>
      <c r="AH131">
        <v>2</v>
      </c>
      <c r="AI131">
        <v>35350810</v>
      </c>
      <c r="AJ131">
        <v>135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</row>
    <row r="132" spans="1:44">
      <c r="A132">
        <f>ROW(Source!A65)</f>
        <v>65</v>
      </c>
      <c r="B132">
        <v>35350811</v>
      </c>
      <c r="C132">
        <v>35350805</v>
      </c>
      <c r="D132">
        <v>29109354</v>
      </c>
      <c r="E132">
        <v>1</v>
      </c>
      <c r="F132">
        <v>1</v>
      </c>
      <c r="G132">
        <v>1</v>
      </c>
      <c r="H132">
        <v>3</v>
      </c>
      <c r="I132" t="s">
        <v>622</v>
      </c>
      <c r="J132" t="s">
        <v>623</v>
      </c>
      <c r="K132" t="s">
        <v>624</v>
      </c>
      <c r="L132">
        <v>1346</v>
      </c>
      <c r="N132">
        <v>1009</v>
      </c>
      <c r="O132" t="s">
        <v>101</v>
      </c>
      <c r="P132" t="s">
        <v>101</v>
      </c>
      <c r="Q132">
        <v>1</v>
      </c>
      <c r="X132">
        <v>10</v>
      </c>
      <c r="Y132">
        <v>46.72</v>
      </c>
      <c r="Z132">
        <v>0</v>
      </c>
      <c r="AA132">
        <v>0</v>
      </c>
      <c r="AB132">
        <v>0</v>
      </c>
      <c r="AC132">
        <v>0</v>
      </c>
      <c r="AD132">
        <v>1</v>
      </c>
      <c r="AE132">
        <v>0</v>
      </c>
      <c r="AF132" t="s">
        <v>3</v>
      </c>
      <c r="AG132">
        <v>10</v>
      </c>
      <c r="AH132">
        <v>2</v>
      </c>
      <c r="AI132">
        <v>35350811</v>
      </c>
      <c r="AJ132">
        <v>136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</row>
    <row r="133" spans="1:44">
      <c r="A133">
        <f>ROW(Source!A65)</f>
        <v>65</v>
      </c>
      <c r="B133">
        <v>35350812</v>
      </c>
      <c r="C133">
        <v>35350805</v>
      </c>
      <c r="D133">
        <v>29109414</v>
      </c>
      <c r="E133">
        <v>1</v>
      </c>
      <c r="F133">
        <v>1</v>
      </c>
      <c r="G133">
        <v>1</v>
      </c>
      <c r="H133">
        <v>3</v>
      </c>
      <c r="I133" t="s">
        <v>625</v>
      </c>
      <c r="J133" t="s">
        <v>626</v>
      </c>
      <c r="K133" t="s">
        <v>627</v>
      </c>
      <c r="L133">
        <v>1346</v>
      </c>
      <c r="N133">
        <v>1009</v>
      </c>
      <c r="O133" t="s">
        <v>101</v>
      </c>
      <c r="P133" t="s">
        <v>101</v>
      </c>
      <c r="Q133">
        <v>1</v>
      </c>
      <c r="X133">
        <v>60</v>
      </c>
      <c r="Y133">
        <v>1.58</v>
      </c>
      <c r="Z133">
        <v>0</v>
      </c>
      <c r="AA133">
        <v>0</v>
      </c>
      <c r="AB133">
        <v>0</v>
      </c>
      <c r="AC133">
        <v>0</v>
      </c>
      <c r="AD133">
        <v>1</v>
      </c>
      <c r="AE133">
        <v>0</v>
      </c>
      <c r="AF133" t="s">
        <v>3</v>
      </c>
      <c r="AG133">
        <v>60</v>
      </c>
      <c r="AH133">
        <v>2</v>
      </c>
      <c r="AI133">
        <v>35350812</v>
      </c>
      <c r="AJ133">
        <v>137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</row>
    <row r="134" spans="1:44">
      <c r="A134">
        <f>ROW(Source!A65)</f>
        <v>65</v>
      </c>
      <c r="B134">
        <v>35350813</v>
      </c>
      <c r="C134">
        <v>35350805</v>
      </c>
      <c r="D134">
        <v>29109781</v>
      </c>
      <c r="E134">
        <v>1</v>
      </c>
      <c r="F134">
        <v>1</v>
      </c>
      <c r="G134">
        <v>1</v>
      </c>
      <c r="H134">
        <v>3</v>
      </c>
      <c r="I134" t="s">
        <v>628</v>
      </c>
      <c r="J134" t="s">
        <v>629</v>
      </c>
      <c r="K134" t="s">
        <v>630</v>
      </c>
      <c r="L134">
        <v>1346</v>
      </c>
      <c r="N134">
        <v>1009</v>
      </c>
      <c r="O134" t="s">
        <v>101</v>
      </c>
      <c r="P134" t="s">
        <v>101</v>
      </c>
      <c r="Q134">
        <v>1</v>
      </c>
      <c r="X134">
        <v>4</v>
      </c>
      <c r="Y134">
        <v>11.12</v>
      </c>
      <c r="Z134">
        <v>0</v>
      </c>
      <c r="AA134">
        <v>0</v>
      </c>
      <c r="AB134">
        <v>0</v>
      </c>
      <c r="AC134">
        <v>0</v>
      </c>
      <c r="AD134">
        <v>1</v>
      </c>
      <c r="AE134">
        <v>0</v>
      </c>
      <c r="AF134" t="s">
        <v>3</v>
      </c>
      <c r="AG134">
        <v>4</v>
      </c>
      <c r="AH134">
        <v>2</v>
      </c>
      <c r="AI134">
        <v>35350813</v>
      </c>
      <c r="AJ134">
        <v>138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</row>
    <row r="135" spans="1:44">
      <c r="A135">
        <f>ROW(Source!A65)</f>
        <v>65</v>
      </c>
      <c r="B135">
        <v>35350814</v>
      </c>
      <c r="C135">
        <v>35350805</v>
      </c>
      <c r="D135">
        <v>29109782</v>
      </c>
      <c r="E135">
        <v>1</v>
      </c>
      <c r="F135">
        <v>1</v>
      </c>
      <c r="G135">
        <v>1</v>
      </c>
      <c r="H135">
        <v>3</v>
      </c>
      <c r="I135" t="s">
        <v>631</v>
      </c>
      <c r="J135" t="s">
        <v>632</v>
      </c>
      <c r="K135" t="s">
        <v>633</v>
      </c>
      <c r="L135">
        <v>1346</v>
      </c>
      <c r="N135">
        <v>1009</v>
      </c>
      <c r="O135" t="s">
        <v>101</v>
      </c>
      <c r="P135" t="s">
        <v>101</v>
      </c>
      <c r="Q135">
        <v>1</v>
      </c>
      <c r="X135">
        <v>37</v>
      </c>
      <c r="Y135">
        <v>4.3600000000000003</v>
      </c>
      <c r="Z135">
        <v>0</v>
      </c>
      <c r="AA135">
        <v>0</v>
      </c>
      <c r="AB135">
        <v>0</v>
      </c>
      <c r="AC135">
        <v>0</v>
      </c>
      <c r="AD135">
        <v>1</v>
      </c>
      <c r="AE135">
        <v>0</v>
      </c>
      <c r="AF135" t="s">
        <v>3</v>
      </c>
      <c r="AG135">
        <v>37</v>
      </c>
      <c r="AH135">
        <v>2</v>
      </c>
      <c r="AI135">
        <v>35350814</v>
      </c>
      <c r="AJ135">
        <v>139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</row>
    <row r="136" spans="1:44">
      <c r="A136">
        <f>ROW(Source!A65)</f>
        <v>65</v>
      </c>
      <c r="B136">
        <v>35350815</v>
      </c>
      <c r="C136">
        <v>35350805</v>
      </c>
      <c r="D136">
        <v>29110699</v>
      </c>
      <c r="E136">
        <v>1</v>
      </c>
      <c r="F136">
        <v>1</v>
      </c>
      <c r="G136">
        <v>1</v>
      </c>
      <c r="H136">
        <v>3</v>
      </c>
      <c r="I136" t="s">
        <v>634</v>
      </c>
      <c r="J136" t="s">
        <v>635</v>
      </c>
      <c r="K136" t="s">
        <v>636</v>
      </c>
      <c r="L136">
        <v>1301</v>
      </c>
      <c r="N136">
        <v>1003</v>
      </c>
      <c r="O136" t="s">
        <v>92</v>
      </c>
      <c r="P136" t="s">
        <v>92</v>
      </c>
      <c r="Q136">
        <v>1</v>
      </c>
      <c r="X136">
        <v>83</v>
      </c>
      <c r="Y136">
        <v>0.17</v>
      </c>
      <c r="Z136">
        <v>0</v>
      </c>
      <c r="AA136">
        <v>0</v>
      </c>
      <c r="AB136">
        <v>0</v>
      </c>
      <c r="AC136">
        <v>0</v>
      </c>
      <c r="AD136">
        <v>1</v>
      </c>
      <c r="AE136">
        <v>0</v>
      </c>
      <c r="AF136" t="s">
        <v>3</v>
      </c>
      <c r="AG136">
        <v>83</v>
      </c>
      <c r="AH136">
        <v>2</v>
      </c>
      <c r="AI136">
        <v>35350815</v>
      </c>
      <c r="AJ136">
        <v>140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</row>
    <row r="137" spans="1:44">
      <c r="A137">
        <f>ROW(Source!A65)</f>
        <v>65</v>
      </c>
      <c r="B137">
        <v>35350816</v>
      </c>
      <c r="C137">
        <v>35350805</v>
      </c>
      <c r="D137">
        <v>29110797</v>
      </c>
      <c r="E137">
        <v>1</v>
      </c>
      <c r="F137">
        <v>1</v>
      </c>
      <c r="G137">
        <v>1</v>
      </c>
      <c r="H137">
        <v>3</v>
      </c>
      <c r="I137" t="s">
        <v>637</v>
      </c>
      <c r="J137" t="s">
        <v>638</v>
      </c>
      <c r="K137" t="s">
        <v>639</v>
      </c>
      <c r="L137">
        <v>1301</v>
      </c>
      <c r="N137">
        <v>1003</v>
      </c>
      <c r="O137" t="s">
        <v>92</v>
      </c>
      <c r="P137" t="s">
        <v>92</v>
      </c>
      <c r="Q137">
        <v>1</v>
      </c>
      <c r="X137">
        <v>82</v>
      </c>
      <c r="Y137">
        <v>1.74</v>
      </c>
      <c r="Z137">
        <v>0</v>
      </c>
      <c r="AA137">
        <v>0</v>
      </c>
      <c r="AB137">
        <v>0</v>
      </c>
      <c r="AC137">
        <v>0</v>
      </c>
      <c r="AD137">
        <v>1</v>
      </c>
      <c r="AE137">
        <v>0</v>
      </c>
      <c r="AF137" t="s">
        <v>3</v>
      </c>
      <c r="AG137">
        <v>82</v>
      </c>
      <c r="AH137">
        <v>2</v>
      </c>
      <c r="AI137">
        <v>35350816</v>
      </c>
      <c r="AJ137">
        <v>141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</row>
    <row r="138" spans="1:44">
      <c r="A138">
        <f>ROW(Source!A65)</f>
        <v>65</v>
      </c>
      <c r="B138">
        <v>35350817</v>
      </c>
      <c r="C138">
        <v>35350805</v>
      </c>
      <c r="D138">
        <v>29110815</v>
      </c>
      <c r="E138">
        <v>1</v>
      </c>
      <c r="F138">
        <v>1</v>
      </c>
      <c r="G138">
        <v>1</v>
      </c>
      <c r="H138">
        <v>3</v>
      </c>
      <c r="I138" t="s">
        <v>640</v>
      </c>
      <c r="J138" t="s">
        <v>641</v>
      </c>
      <c r="K138" t="s">
        <v>642</v>
      </c>
      <c r="L138">
        <v>1301</v>
      </c>
      <c r="N138">
        <v>1003</v>
      </c>
      <c r="O138" t="s">
        <v>92</v>
      </c>
      <c r="P138" t="s">
        <v>92</v>
      </c>
      <c r="Q138">
        <v>1</v>
      </c>
      <c r="X138">
        <v>116</v>
      </c>
      <c r="Y138">
        <v>0.85</v>
      </c>
      <c r="Z138">
        <v>0</v>
      </c>
      <c r="AA138">
        <v>0</v>
      </c>
      <c r="AB138">
        <v>0</v>
      </c>
      <c r="AC138">
        <v>0</v>
      </c>
      <c r="AD138">
        <v>1</v>
      </c>
      <c r="AE138">
        <v>0</v>
      </c>
      <c r="AF138" t="s">
        <v>3</v>
      </c>
      <c r="AG138">
        <v>116</v>
      </c>
      <c r="AH138">
        <v>2</v>
      </c>
      <c r="AI138">
        <v>35350817</v>
      </c>
      <c r="AJ138">
        <v>142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</row>
    <row r="139" spans="1:44">
      <c r="A139">
        <f>ROW(Source!A65)</f>
        <v>65</v>
      </c>
      <c r="B139">
        <v>35350818</v>
      </c>
      <c r="C139">
        <v>35350805</v>
      </c>
      <c r="D139">
        <v>29111455</v>
      </c>
      <c r="E139">
        <v>1</v>
      </c>
      <c r="F139">
        <v>1</v>
      </c>
      <c r="G139">
        <v>1</v>
      </c>
      <c r="H139">
        <v>3</v>
      </c>
      <c r="I139" t="s">
        <v>643</v>
      </c>
      <c r="J139" t="s">
        <v>644</v>
      </c>
      <c r="K139" t="s">
        <v>645</v>
      </c>
      <c r="L139">
        <v>1327</v>
      </c>
      <c r="N139">
        <v>1005</v>
      </c>
      <c r="O139" t="s">
        <v>76</v>
      </c>
      <c r="P139" t="s">
        <v>76</v>
      </c>
      <c r="Q139">
        <v>1</v>
      </c>
      <c r="X139">
        <v>107</v>
      </c>
      <c r="Y139">
        <v>15.06</v>
      </c>
      <c r="Z139">
        <v>0</v>
      </c>
      <c r="AA139">
        <v>0</v>
      </c>
      <c r="AB139">
        <v>0</v>
      </c>
      <c r="AC139">
        <v>0</v>
      </c>
      <c r="AD139">
        <v>1</v>
      </c>
      <c r="AE139">
        <v>0</v>
      </c>
      <c r="AF139" t="s">
        <v>3</v>
      </c>
      <c r="AG139">
        <v>107</v>
      </c>
      <c r="AH139">
        <v>2</v>
      </c>
      <c r="AI139">
        <v>35350818</v>
      </c>
      <c r="AJ139">
        <v>143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</row>
    <row r="140" spans="1:44">
      <c r="A140">
        <f>ROW(Source!A65)</f>
        <v>65</v>
      </c>
      <c r="B140">
        <v>35350819</v>
      </c>
      <c r="C140">
        <v>35350805</v>
      </c>
      <c r="D140">
        <v>29114733</v>
      </c>
      <c r="E140">
        <v>1</v>
      </c>
      <c r="F140">
        <v>1</v>
      </c>
      <c r="G140">
        <v>1</v>
      </c>
      <c r="H140">
        <v>3</v>
      </c>
      <c r="I140" t="s">
        <v>646</v>
      </c>
      <c r="J140" t="s">
        <v>647</v>
      </c>
      <c r="K140" t="s">
        <v>648</v>
      </c>
      <c r="L140">
        <v>1354</v>
      </c>
      <c r="N140">
        <v>1010</v>
      </c>
      <c r="O140" t="s">
        <v>106</v>
      </c>
      <c r="P140" t="s">
        <v>106</v>
      </c>
      <c r="Q140">
        <v>1</v>
      </c>
      <c r="X140">
        <v>1855</v>
      </c>
      <c r="Y140">
        <v>0.02</v>
      </c>
      <c r="Z140">
        <v>0</v>
      </c>
      <c r="AA140">
        <v>0</v>
      </c>
      <c r="AB140">
        <v>0</v>
      </c>
      <c r="AC140">
        <v>0</v>
      </c>
      <c r="AD140">
        <v>1</v>
      </c>
      <c r="AE140">
        <v>0</v>
      </c>
      <c r="AF140" t="s">
        <v>3</v>
      </c>
      <c r="AG140">
        <v>1855</v>
      </c>
      <c r="AH140">
        <v>2</v>
      </c>
      <c r="AI140">
        <v>35350819</v>
      </c>
      <c r="AJ140">
        <v>144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</row>
    <row r="141" spans="1:44">
      <c r="A141">
        <f>ROW(Source!A65)</f>
        <v>65</v>
      </c>
      <c r="B141">
        <v>35350820</v>
      </c>
      <c r="C141">
        <v>35350805</v>
      </c>
      <c r="D141">
        <v>29114482</v>
      </c>
      <c r="E141">
        <v>1</v>
      </c>
      <c r="F141">
        <v>1</v>
      </c>
      <c r="G141">
        <v>1</v>
      </c>
      <c r="H141">
        <v>3</v>
      </c>
      <c r="I141" t="s">
        <v>649</v>
      </c>
      <c r="J141" t="s">
        <v>650</v>
      </c>
      <c r="K141" t="s">
        <v>651</v>
      </c>
      <c r="L141">
        <v>1354</v>
      </c>
      <c r="N141">
        <v>1010</v>
      </c>
      <c r="O141" t="s">
        <v>106</v>
      </c>
      <c r="P141" t="s">
        <v>106</v>
      </c>
      <c r="Q141">
        <v>1</v>
      </c>
      <c r="X141">
        <v>153</v>
      </c>
      <c r="Y141">
        <v>7.0000000000000007E-2</v>
      </c>
      <c r="Z141">
        <v>0</v>
      </c>
      <c r="AA141">
        <v>0</v>
      </c>
      <c r="AB141">
        <v>0</v>
      </c>
      <c r="AC141">
        <v>0</v>
      </c>
      <c r="AD141">
        <v>1</v>
      </c>
      <c r="AE141">
        <v>0</v>
      </c>
      <c r="AF141" t="s">
        <v>3</v>
      </c>
      <c r="AG141">
        <v>153</v>
      </c>
      <c r="AH141">
        <v>2</v>
      </c>
      <c r="AI141">
        <v>35350820</v>
      </c>
      <c r="AJ141">
        <v>145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</row>
    <row r="142" spans="1:44">
      <c r="A142">
        <f>ROW(Source!A65)</f>
        <v>65</v>
      </c>
      <c r="B142">
        <v>35350821</v>
      </c>
      <c r="C142">
        <v>35350805</v>
      </c>
      <c r="D142">
        <v>29129584</v>
      </c>
      <c r="E142">
        <v>1</v>
      </c>
      <c r="F142">
        <v>1</v>
      </c>
      <c r="G142">
        <v>1</v>
      </c>
      <c r="H142">
        <v>3</v>
      </c>
      <c r="I142" t="s">
        <v>652</v>
      </c>
      <c r="J142" t="s">
        <v>653</v>
      </c>
      <c r="K142" t="s">
        <v>654</v>
      </c>
      <c r="L142">
        <v>1301</v>
      </c>
      <c r="N142">
        <v>1003</v>
      </c>
      <c r="O142" t="s">
        <v>92</v>
      </c>
      <c r="P142" t="s">
        <v>92</v>
      </c>
      <c r="Q142">
        <v>1</v>
      </c>
      <c r="X142">
        <v>121</v>
      </c>
      <c r="Y142">
        <v>7.22</v>
      </c>
      <c r="Z142">
        <v>0</v>
      </c>
      <c r="AA142">
        <v>0</v>
      </c>
      <c r="AB142">
        <v>0</v>
      </c>
      <c r="AC142">
        <v>0</v>
      </c>
      <c r="AD142">
        <v>1</v>
      </c>
      <c r="AE142">
        <v>0</v>
      </c>
      <c r="AF142" t="s">
        <v>3</v>
      </c>
      <c r="AG142">
        <v>121</v>
      </c>
      <c r="AH142">
        <v>2</v>
      </c>
      <c r="AI142">
        <v>35350821</v>
      </c>
      <c r="AJ142">
        <v>146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</row>
    <row r="143" spans="1:44">
      <c r="A143">
        <f>ROW(Source!A65)</f>
        <v>65</v>
      </c>
      <c r="B143">
        <v>35350822</v>
      </c>
      <c r="C143">
        <v>35350805</v>
      </c>
      <c r="D143">
        <v>29129619</v>
      </c>
      <c r="E143">
        <v>1</v>
      </c>
      <c r="F143">
        <v>1</v>
      </c>
      <c r="G143">
        <v>1</v>
      </c>
      <c r="H143">
        <v>3</v>
      </c>
      <c r="I143" t="s">
        <v>655</v>
      </c>
      <c r="J143" t="s">
        <v>656</v>
      </c>
      <c r="K143" t="s">
        <v>657</v>
      </c>
      <c r="L143">
        <v>1301</v>
      </c>
      <c r="N143">
        <v>1003</v>
      </c>
      <c r="O143" t="s">
        <v>92</v>
      </c>
      <c r="P143" t="s">
        <v>92</v>
      </c>
      <c r="Q143">
        <v>1</v>
      </c>
      <c r="X143">
        <v>225</v>
      </c>
      <c r="Y143">
        <v>8.44</v>
      </c>
      <c r="Z143">
        <v>0</v>
      </c>
      <c r="AA143">
        <v>0</v>
      </c>
      <c r="AB143">
        <v>0</v>
      </c>
      <c r="AC143">
        <v>0</v>
      </c>
      <c r="AD143">
        <v>1</v>
      </c>
      <c r="AE143">
        <v>0</v>
      </c>
      <c r="AF143" t="s">
        <v>3</v>
      </c>
      <c r="AG143">
        <v>225</v>
      </c>
      <c r="AH143">
        <v>2</v>
      </c>
      <c r="AI143">
        <v>35350822</v>
      </c>
      <c r="AJ143">
        <v>147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</row>
    <row r="144" spans="1:44">
      <c r="A144">
        <f>ROW(Source!A65)</f>
        <v>65</v>
      </c>
      <c r="B144">
        <v>35350823</v>
      </c>
      <c r="C144">
        <v>35350805</v>
      </c>
      <c r="D144">
        <v>29129634</v>
      </c>
      <c r="E144">
        <v>1</v>
      </c>
      <c r="F144">
        <v>1</v>
      </c>
      <c r="G144">
        <v>1</v>
      </c>
      <c r="H144">
        <v>3</v>
      </c>
      <c r="I144" t="s">
        <v>658</v>
      </c>
      <c r="J144" t="s">
        <v>659</v>
      </c>
      <c r="K144" t="s">
        <v>660</v>
      </c>
      <c r="L144">
        <v>1301</v>
      </c>
      <c r="N144">
        <v>1003</v>
      </c>
      <c r="O144" t="s">
        <v>92</v>
      </c>
      <c r="P144" t="s">
        <v>92</v>
      </c>
      <c r="Q144">
        <v>1</v>
      </c>
      <c r="X144">
        <v>46</v>
      </c>
      <c r="Y144">
        <v>3.32</v>
      </c>
      <c r="Z144">
        <v>0</v>
      </c>
      <c r="AA144">
        <v>0</v>
      </c>
      <c r="AB144">
        <v>0</v>
      </c>
      <c r="AC144">
        <v>0</v>
      </c>
      <c r="AD144">
        <v>1</v>
      </c>
      <c r="AE144">
        <v>0</v>
      </c>
      <c r="AF144" t="s">
        <v>3</v>
      </c>
      <c r="AG144">
        <v>46</v>
      </c>
      <c r="AH144">
        <v>2</v>
      </c>
      <c r="AI144">
        <v>35350823</v>
      </c>
      <c r="AJ144">
        <v>148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</row>
    <row r="145" spans="1:44">
      <c r="A145">
        <f>ROW(Source!A66)</f>
        <v>66</v>
      </c>
      <c r="B145">
        <v>36319699</v>
      </c>
      <c r="C145">
        <v>35350642</v>
      </c>
      <c r="D145">
        <v>31427434</v>
      </c>
      <c r="E145">
        <v>1</v>
      </c>
      <c r="F145">
        <v>1</v>
      </c>
      <c r="G145">
        <v>1</v>
      </c>
      <c r="H145">
        <v>1</v>
      </c>
      <c r="I145" t="s">
        <v>661</v>
      </c>
      <c r="J145" t="s">
        <v>3</v>
      </c>
      <c r="K145" t="s">
        <v>662</v>
      </c>
      <c r="L145">
        <v>1369</v>
      </c>
      <c r="N145">
        <v>1013</v>
      </c>
      <c r="O145" t="s">
        <v>430</v>
      </c>
      <c r="P145" t="s">
        <v>430</v>
      </c>
      <c r="Q145">
        <v>1</v>
      </c>
      <c r="X145">
        <v>22.89</v>
      </c>
      <c r="Y145">
        <v>0</v>
      </c>
      <c r="Z145">
        <v>0</v>
      </c>
      <c r="AA145">
        <v>0</v>
      </c>
      <c r="AB145">
        <v>289.27999999999997</v>
      </c>
      <c r="AC145">
        <v>0</v>
      </c>
      <c r="AD145">
        <v>1</v>
      </c>
      <c r="AE145">
        <v>1</v>
      </c>
      <c r="AF145" t="s">
        <v>57</v>
      </c>
      <c r="AG145">
        <v>26.323499999999999</v>
      </c>
      <c r="AH145">
        <v>2</v>
      </c>
      <c r="AI145">
        <v>36319699</v>
      </c>
      <c r="AJ145">
        <v>149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</row>
    <row r="146" spans="1:44">
      <c r="A146">
        <f>ROW(Source!A66)</f>
        <v>66</v>
      </c>
      <c r="B146">
        <v>36319700</v>
      </c>
      <c r="C146">
        <v>35350642</v>
      </c>
      <c r="D146">
        <v>121548</v>
      </c>
      <c r="E146">
        <v>1</v>
      </c>
      <c r="F146">
        <v>1</v>
      </c>
      <c r="G146">
        <v>1</v>
      </c>
      <c r="H146">
        <v>1</v>
      </c>
      <c r="I146" t="s">
        <v>23</v>
      </c>
      <c r="J146" t="s">
        <v>3</v>
      </c>
      <c r="K146" t="s">
        <v>431</v>
      </c>
      <c r="L146">
        <v>608254</v>
      </c>
      <c r="N146">
        <v>1013</v>
      </c>
      <c r="O146" t="s">
        <v>432</v>
      </c>
      <c r="P146" t="s">
        <v>432</v>
      </c>
      <c r="Q146">
        <v>1</v>
      </c>
      <c r="X146">
        <v>0.12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1</v>
      </c>
      <c r="AE146">
        <v>2</v>
      </c>
      <c r="AF146" t="s">
        <v>56</v>
      </c>
      <c r="AG146">
        <v>0.15</v>
      </c>
      <c r="AH146">
        <v>2</v>
      </c>
      <c r="AI146">
        <v>36319700</v>
      </c>
      <c r="AJ146">
        <v>150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</row>
    <row r="147" spans="1:44">
      <c r="A147">
        <f>ROW(Source!A66)</f>
        <v>66</v>
      </c>
      <c r="B147">
        <v>36319701</v>
      </c>
      <c r="C147">
        <v>35350642</v>
      </c>
      <c r="D147">
        <v>35554695</v>
      </c>
      <c r="E147">
        <v>1</v>
      </c>
      <c r="F147">
        <v>1</v>
      </c>
      <c r="G147">
        <v>1</v>
      </c>
      <c r="H147">
        <v>2</v>
      </c>
      <c r="I147" t="s">
        <v>455</v>
      </c>
      <c r="J147" t="s">
        <v>663</v>
      </c>
      <c r="K147" t="s">
        <v>457</v>
      </c>
      <c r="L147">
        <v>1368</v>
      </c>
      <c r="N147">
        <v>1011</v>
      </c>
      <c r="O147" t="s">
        <v>436</v>
      </c>
      <c r="P147" t="s">
        <v>436</v>
      </c>
      <c r="Q147">
        <v>1</v>
      </c>
      <c r="X147">
        <v>0.12</v>
      </c>
      <c r="Y147">
        <v>0</v>
      </c>
      <c r="Z147">
        <v>112</v>
      </c>
      <c r="AA147">
        <v>13.5</v>
      </c>
      <c r="AB147">
        <v>0</v>
      </c>
      <c r="AC147">
        <v>0</v>
      </c>
      <c r="AD147">
        <v>1</v>
      </c>
      <c r="AE147">
        <v>0</v>
      </c>
      <c r="AF147" t="s">
        <v>56</v>
      </c>
      <c r="AG147">
        <v>0.15</v>
      </c>
      <c r="AH147">
        <v>2</v>
      </c>
      <c r="AI147">
        <v>36319701</v>
      </c>
      <c r="AJ147">
        <v>151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</row>
    <row r="148" spans="1:44">
      <c r="A148">
        <f>ROW(Source!A66)</f>
        <v>66</v>
      </c>
      <c r="B148">
        <v>36319702</v>
      </c>
      <c r="C148">
        <v>35350642</v>
      </c>
      <c r="D148">
        <v>35555088</v>
      </c>
      <c r="E148">
        <v>1</v>
      </c>
      <c r="F148">
        <v>1</v>
      </c>
      <c r="G148">
        <v>1</v>
      </c>
      <c r="H148">
        <v>2</v>
      </c>
      <c r="I148" t="s">
        <v>461</v>
      </c>
      <c r="J148" t="s">
        <v>498</v>
      </c>
      <c r="K148" t="s">
        <v>463</v>
      </c>
      <c r="L148">
        <v>1368</v>
      </c>
      <c r="N148">
        <v>1011</v>
      </c>
      <c r="O148" t="s">
        <v>436</v>
      </c>
      <c r="P148" t="s">
        <v>436</v>
      </c>
      <c r="Q148">
        <v>1</v>
      </c>
      <c r="X148">
        <v>0.19</v>
      </c>
      <c r="Y148">
        <v>0</v>
      </c>
      <c r="Z148">
        <v>87.17</v>
      </c>
      <c r="AA148">
        <v>11.6</v>
      </c>
      <c r="AB148">
        <v>0</v>
      </c>
      <c r="AC148">
        <v>0</v>
      </c>
      <c r="AD148">
        <v>1</v>
      </c>
      <c r="AE148">
        <v>0</v>
      </c>
      <c r="AF148" t="s">
        <v>56</v>
      </c>
      <c r="AG148">
        <v>0.23749999999999999</v>
      </c>
      <c r="AH148">
        <v>2</v>
      </c>
      <c r="AI148">
        <v>36319702</v>
      </c>
      <c r="AJ148">
        <v>152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</row>
    <row r="149" spans="1:44">
      <c r="A149">
        <f>ROW(Source!A66)</f>
        <v>66</v>
      </c>
      <c r="B149">
        <v>36319703</v>
      </c>
      <c r="C149">
        <v>35350642</v>
      </c>
      <c r="D149">
        <v>35552878</v>
      </c>
      <c r="E149">
        <v>1</v>
      </c>
      <c r="F149">
        <v>1</v>
      </c>
      <c r="G149">
        <v>1</v>
      </c>
      <c r="H149">
        <v>3</v>
      </c>
      <c r="I149" t="s">
        <v>664</v>
      </c>
      <c r="J149" t="s">
        <v>665</v>
      </c>
      <c r="K149" t="s">
        <v>666</v>
      </c>
      <c r="L149">
        <v>1348</v>
      </c>
      <c r="N149">
        <v>1009</v>
      </c>
      <c r="O149" t="s">
        <v>44</v>
      </c>
      <c r="P149" t="s">
        <v>44</v>
      </c>
      <c r="Q149">
        <v>1000</v>
      </c>
      <c r="X149">
        <v>5.1999999999999998E-2</v>
      </c>
      <c r="Y149">
        <v>24552.99</v>
      </c>
      <c r="Z149">
        <v>0</v>
      </c>
      <c r="AA149">
        <v>0</v>
      </c>
      <c r="AB149">
        <v>0</v>
      </c>
      <c r="AC149">
        <v>0</v>
      </c>
      <c r="AD149">
        <v>1</v>
      </c>
      <c r="AE149">
        <v>0</v>
      </c>
      <c r="AF149" t="s">
        <v>3</v>
      </c>
      <c r="AG149">
        <v>5.1999999999999998E-2</v>
      </c>
      <c r="AH149">
        <v>2</v>
      </c>
      <c r="AI149">
        <v>36319703</v>
      </c>
      <c r="AJ149">
        <v>153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</row>
    <row r="150" spans="1:44">
      <c r="A150">
        <f>ROW(Source!A66)</f>
        <v>66</v>
      </c>
      <c r="B150">
        <v>36319704</v>
      </c>
      <c r="C150">
        <v>35350642</v>
      </c>
      <c r="D150">
        <v>35554076</v>
      </c>
      <c r="E150">
        <v>1</v>
      </c>
      <c r="F150">
        <v>1</v>
      </c>
      <c r="G150">
        <v>1</v>
      </c>
      <c r="H150">
        <v>3</v>
      </c>
      <c r="I150" t="s">
        <v>782</v>
      </c>
      <c r="J150" t="s">
        <v>783</v>
      </c>
      <c r="K150" t="s">
        <v>784</v>
      </c>
      <c r="L150">
        <v>1339</v>
      </c>
      <c r="N150">
        <v>1007</v>
      </c>
      <c r="O150" t="s">
        <v>219</v>
      </c>
      <c r="P150" t="s">
        <v>219</v>
      </c>
      <c r="Q150">
        <v>1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1</v>
      </c>
      <c r="AD150">
        <v>0</v>
      </c>
      <c r="AE150">
        <v>0</v>
      </c>
      <c r="AF150" t="s">
        <v>3</v>
      </c>
      <c r="AG150">
        <v>0</v>
      </c>
      <c r="AH150">
        <v>3</v>
      </c>
      <c r="AI150">
        <v>-1</v>
      </c>
      <c r="AJ150" t="s">
        <v>3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</row>
    <row r="151" spans="1:44">
      <c r="A151">
        <f>ROW(Source!A68)</f>
        <v>68</v>
      </c>
      <c r="B151">
        <v>36319652</v>
      </c>
      <c r="C151">
        <v>36319651</v>
      </c>
      <c r="D151">
        <v>18410280</v>
      </c>
      <c r="E151">
        <v>1</v>
      </c>
      <c r="F151">
        <v>1</v>
      </c>
      <c r="G151">
        <v>1</v>
      </c>
      <c r="H151">
        <v>1</v>
      </c>
      <c r="I151" t="s">
        <v>667</v>
      </c>
      <c r="J151" t="s">
        <v>3</v>
      </c>
      <c r="K151" t="s">
        <v>668</v>
      </c>
      <c r="L151">
        <v>1369</v>
      </c>
      <c r="N151">
        <v>1013</v>
      </c>
      <c r="O151" t="s">
        <v>430</v>
      </c>
      <c r="P151" t="s">
        <v>430</v>
      </c>
      <c r="Q151">
        <v>1</v>
      </c>
      <c r="X151">
        <v>11.99</v>
      </c>
      <c r="Y151">
        <v>0</v>
      </c>
      <c r="Z151">
        <v>0</v>
      </c>
      <c r="AA151">
        <v>0</v>
      </c>
      <c r="AB151">
        <v>310.5</v>
      </c>
      <c r="AC151">
        <v>0</v>
      </c>
      <c r="AD151">
        <v>1</v>
      </c>
      <c r="AE151">
        <v>1</v>
      </c>
      <c r="AF151" t="s">
        <v>57</v>
      </c>
      <c r="AG151">
        <v>13.788499999999999</v>
      </c>
      <c r="AH151">
        <v>2</v>
      </c>
      <c r="AI151">
        <v>36319652</v>
      </c>
      <c r="AJ151">
        <v>155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</row>
    <row r="152" spans="1:44">
      <c r="A152">
        <f>ROW(Source!A68)</f>
        <v>68</v>
      </c>
      <c r="B152">
        <v>36319653</v>
      </c>
      <c r="C152">
        <v>36319651</v>
      </c>
      <c r="D152">
        <v>121548</v>
      </c>
      <c r="E152">
        <v>1</v>
      </c>
      <c r="F152">
        <v>1</v>
      </c>
      <c r="G152">
        <v>1</v>
      </c>
      <c r="H152">
        <v>1</v>
      </c>
      <c r="I152" t="s">
        <v>23</v>
      </c>
      <c r="J152" t="s">
        <v>3</v>
      </c>
      <c r="K152" t="s">
        <v>431</v>
      </c>
      <c r="L152">
        <v>608254</v>
      </c>
      <c r="N152">
        <v>1013</v>
      </c>
      <c r="O152" t="s">
        <v>432</v>
      </c>
      <c r="P152" t="s">
        <v>432</v>
      </c>
      <c r="Q152">
        <v>1</v>
      </c>
      <c r="X152">
        <v>0.01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1</v>
      </c>
      <c r="AE152">
        <v>2</v>
      </c>
      <c r="AF152" t="s">
        <v>56</v>
      </c>
      <c r="AG152">
        <v>1.2500000000000001E-2</v>
      </c>
      <c r="AH152">
        <v>2</v>
      </c>
      <c r="AI152">
        <v>36319653</v>
      </c>
      <c r="AJ152">
        <v>156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</row>
    <row r="153" spans="1:44">
      <c r="A153">
        <f>ROW(Source!A68)</f>
        <v>68</v>
      </c>
      <c r="B153">
        <v>36319654</v>
      </c>
      <c r="C153">
        <v>36319651</v>
      </c>
      <c r="D153">
        <v>29172556</v>
      </c>
      <c r="E153">
        <v>1</v>
      </c>
      <c r="F153">
        <v>1</v>
      </c>
      <c r="G153">
        <v>1</v>
      </c>
      <c r="H153">
        <v>2</v>
      </c>
      <c r="I153" t="s">
        <v>433</v>
      </c>
      <c r="J153" t="s">
        <v>434</v>
      </c>
      <c r="K153" t="s">
        <v>435</v>
      </c>
      <c r="L153">
        <v>1368</v>
      </c>
      <c r="N153">
        <v>1011</v>
      </c>
      <c r="O153" t="s">
        <v>436</v>
      </c>
      <c r="P153" t="s">
        <v>436</v>
      </c>
      <c r="Q153">
        <v>1</v>
      </c>
      <c r="X153">
        <v>0.01</v>
      </c>
      <c r="Y153">
        <v>0</v>
      </c>
      <c r="Z153">
        <v>31.26</v>
      </c>
      <c r="AA153">
        <v>13.5</v>
      </c>
      <c r="AB153">
        <v>0</v>
      </c>
      <c r="AC153">
        <v>0</v>
      </c>
      <c r="AD153">
        <v>1</v>
      </c>
      <c r="AE153">
        <v>0</v>
      </c>
      <c r="AF153" t="s">
        <v>56</v>
      </c>
      <c r="AG153">
        <v>1.2500000000000001E-2</v>
      </c>
      <c r="AH153">
        <v>2</v>
      </c>
      <c r="AI153">
        <v>36319654</v>
      </c>
      <c r="AJ153">
        <v>157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</row>
    <row r="154" spans="1:44">
      <c r="A154">
        <f>ROW(Source!A68)</f>
        <v>68</v>
      </c>
      <c r="B154">
        <v>36319655</v>
      </c>
      <c r="C154">
        <v>36319651</v>
      </c>
      <c r="D154">
        <v>29174913</v>
      </c>
      <c r="E154">
        <v>1</v>
      </c>
      <c r="F154">
        <v>1</v>
      </c>
      <c r="G154">
        <v>1</v>
      </c>
      <c r="H154">
        <v>2</v>
      </c>
      <c r="I154" t="s">
        <v>461</v>
      </c>
      <c r="J154" t="s">
        <v>516</v>
      </c>
      <c r="K154" t="s">
        <v>463</v>
      </c>
      <c r="L154">
        <v>1368</v>
      </c>
      <c r="N154">
        <v>1011</v>
      </c>
      <c r="O154" t="s">
        <v>436</v>
      </c>
      <c r="P154" t="s">
        <v>436</v>
      </c>
      <c r="Q154">
        <v>1</v>
      </c>
      <c r="X154">
        <v>0.03</v>
      </c>
      <c r="Y154">
        <v>0</v>
      </c>
      <c r="Z154">
        <v>87.17</v>
      </c>
      <c r="AA154">
        <v>11.6</v>
      </c>
      <c r="AB154">
        <v>0</v>
      </c>
      <c r="AC154">
        <v>0</v>
      </c>
      <c r="AD154">
        <v>1</v>
      </c>
      <c r="AE154">
        <v>0</v>
      </c>
      <c r="AF154" t="s">
        <v>56</v>
      </c>
      <c r="AG154">
        <v>3.7499999999999999E-2</v>
      </c>
      <c r="AH154">
        <v>2</v>
      </c>
      <c r="AI154">
        <v>36319655</v>
      </c>
      <c r="AJ154">
        <v>158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</row>
    <row r="155" spans="1:44">
      <c r="A155">
        <f>ROW(Source!A68)</f>
        <v>68</v>
      </c>
      <c r="B155">
        <v>36319656</v>
      </c>
      <c r="C155">
        <v>36319651</v>
      </c>
      <c r="D155">
        <v>29107779</v>
      </c>
      <c r="E155">
        <v>1</v>
      </c>
      <c r="F155">
        <v>1</v>
      </c>
      <c r="G155">
        <v>1</v>
      </c>
      <c r="H155">
        <v>3</v>
      </c>
      <c r="I155" t="s">
        <v>669</v>
      </c>
      <c r="J155" t="s">
        <v>670</v>
      </c>
      <c r="K155" t="s">
        <v>671</v>
      </c>
      <c r="L155">
        <v>1327</v>
      </c>
      <c r="N155">
        <v>1005</v>
      </c>
      <c r="O155" t="s">
        <v>76</v>
      </c>
      <c r="P155" t="s">
        <v>76</v>
      </c>
      <c r="Q155">
        <v>1</v>
      </c>
      <c r="X155">
        <v>4.4000000000000004</v>
      </c>
      <c r="Y155">
        <v>72.31</v>
      </c>
      <c r="Z155">
        <v>0</v>
      </c>
      <c r="AA155">
        <v>0</v>
      </c>
      <c r="AB155">
        <v>0</v>
      </c>
      <c r="AC155">
        <v>0</v>
      </c>
      <c r="AD155">
        <v>1</v>
      </c>
      <c r="AE155">
        <v>0</v>
      </c>
      <c r="AF155" t="s">
        <v>3</v>
      </c>
      <c r="AG155">
        <v>4.4000000000000004</v>
      </c>
      <c r="AH155">
        <v>2</v>
      </c>
      <c r="AI155">
        <v>36319656</v>
      </c>
      <c r="AJ155">
        <v>159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</row>
    <row r="156" spans="1:44">
      <c r="A156">
        <f>ROW(Source!A68)</f>
        <v>68</v>
      </c>
      <c r="B156">
        <v>36319657</v>
      </c>
      <c r="C156">
        <v>36319651</v>
      </c>
      <c r="D156">
        <v>29109795</v>
      </c>
      <c r="E156">
        <v>1</v>
      </c>
      <c r="F156">
        <v>1</v>
      </c>
      <c r="G156">
        <v>1</v>
      </c>
      <c r="H156">
        <v>3</v>
      </c>
      <c r="I156" t="s">
        <v>672</v>
      </c>
      <c r="J156" t="s">
        <v>673</v>
      </c>
      <c r="K156" t="s">
        <v>674</v>
      </c>
      <c r="L156">
        <v>1348</v>
      </c>
      <c r="N156">
        <v>1009</v>
      </c>
      <c r="O156" t="s">
        <v>44</v>
      </c>
      <c r="P156" t="s">
        <v>44</v>
      </c>
      <c r="Q156">
        <v>1000</v>
      </c>
      <c r="X156">
        <v>2.9000000000000001E-2</v>
      </c>
      <c r="Y156">
        <v>2898.5</v>
      </c>
      <c r="Z156">
        <v>0</v>
      </c>
      <c r="AA156">
        <v>0</v>
      </c>
      <c r="AB156">
        <v>0</v>
      </c>
      <c r="AC156">
        <v>0</v>
      </c>
      <c r="AD156">
        <v>1</v>
      </c>
      <c r="AE156">
        <v>0</v>
      </c>
      <c r="AF156" t="s">
        <v>3</v>
      </c>
      <c r="AG156">
        <v>2.9000000000000001E-2</v>
      </c>
      <c r="AH156">
        <v>2</v>
      </c>
      <c r="AI156">
        <v>36319657</v>
      </c>
      <c r="AJ156">
        <v>160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</row>
    <row r="157" spans="1:44">
      <c r="A157">
        <f>ROW(Source!A68)</f>
        <v>68</v>
      </c>
      <c r="B157">
        <v>36319658</v>
      </c>
      <c r="C157">
        <v>36319651</v>
      </c>
      <c r="D157">
        <v>29107800</v>
      </c>
      <c r="E157">
        <v>1</v>
      </c>
      <c r="F157">
        <v>1</v>
      </c>
      <c r="G157">
        <v>1</v>
      </c>
      <c r="H157">
        <v>3</v>
      </c>
      <c r="I157" t="s">
        <v>559</v>
      </c>
      <c r="J157" t="s">
        <v>675</v>
      </c>
      <c r="K157" t="s">
        <v>561</v>
      </c>
      <c r="L157">
        <v>1346</v>
      </c>
      <c r="N157">
        <v>1009</v>
      </c>
      <c r="O157" t="s">
        <v>101</v>
      </c>
      <c r="P157" t="s">
        <v>101</v>
      </c>
      <c r="Q157">
        <v>1</v>
      </c>
      <c r="X157">
        <v>0.15</v>
      </c>
      <c r="Y157">
        <v>1.81</v>
      </c>
      <c r="Z157">
        <v>0</v>
      </c>
      <c r="AA157">
        <v>0</v>
      </c>
      <c r="AB157">
        <v>0</v>
      </c>
      <c r="AC157">
        <v>0</v>
      </c>
      <c r="AD157">
        <v>1</v>
      </c>
      <c r="AE157">
        <v>0</v>
      </c>
      <c r="AF157" t="s">
        <v>3</v>
      </c>
      <c r="AG157">
        <v>0.15</v>
      </c>
      <c r="AH157">
        <v>2</v>
      </c>
      <c r="AI157">
        <v>36319658</v>
      </c>
      <c r="AJ157">
        <v>161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</row>
    <row r="158" spans="1:44">
      <c r="A158">
        <f>ROW(Source!A69)</f>
        <v>69</v>
      </c>
      <c r="B158">
        <v>35350887</v>
      </c>
      <c r="C158">
        <v>35350886</v>
      </c>
      <c r="D158">
        <v>18406785</v>
      </c>
      <c r="E158">
        <v>1</v>
      </c>
      <c r="F158">
        <v>1</v>
      </c>
      <c r="G158">
        <v>1</v>
      </c>
      <c r="H158">
        <v>1</v>
      </c>
      <c r="I158" t="s">
        <v>676</v>
      </c>
      <c r="J158" t="s">
        <v>3</v>
      </c>
      <c r="K158" t="s">
        <v>677</v>
      </c>
      <c r="L158">
        <v>1369</v>
      </c>
      <c r="N158">
        <v>1013</v>
      </c>
      <c r="O158" t="s">
        <v>430</v>
      </c>
      <c r="P158" t="s">
        <v>430</v>
      </c>
      <c r="Q158">
        <v>1</v>
      </c>
      <c r="X158">
        <v>27.64</v>
      </c>
      <c r="Y158">
        <v>0</v>
      </c>
      <c r="Z158">
        <v>0</v>
      </c>
      <c r="AA158">
        <v>0</v>
      </c>
      <c r="AB158">
        <v>283</v>
      </c>
      <c r="AC158">
        <v>0</v>
      </c>
      <c r="AD158">
        <v>1</v>
      </c>
      <c r="AE158">
        <v>1</v>
      </c>
      <c r="AF158" t="s">
        <v>57</v>
      </c>
      <c r="AG158">
        <v>31.785999999999998</v>
      </c>
      <c r="AH158">
        <v>2</v>
      </c>
      <c r="AI158">
        <v>35350887</v>
      </c>
      <c r="AJ158">
        <v>162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</row>
    <row r="159" spans="1:44">
      <c r="A159">
        <f>ROW(Source!A69)</f>
        <v>69</v>
      </c>
      <c r="B159">
        <v>35350888</v>
      </c>
      <c r="C159">
        <v>35350886</v>
      </c>
      <c r="D159">
        <v>121548</v>
      </c>
      <c r="E159">
        <v>1</v>
      </c>
      <c r="F159">
        <v>1</v>
      </c>
      <c r="G159">
        <v>1</v>
      </c>
      <c r="H159">
        <v>1</v>
      </c>
      <c r="I159" t="s">
        <v>23</v>
      </c>
      <c r="J159" t="s">
        <v>3</v>
      </c>
      <c r="K159" t="s">
        <v>431</v>
      </c>
      <c r="L159">
        <v>608254</v>
      </c>
      <c r="N159">
        <v>1013</v>
      </c>
      <c r="O159" t="s">
        <v>432</v>
      </c>
      <c r="P159" t="s">
        <v>432</v>
      </c>
      <c r="Q159">
        <v>1</v>
      </c>
      <c r="X159">
        <v>0.01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1</v>
      </c>
      <c r="AE159">
        <v>2</v>
      </c>
      <c r="AF159" t="s">
        <v>56</v>
      </c>
      <c r="AG159">
        <v>1.2500000000000001E-2</v>
      </c>
      <c r="AH159">
        <v>2</v>
      </c>
      <c r="AI159">
        <v>35350888</v>
      </c>
      <c r="AJ159">
        <v>163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</row>
    <row r="160" spans="1:44">
      <c r="A160">
        <f>ROW(Source!A69)</f>
        <v>69</v>
      </c>
      <c r="B160">
        <v>35350889</v>
      </c>
      <c r="C160">
        <v>35350886</v>
      </c>
      <c r="D160">
        <v>29172556</v>
      </c>
      <c r="E160">
        <v>1</v>
      </c>
      <c r="F160">
        <v>1</v>
      </c>
      <c r="G160">
        <v>1</v>
      </c>
      <c r="H160">
        <v>2</v>
      </c>
      <c r="I160" t="s">
        <v>433</v>
      </c>
      <c r="J160" t="s">
        <v>439</v>
      </c>
      <c r="K160" t="s">
        <v>435</v>
      </c>
      <c r="L160">
        <v>1368</v>
      </c>
      <c r="N160">
        <v>1011</v>
      </c>
      <c r="O160" t="s">
        <v>436</v>
      </c>
      <c r="P160" t="s">
        <v>436</v>
      </c>
      <c r="Q160">
        <v>1</v>
      </c>
      <c r="X160">
        <v>0.01</v>
      </c>
      <c r="Y160">
        <v>0</v>
      </c>
      <c r="Z160">
        <v>31.26</v>
      </c>
      <c r="AA160">
        <v>13.5</v>
      </c>
      <c r="AB160">
        <v>0</v>
      </c>
      <c r="AC160">
        <v>0</v>
      </c>
      <c r="AD160">
        <v>1</v>
      </c>
      <c r="AE160">
        <v>0</v>
      </c>
      <c r="AF160" t="s">
        <v>56</v>
      </c>
      <c r="AG160">
        <v>1.2500000000000001E-2</v>
      </c>
      <c r="AH160">
        <v>2</v>
      </c>
      <c r="AI160">
        <v>35350889</v>
      </c>
      <c r="AJ160">
        <v>164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</row>
    <row r="161" spans="1:44">
      <c r="A161">
        <f>ROW(Source!A69)</f>
        <v>69</v>
      </c>
      <c r="B161">
        <v>35350890</v>
      </c>
      <c r="C161">
        <v>35350886</v>
      </c>
      <c r="D161">
        <v>29174913</v>
      </c>
      <c r="E161">
        <v>1</v>
      </c>
      <c r="F161">
        <v>1</v>
      </c>
      <c r="G161">
        <v>1</v>
      </c>
      <c r="H161">
        <v>2</v>
      </c>
      <c r="I161" t="s">
        <v>461</v>
      </c>
      <c r="J161" t="s">
        <v>462</v>
      </c>
      <c r="K161" t="s">
        <v>463</v>
      </c>
      <c r="L161">
        <v>1368</v>
      </c>
      <c r="N161">
        <v>1011</v>
      </c>
      <c r="O161" t="s">
        <v>436</v>
      </c>
      <c r="P161" t="s">
        <v>436</v>
      </c>
      <c r="Q161">
        <v>1</v>
      </c>
      <c r="X161">
        <v>0.01</v>
      </c>
      <c r="Y161">
        <v>0</v>
      </c>
      <c r="Z161">
        <v>87.17</v>
      </c>
      <c r="AA161">
        <v>11.6</v>
      </c>
      <c r="AB161">
        <v>0</v>
      </c>
      <c r="AC161">
        <v>0</v>
      </c>
      <c r="AD161">
        <v>1</v>
      </c>
      <c r="AE161">
        <v>0</v>
      </c>
      <c r="AF161" t="s">
        <v>56</v>
      </c>
      <c r="AG161">
        <v>1.2500000000000001E-2</v>
      </c>
      <c r="AH161">
        <v>2</v>
      </c>
      <c r="AI161">
        <v>35350890</v>
      </c>
      <c r="AJ161">
        <v>165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</row>
    <row r="162" spans="1:44">
      <c r="A162">
        <f>ROW(Source!A69)</f>
        <v>69</v>
      </c>
      <c r="B162">
        <v>35350891</v>
      </c>
      <c r="C162">
        <v>35350886</v>
      </c>
      <c r="D162">
        <v>29107800</v>
      </c>
      <c r="E162">
        <v>1</v>
      </c>
      <c r="F162">
        <v>1</v>
      </c>
      <c r="G162">
        <v>1</v>
      </c>
      <c r="H162">
        <v>3</v>
      </c>
      <c r="I162" t="s">
        <v>559</v>
      </c>
      <c r="J162" t="s">
        <v>560</v>
      </c>
      <c r="K162" t="s">
        <v>561</v>
      </c>
      <c r="L162">
        <v>1346</v>
      </c>
      <c r="N162">
        <v>1009</v>
      </c>
      <c r="O162" t="s">
        <v>101</v>
      </c>
      <c r="P162" t="s">
        <v>101</v>
      </c>
      <c r="Q162">
        <v>1</v>
      </c>
      <c r="X162">
        <v>0.01</v>
      </c>
      <c r="Y162">
        <v>1.81</v>
      </c>
      <c r="Z162">
        <v>0</v>
      </c>
      <c r="AA162">
        <v>0</v>
      </c>
      <c r="AB162">
        <v>0</v>
      </c>
      <c r="AC162">
        <v>0</v>
      </c>
      <c r="AD162">
        <v>1</v>
      </c>
      <c r="AE162">
        <v>0</v>
      </c>
      <c r="AF162" t="s">
        <v>3</v>
      </c>
      <c r="AG162">
        <v>0.01</v>
      </c>
      <c r="AH162">
        <v>2</v>
      </c>
      <c r="AI162">
        <v>35350891</v>
      </c>
      <c r="AJ162">
        <v>166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</row>
    <row r="163" spans="1:44">
      <c r="A163">
        <f>ROW(Source!A69)</f>
        <v>69</v>
      </c>
      <c r="B163">
        <v>35350892</v>
      </c>
      <c r="C163">
        <v>35350886</v>
      </c>
      <c r="D163">
        <v>29109390</v>
      </c>
      <c r="E163">
        <v>1</v>
      </c>
      <c r="F163">
        <v>1</v>
      </c>
      <c r="G163">
        <v>1</v>
      </c>
      <c r="H163">
        <v>3</v>
      </c>
      <c r="I163" t="s">
        <v>232</v>
      </c>
      <c r="J163" t="s">
        <v>234</v>
      </c>
      <c r="K163" t="s">
        <v>233</v>
      </c>
      <c r="L163">
        <v>1348</v>
      </c>
      <c r="N163">
        <v>1009</v>
      </c>
      <c r="O163" t="s">
        <v>44</v>
      </c>
      <c r="P163" t="s">
        <v>44</v>
      </c>
      <c r="Q163">
        <v>1000</v>
      </c>
      <c r="X163">
        <v>1.5E-3</v>
      </c>
      <c r="Y163">
        <v>25990</v>
      </c>
      <c r="Z163">
        <v>0</v>
      </c>
      <c r="AA163">
        <v>0</v>
      </c>
      <c r="AB163">
        <v>0</v>
      </c>
      <c r="AC163">
        <v>0</v>
      </c>
      <c r="AD163">
        <v>1</v>
      </c>
      <c r="AE163">
        <v>0</v>
      </c>
      <c r="AF163" t="s">
        <v>3</v>
      </c>
      <c r="AG163">
        <v>1.5E-3</v>
      </c>
      <c r="AH163">
        <v>2</v>
      </c>
      <c r="AI163">
        <v>35350892</v>
      </c>
      <c r="AJ163">
        <v>167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</row>
    <row r="164" spans="1:44">
      <c r="A164">
        <f>ROW(Source!A69)</f>
        <v>69</v>
      </c>
      <c r="B164">
        <v>35350893</v>
      </c>
      <c r="C164">
        <v>35350886</v>
      </c>
      <c r="D164">
        <v>29107769</v>
      </c>
      <c r="E164">
        <v>1</v>
      </c>
      <c r="F164">
        <v>1</v>
      </c>
      <c r="G164">
        <v>1</v>
      </c>
      <c r="H164">
        <v>3</v>
      </c>
      <c r="I164" t="s">
        <v>678</v>
      </c>
      <c r="J164" t="s">
        <v>679</v>
      </c>
      <c r="K164" t="s">
        <v>680</v>
      </c>
      <c r="L164">
        <v>1348</v>
      </c>
      <c r="N164">
        <v>1009</v>
      </c>
      <c r="O164" t="s">
        <v>44</v>
      </c>
      <c r="P164" t="s">
        <v>44</v>
      </c>
      <c r="Q164">
        <v>1000</v>
      </c>
      <c r="X164">
        <v>8.4999999999999995E-4</v>
      </c>
      <c r="Y164">
        <v>5649.99</v>
      </c>
      <c r="Z164">
        <v>0</v>
      </c>
      <c r="AA164">
        <v>0</v>
      </c>
      <c r="AB164">
        <v>0</v>
      </c>
      <c r="AC164">
        <v>0</v>
      </c>
      <c r="AD164">
        <v>1</v>
      </c>
      <c r="AE164">
        <v>0</v>
      </c>
      <c r="AF164" t="s">
        <v>3</v>
      </c>
      <c r="AG164">
        <v>8.4999999999999995E-4</v>
      </c>
      <c r="AH164">
        <v>2</v>
      </c>
      <c r="AI164">
        <v>35350893</v>
      </c>
      <c r="AJ164">
        <v>168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</row>
    <row r="165" spans="1:44">
      <c r="A165">
        <f>ROW(Source!A69)</f>
        <v>69</v>
      </c>
      <c r="B165">
        <v>35350894</v>
      </c>
      <c r="C165">
        <v>35350886</v>
      </c>
      <c r="D165">
        <v>29109600</v>
      </c>
      <c r="E165">
        <v>1</v>
      </c>
      <c r="F165">
        <v>1</v>
      </c>
      <c r="G165">
        <v>1</v>
      </c>
      <c r="H165">
        <v>3</v>
      </c>
      <c r="I165" t="s">
        <v>236</v>
      </c>
      <c r="J165" t="s">
        <v>239</v>
      </c>
      <c r="K165" t="s">
        <v>237</v>
      </c>
      <c r="L165">
        <v>1328</v>
      </c>
      <c r="N165">
        <v>1005</v>
      </c>
      <c r="O165" t="s">
        <v>238</v>
      </c>
      <c r="P165" t="s">
        <v>238</v>
      </c>
      <c r="Q165">
        <v>100</v>
      </c>
      <c r="X165">
        <v>1.1299999999999999</v>
      </c>
      <c r="Y165">
        <v>458</v>
      </c>
      <c r="Z165">
        <v>0</v>
      </c>
      <c r="AA165">
        <v>0</v>
      </c>
      <c r="AB165">
        <v>0</v>
      </c>
      <c r="AC165">
        <v>0</v>
      </c>
      <c r="AD165">
        <v>1</v>
      </c>
      <c r="AE165">
        <v>0</v>
      </c>
      <c r="AF165" t="s">
        <v>3</v>
      </c>
      <c r="AG165">
        <v>1.1299999999999999</v>
      </c>
      <c r="AH165">
        <v>2</v>
      </c>
      <c r="AI165">
        <v>35350894</v>
      </c>
      <c r="AJ165">
        <v>169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</row>
    <row r="166" spans="1:44">
      <c r="A166">
        <f>ROW(Source!A69)</f>
        <v>69</v>
      </c>
      <c r="B166">
        <v>35350895</v>
      </c>
      <c r="C166">
        <v>35350886</v>
      </c>
      <c r="D166">
        <v>29149868</v>
      </c>
      <c r="E166">
        <v>1</v>
      </c>
      <c r="F166">
        <v>1</v>
      </c>
      <c r="G166">
        <v>1</v>
      </c>
      <c r="H166">
        <v>3</v>
      </c>
      <c r="I166" t="s">
        <v>681</v>
      </c>
      <c r="J166" t="s">
        <v>682</v>
      </c>
      <c r="K166" t="s">
        <v>683</v>
      </c>
      <c r="L166">
        <v>1339</v>
      </c>
      <c r="N166">
        <v>1007</v>
      </c>
      <c r="O166" t="s">
        <v>219</v>
      </c>
      <c r="P166" t="s">
        <v>219</v>
      </c>
      <c r="Q166">
        <v>1</v>
      </c>
      <c r="X166">
        <v>4.0000000000000002E-4</v>
      </c>
      <c r="Y166">
        <v>74.59</v>
      </c>
      <c r="Z166">
        <v>0</v>
      </c>
      <c r="AA166">
        <v>0</v>
      </c>
      <c r="AB166">
        <v>0</v>
      </c>
      <c r="AC166">
        <v>0</v>
      </c>
      <c r="AD166">
        <v>1</v>
      </c>
      <c r="AE166">
        <v>0</v>
      </c>
      <c r="AF166" t="s">
        <v>3</v>
      </c>
      <c r="AG166">
        <v>4.0000000000000002E-4</v>
      </c>
      <c r="AH166">
        <v>2</v>
      </c>
      <c r="AI166">
        <v>35350895</v>
      </c>
      <c r="AJ166">
        <v>170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</row>
    <row r="167" spans="1:44">
      <c r="A167">
        <f>ROW(Source!A69)</f>
        <v>69</v>
      </c>
      <c r="B167">
        <v>35350896</v>
      </c>
      <c r="C167">
        <v>35350886</v>
      </c>
      <c r="D167">
        <v>29150040</v>
      </c>
      <c r="E167">
        <v>1</v>
      </c>
      <c r="F167">
        <v>1</v>
      </c>
      <c r="G167">
        <v>1</v>
      </c>
      <c r="H167">
        <v>3</v>
      </c>
      <c r="I167" t="s">
        <v>505</v>
      </c>
      <c r="J167" t="s">
        <v>613</v>
      </c>
      <c r="K167" t="s">
        <v>507</v>
      </c>
      <c r="L167">
        <v>1339</v>
      </c>
      <c r="N167">
        <v>1007</v>
      </c>
      <c r="O167" t="s">
        <v>219</v>
      </c>
      <c r="P167" t="s">
        <v>219</v>
      </c>
      <c r="Q167">
        <v>1</v>
      </c>
      <c r="X167">
        <v>0.01</v>
      </c>
      <c r="Y167">
        <v>2.44</v>
      </c>
      <c r="Z167">
        <v>0</v>
      </c>
      <c r="AA167">
        <v>0</v>
      </c>
      <c r="AB167">
        <v>0</v>
      </c>
      <c r="AC167">
        <v>0</v>
      </c>
      <c r="AD167">
        <v>1</v>
      </c>
      <c r="AE167">
        <v>0</v>
      </c>
      <c r="AF167" t="s">
        <v>3</v>
      </c>
      <c r="AG167">
        <v>0.01</v>
      </c>
      <c r="AH167">
        <v>2</v>
      </c>
      <c r="AI167">
        <v>35350896</v>
      </c>
      <c r="AJ167">
        <v>171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</row>
    <row r="168" spans="1:44">
      <c r="A168">
        <f>ROW(Source!A74)</f>
        <v>74</v>
      </c>
      <c r="B168">
        <v>36320709</v>
      </c>
      <c r="C168">
        <v>36320708</v>
      </c>
      <c r="D168">
        <v>18406785</v>
      </c>
      <c r="E168">
        <v>1</v>
      </c>
      <c r="F168">
        <v>1</v>
      </c>
      <c r="G168">
        <v>1</v>
      </c>
      <c r="H168">
        <v>1</v>
      </c>
      <c r="I168" t="s">
        <v>676</v>
      </c>
      <c r="J168" t="s">
        <v>3</v>
      </c>
      <c r="K168" t="s">
        <v>677</v>
      </c>
      <c r="L168">
        <v>1369</v>
      </c>
      <c r="N168">
        <v>1013</v>
      </c>
      <c r="O168" t="s">
        <v>430</v>
      </c>
      <c r="P168" t="s">
        <v>430</v>
      </c>
      <c r="Q168">
        <v>1</v>
      </c>
      <c r="X168">
        <v>32.729999999999997</v>
      </c>
      <c r="Y168">
        <v>0</v>
      </c>
      <c r="Z168">
        <v>0</v>
      </c>
      <c r="AA168">
        <v>0</v>
      </c>
      <c r="AB168">
        <v>289.27999999999997</v>
      </c>
      <c r="AC168">
        <v>0</v>
      </c>
      <c r="AD168">
        <v>1</v>
      </c>
      <c r="AE168">
        <v>1</v>
      </c>
      <c r="AF168" t="s">
        <v>3</v>
      </c>
      <c r="AG168">
        <v>32.729999999999997</v>
      </c>
      <c r="AH168">
        <v>2</v>
      </c>
      <c r="AI168">
        <v>36320709</v>
      </c>
      <c r="AJ168">
        <v>172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</row>
    <row r="169" spans="1:44">
      <c r="A169">
        <f>ROW(Source!A74)</f>
        <v>74</v>
      </c>
      <c r="B169">
        <v>36320710</v>
      </c>
      <c r="C169">
        <v>36320708</v>
      </c>
      <c r="D169">
        <v>121548</v>
      </c>
      <c r="E169">
        <v>1</v>
      </c>
      <c r="F169">
        <v>1</v>
      </c>
      <c r="G169">
        <v>1</v>
      </c>
      <c r="H169">
        <v>1</v>
      </c>
      <c r="I169" t="s">
        <v>23</v>
      </c>
      <c r="J169" t="s">
        <v>3</v>
      </c>
      <c r="K169" t="s">
        <v>431</v>
      </c>
      <c r="L169">
        <v>608254</v>
      </c>
      <c r="N169">
        <v>1013</v>
      </c>
      <c r="O169" t="s">
        <v>432</v>
      </c>
      <c r="P169" t="s">
        <v>432</v>
      </c>
      <c r="Q169">
        <v>1</v>
      </c>
      <c r="X169">
        <v>0.01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1</v>
      </c>
      <c r="AE169">
        <v>2</v>
      </c>
      <c r="AF169" t="s">
        <v>3</v>
      </c>
      <c r="AG169">
        <v>0.01</v>
      </c>
      <c r="AH169">
        <v>2</v>
      </c>
      <c r="AI169">
        <v>36320710</v>
      </c>
      <c r="AJ169">
        <v>173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</row>
    <row r="170" spans="1:44">
      <c r="A170">
        <f>ROW(Source!A74)</f>
        <v>74</v>
      </c>
      <c r="B170">
        <v>36320711</v>
      </c>
      <c r="C170">
        <v>36320708</v>
      </c>
      <c r="D170">
        <v>29172554</v>
      </c>
      <c r="E170">
        <v>1</v>
      </c>
      <c r="F170">
        <v>1</v>
      </c>
      <c r="G170">
        <v>1</v>
      </c>
      <c r="H170">
        <v>2</v>
      </c>
      <c r="I170" t="s">
        <v>604</v>
      </c>
      <c r="J170" t="s">
        <v>684</v>
      </c>
      <c r="K170" t="s">
        <v>606</v>
      </c>
      <c r="L170">
        <v>1368</v>
      </c>
      <c r="N170">
        <v>1011</v>
      </c>
      <c r="O170" t="s">
        <v>436</v>
      </c>
      <c r="P170" t="s">
        <v>436</v>
      </c>
      <c r="Q170">
        <v>1</v>
      </c>
      <c r="X170">
        <v>0.01</v>
      </c>
      <c r="Y170">
        <v>0</v>
      </c>
      <c r="Z170">
        <v>27.66</v>
      </c>
      <c r="AA170">
        <v>11.6</v>
      </c>
      <c r="AB170">
        <v>0</v>
      </c>
      <c r="AC170">
        <v>0</v>
      </c>
      <c r="AD170">
        <v>1</v>
      </c>
      <c r="AE170">
        <v>0</v>
      </c>
      <c r="AF170" t="s">
        <v>3</v>
      </c>
      <c r="AG170">
        <v>0.01</v>
      </c>
      <c r="AH170">
        <v>2</v>
      </c>
      <c r="AI170">
        <v>36320711</v>
      </c>
      <c r="AJ170">
        <v>174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</row>
    <row r="171" spans="1:44">
      <c r="A171">
        <f>ROW(Source!A74)</f>
        <v>74</v>
      </c>
      <c r="B171">
        <v>36320712</v>
      </c>
      <c r="C171">
        <v>36320708</v>
      </c>
      <c r="D171">
        <v>29174913</v>
      </c>
      <c r="E171">
        <v>1</v>
      </c>
      <c r="F171">
        <v>1</v>
      </c>
      <c r="G171">
        <v>1</v>
      </c>
      <c r="H171">
        <v>2</v>
      </c>
      <c r="I171" t="s">
        <v>461</v>
      </c>
      <c r="J171" t="s">
        <v>516</v>
      </c>
      <c r="K171" t="s">
        <v>463</v>
      </c>
      <c r="L171">
        <v>1368</v>
      </c>
      <c r="N171">
        <v>1011</v>
      </c>
      <c r="O171" t="s">
        <v>436</v>
      </c>
      <c r="P171" t="s">
        <v>436</v>
      </c>
      <c r="Q171">
        <v>1</v>
      </c>
      <c r="X171">
        <v>0.1</v>
      </c>
      <c r="Y171">
        <v>0</v>
      </c>
      <c r="Z171">
        <v>87.17</v>
      </c>
      <c r="AA171">
        <v>11.6</v>
      </c>
      <c r="AB171">
        <v>0</v>
      </c>
      <c r="AC171">
        <v>0</v>
      </c>
      <c r="AD171">
        <v>1</v>
      </c>
      <c r="AE171">
        <v>0</v>
      </c>
      <c r="AF171" t="s">
        <v>3</v>
      </c>
      <c r="AG171">
        <v>0.1</v>
      </c>
      <c r="AH171">
        <v>2</v>
      </c>
      <c r="AI171">
        <v>36320712</v>
      </c>
      <c r="AJ171">
        <v>175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</row>
    <row r="172" spans="1:44">
      <c r="A172">
        <f>ROW(Source!A74)</f>
        <v>74</v>
      </c>
      <c r="B172">
        <v>36320713</v>
      </c>
      <c r="C172">
        <v>36320708</v>
      </c>
      <c r="D172">
        <v>29107779</v>
      </c>
      <c r="E172">
        <v>1</v>
      </c>
      <c r="F172">
        <v>1</v>
      </c>
      <c r="G172">
        <v>1</v>
      </c>
      <c r="H172">
        <v>3</v>
      </c>
      <c r="I172" t="s">
        <v>669</v>
      </c>
      <c r="J172" t="s">
        <v>670</v>
      </c>
      <c r="K172" t="s">
        <v>671</v>
      </c>
      <c r="L172">
        <v>1327</v>
      </c>
      <c r="N172">
        <v>1005</v>
      </c>
      <c r="O172" t="s">
        <v>76</v>
      </c>
      <c r="P172" t="s">
        <v>76</v>
      </c>
      <c r="Q172">
        <v>1</v>
      </c>
      <c r="X172">
        <v>0.84</v>
      </c>
      <c r="Y172">
        <v>72.31</v>
      </c>
      <c r="Z172">
        <v>0</v>
      </c>
      <c r="AA172">
        <v>0</v>
      </c>
      <c r="AB172">
        <v>0</v>
      </c>
      <c r="AC172">
        <v>0</v>
      </c>
      <c r="AD172">
        <v>1</v>
      </c>
      <c r="AE172">
        <v>0</v>
      </c>
      <c r="AF172" t="s">
        <v>3</v>
      </c>
      <c r="AG172">
        <v>0.84</v>
      </c>
      <c r="AH172">
        <v>2</v>
      </c>
      <c r="AI172">
        <v>36320713</v>
      </c>
      <c r="AJ172">
        <v>176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</row>
    <row r="173" spans="1:44">
      <c r="A173">
        <f>ROW(Source!A74)</f>
        <v>74</v>
      </c>
      <c r="B173">
        <v>36320714</v>
      </c>
      <c r="C173">
        <v>36320708</v>
      </c>
      <c r="D173">
        <v>29107800</v>
      </c>
      <c r="E173">
        <v>1</v>
      </c>
      <c r="F173">
        <v>1</v>
      </c>
      <c r="G173">
        <v>1</v>
      </c>
      <c r="H173">
        <v>3</v>
      </c>
      <c r="I173" t="s">
        <v>559</v>
      </c>
      <c r="J173" t="s">
        <v>675</v>
      </c>
      <c r="K173" t="s">
        <v>561</v>
      </c>
      <c r="L173">
        <v>1346</v>
      </c>
      <c r="N173">
        <v>1009</v>
      </c>
      <c r="O173" t="s">
        <v>101</v>
      </c>
      <c r="P173" t="s">
        <v>101</v>
      </c>
      <c r="Q173">
        <v>1</v>
      </c>
      <c r="X173">
        <v>0.31</v>
      </c>
      <c r="Y173">
        <v>1.81</v>
      </c>
      <c r="Z173">
        <v>0</v>
      </c>
      <c r="AA173">
        <v>0</v>
      </c>
      <c r="AB173">
        <v>0</v>
      </c>
      <c r="AC173">
        <v>0</v>
      </c>
      <c r="AD173">
        <v>1</v>
      </c>
      <c r="AE173">
        <v>0</v>
      </c>
      <c r="AF173" t="s">
        <v>3</v>
      </c>
      <c r="AG173">
        <v>0.31</v>
      </c>
      <c r="AH173">
        <v>2</v>
      </c>
      <c r="AI173">
        <v>36320714</v>
      </c>
      <c r="AJ173">
        <v>177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</row>
    <row r="174" spans="1:44">
      <c r="A174">
        <f>ROW(Source!A74)</f>
        <v>74</v>
      </c>
      <c r="B174">
        <v>36320715</v>
      </c>
      <c r="C174">
        <v>36320708</v>
      </c>
      <c r="D174">
        <v>29110233</v>
      </c>
      <c r="E174">
        <v>1</v>
      </c>
      <c r="F174">
        <v>1</v>
      </c>
      <c r="G174">
        <v>1</v>
      </c>
      <c r="H174">
        <v>3</v>
      </c>
      <c r="I174" t="s">
        <v>685</v>
      </c>
      <c r="J174" t="s">
        <v>686</v>
      </c>
      <c r="K174" t="s">
        <v>687</v>
      </c>
      <c r="L174">
        <v>1348</v>
      </c>
      <c r="N174">
        <v>1009</v>
      </c>
      <c r="O174" t="s">
        <v>44</v>
      </c>
      <c r="P174" t="s">
        <v>44</v>
      </c>
      <c r="Q174">
        <v>1000</v>
      </c>
      <c r="X174">
        <v>0.03</v>
      </c>
      <c r="Y174">
        <v>4615.9399999999996</v>
      </c>
      <c r="Z174">
        <v>0</v>
      </c>
      <c r="AA174">
        <v>0</v>
      </c>
      <c r="AB174">
        <v>0</v>
      </c>
      <c r="AC174">
        <v>0</v>
      </c>
      <c r="AD174">
        <v>1</v>
      </c>
      <c r="AE174">
        <v>0</v>
      </c>
      <c r="AF174" t="s">
        <v>3</v>
      </c>
      <c r="AG174">
        <v>0.03</v>
      </c>
      <c r="AH174">
        <v>2</v>
      </c>
      <c r="AI174">
        <v>36320715</v>
      </c>
      <c r="AJ174">
        <v>178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</row>
    <row r="175" spans="1:44">
      <c r="A175">
        <f>ROW(Source!A74)</f>
        <v>74</v>
      </c>
      <c r="B175">
        <v>36320716</v>
      </c>
      <c r="C175">
        <v>36320708</v>
      </c>
      <c r="D175">
        <v>29109784</v>
      </c>
      <c r="E175">
        <v>1</v>
      </c>
      <c r="F175">
        <v>1</v>
      </c>
      <c r="G175">
        <v>1</v>
      </c>
      <c r="H175">
        <v>3</v>
      </c>
      <c r="I175" t="s">
        <v>688</v>
      </c>
      <c r="J175" t="s">
        <v>689</v>
      </c>
      <c r="K175" t="s">
        <v>690</v>
      </c>
      <c r="L175">
        <v>1348</v>
      </c>
      <c r="N175">
        <v>1009</v>
      </c>
      <c r="O175" t="s">
        <v>44</v>
      </c>
      <c r="P175" t="s">
        <v>44</v>
      </c>
      <c r="Q175">
        <v>1000</v>
      </c>
      <c r="X175">
        <v>5.0000000000000001E-3</v>
      </c>
      <c r="Y175">
        <v>11927.49</v>
      </c>
      <c r="Z175">
        <v>0</v>
      </c>
      <c r="AA175">
        <v>0</v>
      </c>
      <c r="AB175">
        <v>0</v>
      </c>
      <c r="AC175">
        <v>0</v>
      </c>
      <c r="AD175">
        <v>1</v>
      </c>
      <c r="AE175">
        <v>0</v>
      </c>
      <c r="AF175" t="s">
        <v>3</v>
      </c>
      <c r="AG175">
        <v>5.0000000000000001E-3</v>
      </c>
      <c r="AH175">
        <v>2</v>
      </c>
      <c r="AI175">
        <v>36320716</v>
      </c>
      <c r="AJ175">
        <v>179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</row>
    <row r="176" spans="1:44">
      <c r="A176">
        <f>ROW(Source!A74)</f>
        <v>74</v>
      </c>
      <c r="B176">
        <v>36320717</v>
      </c>
      <c r="C176">
        <v>36320708</v>
      </c>
      <c r="D176">
        <v>29109298</v>
      </c>
      <c r="E176">
        <v>1</v>
      </c>
      <c r="F176">
        <v>1</v>
      </c>
      <c r="G176">
        <v>1</v>
      </c>
      <c r="H176">
        <v>3</v>
      </c>
      <c r="I176" t="s">
        <v>691</v>
      </c>
      <c r="J176" t="s">
        <v>692</v>
      </c>
      <c r="K176" t="s">
        <v>693</v>
      </c>
      <c r="L176">
        <v>1346</v>
      </c>
      <c r="N176">
        <v>1009</v>
      </c>
      <c r="O176" t="s">
        <v>101</v>
      </c>
      <c r="P176" t="s">
        <v>101</v>
      </c>
      <c r="Q176">
        <v>1</v>
      </c>
      <c r="X176">
        <v>20</v>
      </c>
      <c r="Y176">
        <v>15.26</v>
      </c>
      <c r="Z176">
        <v>0</v>
      </c>
      <c r="AA176">
        <v>0</v>
      </c>
      <c r="AB176">
        <v>0</v>
      </c>
      <c r="AC176">
        <v>0</v>
      </c>
      <c r="AD176">
        <v>1</v>
      </c>
      <c r="AE176">
        <v>0</v>
      </c>
      <c r="AF176" t="s">
        <v>3</v>
      </c>
      <c r="AG176">
        <v>20</v>
      </c>
      <c r="AH176">
        <v>2</v>
      </c>
      <c r="AI176">
        <v>36320717</v>
      </c>
      <c r="AJ176">
        <v>180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</row>
    <row r="177" spans="1:44">
      <c r="A177">
        <f>ROW(Source!A110)</f>
        <v>110</v>
      </c>
      <c r="B177">
        <v>36319660</v>
      </c>
      <c r="C177">
        <v>36319659</v>
      </c>
      <c r="D177">
        <v>18407546</v>
      </c>
      <c r="E177">
        <v>1</v>
      </c>
      <c r="F177">
        <v>1</v>
      </c>
      <c r="G177">
        <v>1</v>
      </c>
      <c r="H177">
        <v>1</v>
      </c>
      <c r="I177" t="s">
        <v>694</v>
      </c>
      <c r="J177" t="s">
        <v>3</v>
      </c>
      <c r="K177" t="s">
        <v>695</v>
      </c>
      <c r="L177">
        <v>1369</v>
      </c>
      <c r="N177">
        <v>1013</v>
      </c>
      <c r="O177" t="s">
        <v>430</v>
      </c>
      <c r="P177" t="s">
        <v>430</v>
      </c>
      <c r="Q177">
        <v>1</v>
      </c>
      <c r="X177">
        <v>102.46</v>
      </c>
      <c r="Y177">
        <v>0</v>
      </c>
      <c r="Z177">
        <v>0</v>
      </c>
      <c r="AA177">
        <v>0</v>
      </c>
      <c r="AB177">
        <v>306.91000000000003</v>
      </c>
      <c r="AC177">
        <v>0</v>
      </c>
      <c r="AD177">
        <v>1</v>
      </c>
      <c r="AE177">
        <v>1</v>
      </c>
      <c r="AF177" t="s">
        <v>57</v>
      </c>
      <c r="AG177">
        <v>117.82899999999998</v>
      </c>
      <c r="AH177">
        <v>2</v>
      </c>
      <c r="AI177">
        <v>36319660</v>
      </c>
      <c r="AJ177">
        <v>181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</row>
    <row r="178" spans="1:44">
      <c r="A178">
        <f>ROW(Source!A110)</f>
        <v>110</v>
      </c>
      <c r="B178">
        <v>36319661</v>
      </c>
      <c r="C178">
        <v>36319659</v>
      </c>
      <c r="D178">
        <v>121548</v>
      </c>
      <c r="E178">
        <v>1</v>
      </c>
      <c r="F178">
        <v>1</v>
      </c>
      <c r="G178">
        <v>1</v>
      </c>
      <c r="H178">
        <v>1</v>
      </c>
      <c r="I178" t="s">
        <v>23</v>
      </c>
      <c r="J178" t="s">
        <v>3</v>
      </c>
      <c r="K178" t="s">
        <v>431</v>
      </c>
      <c r="L178">
        <v>608254</v>
      </c>
      <c r="N178">
        <v>1013</v>
      </c>
      <c r="O178" t="s">
        <v>432</v>
      </c>
      <c r="P178" t="s">
        <v>432</v>
      </c>
      <c r="Q178">
        <v>1</v>
      </c>
      <c r="X178">
        <v>0.76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1</v>
      </c>
      <c r="AE178">
        <v>2</v>
      </c>
      <c r="AF178" t="s">
        <v>56</v>
      </c>
      <c r="AG178">
        <v>0.95</v>
      </c>
      <c r="AH178">
        <v>2</v>
      </c>
      <c r="AI178">
        <v>36319661</v>
      </c>
      <c r="AJ178">
        <v>182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</row>
    <row r="179" spans="1:44">
      <c r="A179">
        <f>ROW(Source!A110)</f>
        <v>110</v>
      </c>
      <c r="B179">
        <v>36319662</v>
      </c>
      <c r="C179">
        <v>36319659</v>
      </c>
      <c r="D179">
        <v>29172556</v>
      </c>
      <c r="E179">
        <v>1</v>
      </c>
      <c r="F179">
        <v>1</v>
      </c>
      <c r="G179">
        <v>1</v>
      </c>
      <c r="H179">
        <v>2</v>
      </c>
      <c r="I179" t="s">
        <v>433</v>
      </c>
      <c r="J179" t="s">
        <v>434</v>
      </c>
      <c r="K179" t="s">
        <v>435</v>
      </c>
      <c r="L179">
        <v>1368</v>
      </c>
      <c r="N179">
        <v>1011</v>
      </c>
      <c r="O179" t="s">
        <v>436</v>
      </c>
      <c r="P179" t="s">
        <v>436</v>
      </c>
      <c r="Q179">
        <v>1</v>
      </c>
      <c r="X179">
        <v>0.76</v>
      </c>
      <c r="Y179">
        <v>0</v>
      </c>
      <c r="Z179">
        <v>31.26</v>
      </c>
      <c r="AA179">
        <v>13.5</v>
      </c>
      <c r="AB179">
        <v>0</v>
      </c>
      <c r="AC179">
        <v>0</v>
      </c>
      <c r="AD179">
        <v>1</v>
      </c>
      <c r="AE179">
        <v>0</v>
      </c>
      <c r="AF179" t="s">
        <v>56</v>
      </c>
      <c r="AG179">
        <v>0.95</v>
      </c>
      <c r="AH179">
        <v>2</v>
      </c>
      <c r="AI179">
        <v>36319662</v>
      </c>
      <c r="AJ179">
        <v>183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</row>
    <row r="180" spans="1:44">
      <c r="A180">
        <f>ROW(Source!A110)</f>
        <v>110</v>
      </c>
      <c r="B180">
        <v>36319663</v>
      </c>
      <c r="C180">
        <v>36319659</v>
      </c>
      <c r="D180">
        <v>29174500</v>
      </c>
      <c r="E180">
        <v>1</v>
      </c>
      <c r="F180">
        <v>1</v>
      </c>
      <c r="G180">
        <v>1</v>
      </c>
      <c r="H180">
        <v>2</v>
      </c>
      <c r="I180" t="s">
        <v>513</v>
      </c>
      <c r="J180" t="s">
        <v>514</v>
      </c>
      <c r="K180" t="s">
        <v>515</v>
      </c>
      <c r="L180">
        <v>1368</v>
      </c>
      <c r="N180">
        <v>1011</v>
      </c>
      <c r="O180" t="s">
        <v>436</v>
      </c>
      <c r="P180" t="s">
        <v>436</v>
      </c>
      <c r="Q180">
        <v>1</v>
      </c>
      <c r="X180">
        <v>5.35</v>
      </c>
      <c r="Y180">
        <v>0</v>
      </c>
      <c r="Z180">
        <v>1.95</v>
      </c>
      <c r="AA180">
        <v>0</v>
      </c>
      <c r="AB180">
        <v>0</v>
      </c>
      <c r="AC180">
        <v>0</v>
      </c>
      <c r="AD180">
        <v>1</v>
      </c>
      <c r="AE180">
        <v>0</v>
      </c>
      <c r="AF180" t="s">
        <v>56</v>
      </c>
      <c r="AG180">
        <v>6.6875</v>
      </c>
      <c r="AH180">
        <v>2</v>
      </c>
      <c r="AI180">
        <v>36319663</v>
      </c>
      <c r="AJ180">
        <v>184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</row>
    <row r="181" spans="1:44">
      <c r="A181">
        <f>ROW(Source!A110)</f>
        <v>110</v>
      </c>
      <c r="B181">
        <v>36319664</v>
      </c>
      <c r="C181">
        <v>36319659</v>
      </c>
      <c r="D181">
        <v>29174913</v>
      </c>
      <c r="E181">
        <v>1</v>
      </c>
      <c r="F181">
        <v>1</v>
      </c>
      <c r="G181">
        <v>1</v>
      </c>
      <c r="H181">
        <v>2</v>
      </c>
      <c r="I181" t="s">
        <v>461</v>
      </c>
      <c r="J181" t="s">
        <v>516</v>
      </c>
      <c r="K181" t="s">
        <v>463</v>
      </c>
      <c r="L181">
        <v>1368</v>
      </c>
      <c r="N181">
        <v>1011</v>
      </c>
      <c r="O181" t="s">
        <v>436</v>
      </c>
      <c r="P181" t="s">
        <v>436</v>
      </c>
      <c r="Q181">
        <v>1</v>
      </c>
      <c r="X181">
        <v>4.58</v>
      </c>
      <c r="Y181">
        <v>0</v>
      </c>
      <c r="Z181">
        <v>87.17</v>
      </c>
      <c r="AA181">
        <v>11.6</v>
      </c>
      <c r="AB181">
        <v>0</v>
      </c>
      <c r="AC181">
        <v>0</v>
      </c>
      <c r="AD181">
        <v>1</v>
      </c>
      <c r="AE181">
        <v>0</v>
      </c>
      <c r="AF181" t="s">
        <v>56</v>
      </c>
      <c r="AG181">
        <v>5.7249999999999996</v>
      </c>
      <c r="AH181">
        <v>2</v>
      </c>
      <c r="AI181">
        <v>36319664</v>
      </c>
      <c r="AJ181">
        <v>185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</row>
    <row r="182" spans="1:44">
      <c r="A182">
        <f>ROW(Source!A110)</f>
        <v>110</v>
      </c>
      <c r="B182">
        <v>36319665</v>
      </c>
      <c r="C182">
        <v>36319659</v>
      </c>
      <c r="D182">
        <v>29109671</v>
      </c>
      <c r="E182">
        <v>1</v>
      </c>
      <c r="F182">
        <v>1</v>
      </c>
      <c r="G182">
        <v>1</v>
      </c>
      <c r="H182">
        <v>3</v>
      </c>
      <c r="I182" t="s">
        <v>696</v>
      </c>
      <c r="J182" t="s">
        <v>697</v>
      </c>
      <c r="K182" t="s">
        <v>698</v>
      </c>
      <c r="L182">
        <v>1327</v>
      </c>
      <c r="N182">
        <v>1005</v>
      </c>
      <c r="O182" t="s">
        <v>76</v>
      </c>
      <c r="P182" t="s">
        <v>76</v>
      </c>
      <c r="Q182">
        <v>1</v>
      </c>
      <c r="X182">
        <v>103</v>
      </c>
      <c r="Y182">
        <v>51.95</v>
      </c>
      <c r="Z182">
        <v>0</v>
      </c>
      <c r="AA182">
        <v>0</v>
      </c>
      <c r="AB182">
        <v>0</v>
      </c>
      <c r="AC182">
        <v>0</v>
      </c>
      <c r="AD182">
        <v>1</v>
      </c>
      <c r="AE182">
        <v>0</v>
      </c>
      <c r="AF182" t="s">
        <v>3</v>
      </c>
      <c r="AG182">
        <v>103</v>
      </c>
      <c r="AH182">
        <v>2</v>
      </c>
      <c r="AI182">
        <v>36319665</v>
      </c>
      <c r="AJ182">
        <v>186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</row>
    <row r="183" spans="1:44">
      <c r="A183">
        <f>ROW(Source!A111)</f>
        <v>111</v>
      </c>
      <c r="B183">
        <v>35350971</v>
      </c>
      <c r="C183">
        <v>35350970</v>
      </c>
      <c r="D183">
        <v>29364679</v>
      </c>
      <c r="E183">
        <v>1</v>
      </c>
      <c r="F183">
        <v>1</v>
      </c>
      <c r="G183">
        <v>1</v>
      </c>
      <c r="H183">
        <v>1</v>
      </c>
      <c r="I183" t="s">
        <v>567</v>
      </c>
      <c r="J183" t="s">
        <v>3</v>
      </c>
      <c r="K183" t="s">
        <v>568</v>
      </c>
      <c r="L183">
        <v>1369</v>
      </c>
      <c r="N183">
        <v>1013</v>
      </c>
      <c r="O183" t="s">
        <v>430</v>
      </c>
      <c r="P183" t="s">
        <v>430</v>
      </c>
      <c r="Q183">
        <v>1</v>
      </c>
      <c r="X183">
        <v>94.4</v>
      </c>
      <c r="Y183">
        <v>0</v>
      </c>
      <c r="Z183">
        <v>0</v>
      </c>
      <c r="AA183">
        <v>0</v>
      </c>
      <c r="AB183">
        <v>316.85000000000002</v>
      </c>
      <c r="AC183">
        <v>0</v>
      </c>
      <c r="AD183">
        <v>1</v>
      </c>
      <c r="AE183">
        <v>1</v>
      </c>
      <c r="AF183" t="s">
        <v>3</v>
      </c>
      <c r="AG183">
        <v>94.4</v>
      </c>
      <c r="AH183">
        <v>2</v>
      </c>
      <c r="AI183">
        <v>35350971</v>
      </c>
      <c r="AJ183">
        <v>187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</row>
    <row r="184" spans="1:44">
      <c r="A184">
        <f>ROW(Source!A111)</f>
        <v>111</v>
      </c>
      <c r="B184">
        <v>35350972</v>
      </c>
      <c r="C184">
        <v>35350970</v>
      </c>
      <c r="D184">
        <v>121548</v>
      </c>
      <c r="E184">
        <v>1</v>
      </c>
      <c r="F184">
        <v>1</v>
      </c>
      <c r="G184">
        <v>1</v>
      </c>
      <c r="H184">
        <v>1</v>
      </c>
      <c r="I184" t="s">
        <v>23</v>
      </c>
      <c r="J184" t="s">
        <v>3</v>
      </c>
      <c r="K184" t="s">
        <v>431</v>
      </c>
      <c r="L184">
        <v>608254</v>
      </c>
      <c r="N184">
        <v>1013</v>
      </c>
      <c r="O184" t="s">
        <v>432</v>
      </c>
      <c r="P184" t="s">
        <v>432</v>
      </c>
      <c r="Q184">
        <v>1</v>
      </c>
      <c r="X184">
        <v>0.2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1</v>
      </c>
      <c r="AE184">
        <v>2</v>
      </c>
      <c r="AF184" t="s">
        <v>3</v>
      </c>
      <c r="AG184">
        <v>0.2</v>
      </c>
      <c r="AH184">
        <v>2</v>
      </c>
      <c r="AI184">
        <v>35350972</v>
      </c>
      <c r="AJ184">
        <v>188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</row>
    <row r="185" spans="1:44">
      <c r="A185">
        <f>ROW(Source!A111)</f>
        <v>111</v>
      </c>
      <c r="B185">
        <v>35350973</v>
      </c>
      <c r="C185">
        <v>35350970</v>
      </c>
      <c r="D185">
        <v>29172362</v>
      </c>
      <c r="E185">
        <v>1</v>
      </c>
      <c r="F185">
        <v>1</v>
      </c>
      <c r="G185">
        <v>1</v>
      </c>
      <c r="H185">
        <v>2</v>
      </c>
      <c r="I185" t="s">
        <v>569</v>
      </c>
      <c r="J185" t="s">
        <v>570</v>
      </c>
      <c r="K185" t="s">
        <v>571</v>
      </c>
      <c r="L185">
        <v>1368</v>
      </c>
      <c r="N185">
        <v>1011</v>
      </c>
      <c r="O185" t="s">
        <v>436</v>
      </c>
      <c r="P185" t="s">
        <v>436</v>
      </c>
      <c r="Q185">
        <v>1</v>
      </c>
      <c r="X185">
        <v>0.2</v>
      </c>
      <c r="Y185">
        <v>0</v>
      </c>
      <c r="Z185">
        <v>134.65</v>
      </c>
      <c r="AA185">
        <v>13.5</v>
      </c>
      <c r="AB185">
        <v>0</v>
      </c>
      <c r="AC185">
        <v>0</v>
      </c>
      <c r="AD185">
        <v>1</v>
      </c>
      <c r="AE185">
        <v>0</v>
      </c>
      <c r="AF185" t="s">
        <v>3</v>
      </c>
      <c r="AG185">
        <v>0.2</v>
      </c>
      <c r="AH185">
        <v>2</v>
      </c>
      <c r="AI185">
        <v>35350973</v>
      </c>
      <c r="AJ185">
        <v>189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</row>
    <row r="186" spans="1:44">
      <c r="A186">
        <f>ROW(Source!A111)</f>
        <v>111</v>
      </c>
      <c r="B186">
        <v>35350974</v>
      </c>
      <c r="C186">
        <v>35350970</v>
      </c>
      <c r="D186">
        <v>29174913</v>
      </c>
      <c r="E186">
        <v>1</v>
      </c>
      <c r="F186">
        <v>1</v>
      </c>
      <c r="G186">
        <v>1</v>
      </c>
      <c r="H186">
        <v>2</v>
      </c>
      <c r="I186" t="s">
        <v>461</v>
      </c>
      <c r="J186" t="s">
        <v>462</v>
      </c>
      <c r="K186" t="s">
        <v>463</v>
      </c>
      <c r="L186">
        <v>1368</v>
      </c>
      <c r="N186">
        <v>1011</v>
      </c>
      <c r="O186" t="s">
        <v>436</v>
      </c>
      <c r="P186" t="s">
        <v>436</v>
      </c>
      <c r="Q186">
        <v>1</v>
      </c>
      <c r="X186">
        <v>0.2</v>
      </c>
      <c r="Y186">
        <v>0</v>
      </c>
      <c r="Z186">
        <v>87.17</v>
      </c>
      <c r="AA186">
        <v>11.6</v>
      </c>
      <c r="AB186">
        <v>0</v>
      </c>
      <c r="AC186">
        <v>0</v>
      </c>
      <c r="AD186">
        <v>1</v>
      </c>
      <c r="AE186">
        <v>0</v>
      </c>
      <c r="AF186" t="s">
        <v>3</v>
      </c>
      <c r="AG186">
        <v>0.2</v>
      </c>
      <c r="AH186">
        <v>2</v>
      </c>
      <c r="AI186">
        <v>35350974</v>
      </c>
      <c r="AJ186">
        <v>190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</row>
    <row r="187" spans="1:44">
      <c r="A187">
        <f>ROW(Source!A111)</f>
        <v>111</v>
      </c>
      <c r="B187">
        <v>35350975</v>
      </c>
      <c r="C187">
        <v>35350970</v>
      </c>
      <c r="D187">
        <v>29164111</v>
      </c>
      <c r="E187">
        <v>1</v>
      </c>
      <c r="F187">
        <v>1</v>
      </c>
      <c r="G187">
        <v>1</v>
      </c>
      <c r="H187">
        <v>3</v>
      </c>
      <c r="I187" t="s">
        <v>699</v>
      </c>
      <c r="J187" t="s">
        <v>700</v>
      </c>
      <c r="K187" t="s">
        <v>701</v>
      </c>
      <c r="L187">
        <v>1355</v>
      </c>
      <c r="N187">
        <v>1010</v>
      </c>
      <c r="O187" t="s">
        <v>18</v>
      </c>
      <c r="P187" t="s">
        <v>18</v>
      </c>
      <c r="Q187">
        <v>100</v>
      </c>
      <c r="X187">
        <v>1.02</v>
      </c>
      <c r="Y187">
        <v>100</v>
      </c>
      <c r="Z187">
        <v>0</v>
      </c>
      <c r="AA187">
        <v>0</v>
      </c>
      <c r="AB187">
        <v>0</v>
      </c>
      <c r="AC187">
        <v>0</v>
      </c>
      <c r="AD187">
        <v>1</v>
      </c>
      <c r="AE187">
        <v>0</v>
      </c>
      <c r="AF187" t="s">
        <v>3</v>
      </c>
      <c r="AG187">
        <v>1.02</v>
      </c>
      <c r="AH187">
        <v>2</v>
      </c>
      <c r="AI187">
        <v>35350975</v>
      </c>
      <c r="AJ187">
        <v>191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</row>
    <row r="188" spans="1:44">
      <c r="A188">
        <f>ROW(Source!A111)</f>
        <v>111</v>
      </c>
      <c r="B188">
        <v>35350976</v>
      </c>
      <c r="C188">
        <v>35350970</v>
      </c>
      <c r="D188">
        <v>29171808</v>
      </c>
      <c r="E188">
        <v>1</v>
      </c>
      <c r="F188">
        <v>1</v>
      </c>
      <c r="G188">
        <v>1</v>
      </c>
      <c r="H188">
        <v>3</v>
      </c>
      <c r="I188" t="s">
        <v>575</v>
      </c>
      <c r="J188" t="s">
        <v>576</v>
      </c>
      <c r="K188" t="s">
        <v>577</v>
      </c>
      <c r="L188">
        <v>1374</v>
      </c>
      <c r="N188">
        <v>1013</v>
      </c>
      <c r="O188" t="s">
        <v>578</v>
      </c>
      <c r="P188" t="s">
        <v>578</v>
      </c>
      <c r="Q188">
        <v>1</v>
      </c>
      <c r="X188">
        <v>18.73</v>
      </c>
      <c r="Y188">
        <v>1</v>
      </c>
      <c r="Z188">
        <v>0</v>
      </c>
      <c r="AA188">
        <v>0</v>
      </c>
      <c r="AB188">
        <v>0</v>
      </c>
      <c r="AC188">
        <v>0</v>
      </c>
      <c r="AD188">
        <v>1</v>
      </c>
      <c r="AE188">
        <v>0</v>
      </c>
      <c r="AF188" t="s">
        <v>3</v>
      </c>
      <c r="AG188">
        <v>18.73</v>
      </c>
      <c r="AH188">
        <v>2</v>
      </c>
      <c r="AI188">
        <v>35350976</v>
      </c>
      <c r="AJ188">
        <v>193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</row>
    <row r="189" spans="1:44">
      <c r="A189">
        <f>ROW(Source!A113)</f>
        <v>113</v>
      </c>
      <c r="B189">
        <v>35350978</v>
      </c>
      <c r="C189">
        <v>35350977</v>
      </c>
      <c r="D189">
        <v>29361034</v>
      </c>
      <c r="E189">
        <v>1</v>
      </c>
      <c r="F189">
        <v>1</v>
      </c>
      <c r="G189">
        <v>1</v>
      </c>
      <c r="H189">
        <v>1</v>
      </c>
      <c r="I189" t="s">
        <v>585</v>
      </c>
      <c r="J189" t="s">
        <v>3</v>
      </c>
      <c r="K189" t="s">
        <v>586</v>
      </c>
      <c r="L189">
        <v>1369</v>
      </c>
      <c r="N189">
        <v>1013</v>
      </c>
      <c r="O189" t="s">
        <v>430</v>
      </c>
      <c r="P189" t="s">
        <v>430</v>
      </c>
      <c r="Q189">
        <v>1</v>
      </c>
      <c r="X189">
        <v>22.48</v>
      </c>
      <c r="Y189">
        <v>0</v>
      </c>
      <c r="Z189">
        <v>0</v>
      </c>
      <c r="AA189">
        <v>0</v>
      </c>
      <c r="AB189">
        <v>300.24</v>
      </c>
      <c r="AC189">
        <v>0</v>
      </c>
      <c r="AD189">
        <v>1</v>
      </c>
      <c r="AE189">
        <v>1</v>
      </c>
      <c r="AF189" t="s">
        <v>3</v>
      </c>
      <c r="AG189">
        <v>22.48</v>
      </c>
      <c r="AH189">
        <v>2</v>
      </c>
      <c r="AI189">
        <v>35350978</v>
      </c>
      <c r="AJ189">
        <v>194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</row>
    <row r="190" spans="1:44">
      <c r="A190">
        <f>ROW(Source!A113)</f>
        <v>113</v>
      </c>
      <c r="B190">
        <v>35350979</v>
      </c>
      <c r="C190">
        <v>35350977</v>
      </c>
      <c r="D190">
        <v>121548</v>
      </c>
      <c r="E190">
        <v>1</v>
      </c>
      <c r="F190">
        <v>1</v>
      </c>
      <c r="G190">
        <v>1</v>
      </c>
      <c r="H190">
        <v>1</v>
      </c>
      <c r="I190" t="s">
        <v>23</v>
      </c>
      <c r="J190" t="s">
        <v>3</v>
      </c>
      <c r="K190" t="s">
        <v>431</v>
      </c>
      <c r="L190">
        <v>608254</v>
      </c>
      <c r="N190">
        <v>1013</v>
      </c>
      <c r="O190" t="s">
        <v>432</v>
      </c>
      <c r="P190" t="s">
        <v>432</v>
      </c>
      <c r="Q190">
        <v>1</v>
      </c>
      <c r="X190">
        <v>0.26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1</v>
      </c>
      <c r="AE190">
        <v>2</v>
      </c>
      <c r="AF190" t="s">
        <v>3</v>
      </c>
      <c r="AG190">
        <v>0.26</v>
      </c>
      <c r="AH190">
        <v>2</v>
      </c>
      <c r="AI190">
        <v>35350979</v>
      </c>
      <c r="AJ190">
        <v>195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</row>
    <row r="191" spans="1:44">
      <c r="A191">
        <f>ROW(Source!A113)</f>
        <v>113</v>
      </c>
      <c r="B191">
        <v>35350980</v>
      </c>
      <c r="C191">
        <v>35350977</v>
      </c>
      <c r="D191">
        <v>29172362</v>
      </c>
      <c r="E191">
        <v>1</v>
      </c>
      <c r="F191">
        <v>1</v>
      </c>
      <c r="G191">
        <v>1</v>
      </c>
      <c r="H191">
        <v>2</v>
      </c>
      <c r="I191" t="s">
        <v>569</v>
      </c>
      <c r="J191" t="s">
        <v>570</v>
      </c>
      <c r="K191" t="s">
        <v>571</v>
      </c>
      <c r="L191">
        <v>1368</v>
      </c>
      <c r="N191">
        <v>1011</v>
      </c>
      <c r="O191" t="s">
        <v>436</v>
      </c>
      <c r="P191" t="s">
        <v>436</v>
      </c>
      <c r="Q191">
        <v>1</v>
      </c>
      <c r="X191">
        <v>0.26</v>
      </c>
      <c r="Y191">
        <v>0</v>
      </c>
      <c r="Z191">
        <v>134.65</v>
      </c>
      <c r="AA191">
        <v>13.5</v>
      </c>
      <c r="AB191">
        <v>0</v>
      </c>
      <c r="AC191">
        <v>0</v>
      </c>
      <c r="AD191">
        <v>1</v>
      </c>
      <c r="AE191">
        <v>0</v>
      </c>
      <c r="AF191" t="s">
        <v>3</v>
      </c>
      <c r="AG191">
        <v>0.26</v>
      </c>
      <c r="AH191">
        <v>2</v>
      </c>
      <c r="AI191">
        <v>35350980</v>
      </c>
      <c r="AJ191">
        <v>196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</row>
    <row r="192" spans="1:44">
      <c r="A192">
        <f>ROW(Source!A113)</f>
        <v>113</v>
      </c>
      <c r="B192">
        <v>35350981</v>
      </c>
      <c r="C192">
        <v>35350977</v>
      </c>
      <c r="D192">
        <v>29174913</v>
      </c>
      <c r="E192">
        <v>1</v>
      </c>
      <c r="F192">
        <v>1</v>
      </c>
      <c r="G192">
        <v>1</v>
      </c>
      <c r="H192">
        <v>2</v>
      </c>
      <c r="I192" t="s">
        <v>461</v>
      </c>
      <c r="J192" t="s">
        <v>462</v>
      </c>
      <c r="K192" t="s">
        <v>463</v>
      </c>
      <c r="L192">
        <v>1368</v>
      </c>
      <c r="N192">
        <v>1011</v>
      </c>
      <c r="O192" t="s">
        <v>436</v>
      </c>
      <c r="P192" t="s">
        <v>436</v>
      </c>
      <c r="Q192">
        <v>1</v>
      </c>
      <c r="X192">
        <v>0.26</v>
      </c>
      <c r="Y192">
        <v>0</v>
      </c>
      <c r="Z192">
        <v>87.17</v>
      </c>
      <c r="AA192">
        <v>11.6</v>
      </c>
      <c r="AB192">
        <v>0</v>
      </c>
      <c r="AC192">
        <v>0</v>
      </c>
      <c r="AD192">
        <v>1</v>
      </c>
      <c r="AE192">
        <v>0</v>
      </c>
      <c r="AF192" t="s">
        <v>3</v>
      </c>
      <c r="AG192">
        <v>0.26</v>
      </c>
      <c r="AH192">
        <v>2</v>
      </c>
      <c r="AI192">
        <v>35350981</v>
      </c>
      <c r="AJ192">
        <v>197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</row>
    <row r="193" spans="1:44">
      <c r="A193">
        <f>ROW(Source!A113)</f>
        <v>113</v>
      </c>
      <c r="B193">
        <v>35350982</v>
      </c>
      <c r="C193">
        <v>35350977</v>
      </c>
      <c r="D193">
        <v>29107914</v>
      </c>
      <c r="E193">
        <v>1</v>
      </c>
      <c r="F193">
        <v>1</v>
      </c>
      <c r="G193">
        <v>1</v>
      </c>
      <c r="H193">
        <v>3</v>
      </c>
      <c r="I193" t="s">
        <v>587</v>
      </c>
      <c r="J193" t="s">
        <v>588</v>
      </c>
      <c r="K193" t="s">
        <v>589</v>
      </c>
      <c r="L193">
        <v>1348</v>
      </c>
      <c r="N193">
        <v>1009</v>
      </c>
      <c r="O193" t="s">
        <v>44</v>
      </c>
      <c r="P193" t="s">
        <v>44</v>
      </c>
      <c r="Q193">
        <v>1000</v>
      </c>
      <c r="X193">
        <v>3.3E-4</v>
      </c>
      <c r="Y193">
        <v>19800.009999999998</v>
      </c>
      <c r="Z193">
        <v>0</v>
      </c>
      <c r="AA193">
        <v>0</v>
      </c>
      <c r="AB193">
        <v>0</v>
      </c>
      <c r="AC193">
        <v>0</v>
      </c>
      <c r="AD193">
        <v>1</v>
      </c>
      <c r="AE193">
        <v>0</v>
      </c>
      <c r="AF193" t="s">
        <v>3</v>
      </c>
      <c r="AG193">
        <v>3.3E-4</v>
      </c>
      <c r="AH193">
        <v>2</v>
      </c>
      <c r="AI193">
        <v>35350982</v>
      </c>
      <c r="AJ193">
        <v>198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</row>
    <row r="194" spans="1:44">
      <c r="A194">
        <f>ROW(Source!A113)</f>
        <v>113</v>
      </c>
      <c r="B194">
        <v>35350983</v>
      </c>
      <c r="C194">
        <v>35350977</v>
      </c>
      <c r="D194">
        <v>29111245</v>
      </c>
      <c r="E194">
        <v>1</v>
      </c>
      <c r="F194">
        <v>1</v>
      </c>
      <c r="G194">
        <v>1</v>
      </c>
      <c r="H194">
        <v>3</v>
      </c>
      <c r="I194" t="s">
        <v>590</v>
      </c>
      <c r="J194" t="s">
        <v>591</v>
      </c>
      <c r="K194" t="s">
        <v>592</v>
      </c>
      <c r="L194">
        <v>1348</v>
      </c>
      <c r="N194">
        <v>1009</v>
      </c>
      <c r="O194" t="s">
        <v>44</v>
      </c>
      <c r="P194" t="s">
        <v>44</v>
      </c>
      <c r="Q194">
        <v>1000</v>
      </c>
      <c r="X194">
        <v>1.4E-3</v>
      </c>
      <c r="Y194">
        <v>3960.01</v>
      </c>
      <c r="Z194">
        <v>0</v>
      </c>
      <c r="AA194">
        <v>0</v>
      </c>
      <c r="AB194">
        <v>0</v>
      </c>
      <c r="AC194">
        <v>0</v>
      </c>
      <c r="AD194">
        <v>1</v>
      </c>
      <c r="AE194">
        <v>0</v>
      </c>
      <c r="AF194" t="s">
        <v>3</v>
      </c>
      <c r="AG194">
        <v>1.4E-3</v>
      </c>
      <c r="AH194">
        <v>2</v>
      </c>
      <c r="AI194">
        <v>35350983</v>
      </c>
      <c r="AJ194">
        <v>199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</row>
    <row r="195" spans="1:44">
      <c r="A195">
        <f>ROW(Source!A113)</f>
        <v>113</v>
      </c>
      <c r="B195">
        <v>35350984</v>
      </c>
      <c r="C195">
        <v>35350977</v>
      </c>
      <c r="D195">
        <v>29108269</v>
      </c>
      <c r="E195">
        <v>1</v>
      </c>
      <c r="F195">
        <v>1</v>
      </c>
      <c r="G195">
        <v>1</v>
      </c>
      <c r="H195">
        <v>3</v>
      </c>
      <c r="I195" t="s">
        <v>593</v>
      </c>
      <c r="J195" t="s">
        <v>594</v>
      </c>
      <c r="K195" t="s">
        <v>595</v>
      </c>
      <c r="L195">
        <v>1348</v>
      </c>
      <c r="N195">
        <v>1009</v>
      </c>
      <c r="O195" t="s">
        <v>44</v>
      </c>
      <c r="P195" t="s">
        <v>44</v>
      </c>
      <c r="Q195">
        <v>1000</v>
      </c>
      <c r="X195">
        <v>5.0000000000000001E-4</v>
      </c>
      <c r="Y195">
        <v>1820.01</v>
      </c>
      <c r="Z195">
        <v>0</v>
      </c>
      <c r="AA195">
        <v>0</v>
      </c>
      <c r="AB195">
        <v>0</v>
      </c>
      <c r="AC195">
        <v>0</v>
      </c>
      <c r="AD195">
        <v>1</v>
      </c>
      <c r="AE195">
        <v>0</v>
      </c>
      <c r="AF195" t="s">
        <v>3</v>
      </c>
      <c r="AG195">
        <v>5.0000000000000001E-4</v>
      </c>
      <c r="AH195">
        <v>2</v>
      </c>
      <c r="AI195">
        <v>35350984</v>
      </c>
      <c r="AJ195">
        <v>200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</row>
    <row r="196" spans="1:44">
      <c r="A196">
        <f>ROW(Source!A113)</f>
        <v>113</v>
      </c>
      <c r="B196">
        <v>35350985</v>
      </c>
      <c r="C196">
        <v>35350977</v>
      </c>
      <c r="D196">
        <v>29110426</v>
      </c>
      <c r="E196">
        <v>1</v>
      </c>
      <c r="F196">
        <v>1</v>
      </c>
      <c r="G196">
        <v>1</v>
      </c>
      <c r="H196">
        <v>3</v>
      </c>
      <c r="I196" t="s">
        <v>596</v>
      </c>
      <c r="J196" t="s">
        <v>597</v>
      </c>
      <c r="K196" t="s">
        <v>598</v>
      </c>
      <c r="L196">
        <v>1346</v>
      </c>
      <c r="N196">
        <v>1009</v>
      </c>
      <c r="O196" t="s">
        <v>101</v>
      </c>
      <c r="P196" t="s">
        <v>101</v>
      </c>
      <c r="Q196">
        <v>1</v>
      </c>
      <c r="X196">
        <v>0.04</v>
      </c>
      <c r="Y196">
        <v>28.67</v>
      </c>
      <c r="Z196">
        <v>0</v>
      </c>
      <c r="AA196">
        <v>0</v>
      </c>
      <c r="AB196">
        <v>0</v>
      </c>
      <c r="AC196">
        <v>0</v>
      </c>
      <c r="AD196">
        <v>1</v>
      </c>
      <c r="AE196">
        <v>0</v>
      </c>
      <c r="AF196" t="s">
        <v>3</v>
      </c>
      <c r="AG196">
        <v>0.04</v>
      </c>
      <c r="AH196">
        <v>2</v>
      </c>
      <c r="AI196">
        <v>35350985</v>
      </c>
      <c r="AJ196">
        <v>201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</row>
    <row r="197" spans="1:44">
      <c r="A197">
        <f>ROW(Source!A113)</f>
        <v>113</v>
      </c>
      <c r="B197">
        <v>35350986</v>
      </c>
      <c r="C197">
        <v>35350977</v>
      </c>
      <c r="D197">
        <v>29110838</v>
      </c>
      <c r="E197">
        <v>1</v>
      </c>
      <c r="F197">
        <v>1</v>
      </c>
      <c r="G197">
        <v>1</v>
      </c>
      <c r="H197">
        <v>3</v>
      </c>
      <c r="I197" t="s">
        <v>582</v>
      </c>
      <c r="J197" t="s">
        <v>583</v>
      </c>
      <c r="K197" t="s">
        <v>584</v>
      </c>
      <c r="L197">
        <v>1346</v>
      </c>
      <c r="N197">
        <v>1009</v>
      </c>
      <c r="O197" t="s">
        <v>101</v>
      </c>
      <c r="P197" t="s">
        <v>101</v>
      </c>
      <c r="Q197">
        <v>1</v>
      </c>
      <c r="X197">
        <v>0.16</v>
      </c>
      <c r="Y197">
        <v>30.5</v>
      </c>
      <c r="Z197">
        <v>0</v>
      </c>
      <c r="AA197">
        <v>0</v>
      </c>
      <c r="AB197">
        <v>0</v>
      </c>
      <c r="AC197">
        <v>0</v>
      </c>
      <c r="AD197">
        <v>1</v>
      </c>
      <c r="AE197">
        <v>0</v>
      </c>
      <c r="AF197" t="s">
        <v>3</v>
      </c>
      <c r="AG197">
        <v>0.16</v>
      </c>
      <c r="AH197">
        <v>2</v>
      </c>
      <c r="AI197">
        <v>35350986</v>
      </c>
      <c r="AJ197">
        <v>202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</row>
    <row r="198" spans="1:44">
      <c r="A198">
        <f>ROW(Source!A113)</f>
        <v>113</v>
      </c>
      <c r="B198">
        <v>35350987</v>
      </c>
      <c r="C198">
        <v>35350977</v>
      </c>
      <c r="D198">
        <v>29114470</v>
      </c>
      <c r="E198">
        <v>1</v>
      </c>
      <c r="F198">
        <v>1</v>
      </c>
      <c r="G198">
        <v>1</v>
      </c>
      <c r="H198">
        <v>3</v>
      </c>
      <c r="I198" t="s">
        <v>599</v>
      </c>
      <c r="J198" t="s">
        <v>600</v>
      </c>
      <c r="K198" t="s">
        <v>601</v>
      </c>
      <c r="L198">
        <v>1355</v>
      </c>
      <c r="N198">
        <v>1010</v>
      </c>
      <c r="O198" t="s">
        <v>18</v>
      </c>
      <c r="P198" t="s">
        <v>18</v>
      </c>
      <c r="Q198">
        <v>100</v>
      </c>
      <c r="X198">
        <v>0.32</v>
      </c>
      <c r="Y198">
        <v>86.24</v>
      </c>
      <c r="Z198">
        <v>0</v>
      </c>
      <c r="AA198">
        <v>0</v>
      </c>
      <c r="AB198">
        <v>0</v>
      </c>
      <c r="AC198">
        <v>0</v>
      </c>
      <c r="AD198">
        <v>1</v>
      </c>
      <c r="AE198">
        <v>0</v>
      </c>
      <c r="AF198" t="s">
        <v>3</v>
      </c>
      <c r="AG198">
        <v>0.32</v>
      </c>
      <c r="AH198">
        <v>2</v>
      </c>
      <c r="AI198">
        <v>35350987</v>
      </c>
      <c r="AJ198">
        <v>203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</row>
    <row r="199" spans="1:44">
      <c r="A199">
        <f>ROW(Source!A113)</f>
        <v>113</v>
      </c>
      <c r="B199">
        <v>35350988</v>
      </c>
      <c r="C199">
        <v>35350977</v>
      </c>
      <c r="D199">
        <v>29149204</v>
      </c>
      <c r="E199">
        <v>1</v>
      </c>
      <c r="F199">
        <v>1</v>
      </c>
      <c r="G199">
        <v>1</v>
      </c>
      <c r="H199">
        <v>3</v>
      </c>
      <c r="I199" t="s">
        <v>489</v>
      </c>
      <c r="J199" t="s">
        <v>490</v>
      </c>
      <c r="K199" t="s">
        <v>491</v>
      </c>
      <c r="L199">
        <v>1348</v>
      </c>
      <c r="N199">
        <v>1009</v>
      </c>
      <c r="O199" t="s">
        <v>44</v>
      </c>
      <c r="P199" t="s">
        <v>44</v>
      </c>
      <c r="Q199">
        <v>1000</v>
      </c>
      <c r="X199">
        <v>2.1000000000000001E-2</v>
      </c>
      <c r="Y199">
        <v>729.98</v>
      </c>
      <c r="Z199">
        <v>0</v>
      </c>
      <c r="AA199">
        <v>0</v>
      </c>
      <c r="AB199">
        <v>0</v>
      </c>
      <c r="AC199">
        <v>0</v>
      </c>
      <c r="AD199">
        <v>1</v>
      </c>
      <c r="AE199">
        <v>0</v>
      </c>
      <c r="AF199" t="s">
        <v>3</v>
      </c>
      <c r="AG199">
        <v>2.1000000000000001E-2</v>
      </c>
      <c r="AH199">
        <v>2</v>
      </c>
      <c r="AI199">
        <v>35350988</v>
      </c>
      <c r="AJ199">
        <v>204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</row>
    <row r="200" spans="1:44">
      <c r="A200">
        <f>ROW(Source!A113)</f>
        <v>113</v>
      </c>
      <c r="B200">
        <v>35350989</v>
      </c>
      <c r="C200">
        <v>35350977</v>
      </c>
      <c r="D200">
        <v>29171808</v>
      </c>
      <c r="E200">
        <v>1</v>
      </c>
      <c r="F200">
        <v>1</v>
      </c>
      <c r="G200">
        <v>1</v>
      </c>
      <c r="H200">
        <v>3</v>
      </c>
      <c r="I200" t="s">
        <v>575</v>
      </c>
      <c r="J200" t="s">
        <v>576</v>
      </c>
      <c r="K200" t="s">
        <v>577</v>
      </c>
      <c r="L200">
        <v>1374</v>
      </c>
      <c r="N200">
        <v>1013</v>
      </c>
      <c r="O200" t="s">
        <v>578</v>
      </c>
      <c r="P200" t="s">
        <v>578</v>
      </c>
      <c r="Q200">
        <v>1</v>
      </c>
      <c r="X200">
        <v>4.2300000000000004</v>
      </c>
      <c r="Y200">
        <v>1</v>
      </c>
      <c r="Z200">
        <v>0</v>
      </c>
      <c r="AA200">
        <v>0</v>
      </c>
      <c r="AB200">
        <v>0</v>
      </c>
      <c r="AC200">
        <v>0</v>
      </c>
      <c r="AD200">
        <v>1</v>
      </c>
      <c r="AE200">
        <v>0</v>
      </c>
      <c r="AF200" t="s">
        <v>3</v>
      </c>
      <c r="AG200">
        <v>4.2300000000000004</v>
      </c>
      <c r="AH200">
        <v>2</v>
      </c>
      <c r="AI200">
        <v>35350989</v>
      </c>
      <c r="AJ200">
        <v>205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</row>
    <row r="201" spans="1:44">
      <c r="A201">
        <f>ROW(Source!A151)</f>
        <v>151</v>
      </c>
      <c r="B201">
        <v>36514918</v>
      </c>
      <c r="C201">
        <v>36514917</v>
      </c>
      <c r="D201">
        <v>18410631</v>
      </c>
      <c r="E201">
        <v>1</v>
      </c>
      <c r="F201">
        <v>1</v>
      </c>
      <c r="G201">
        <v>1</v>
      </c>
      <c r="H201">
        <v>1</v>
      </c>
      <c r="I201" t="s">
        <v>602</v>
      </c>
      <c r="J201" t="s">
        <v>3</v>
      </c>
      <c r="K201" t="s">
        <v>603</v>
      </c>
      <c r="L201">
        <v>1369</v>
      </c>
      <c r="N201">
        <v>1013</v>
      </c>
      <c r="O201" t="s">
        <v>430</v>
      </c>
      <c r="P201" t="s">
        <v>430</v>
      </c>
      <c r="Q201">
        <v>1</v>
      </c>
      <c r="X201">
        <v>5.94</v>
      </c>
      <c r="Y201">
        <v>0</v>
      </c>
      <c r="Z201">
        <v>0</v>
      </c>
      <c r="AA201">
        <v>0</v>
      </c>
      <c r="AB201">
        <v>276.22000000000003</v>
      </c>
      <c r="AC201">
        <v>0</v>
      </c>
      <c r="AD201">
        <v>1</v>
      </c>
      <c r="AE201">
        <v>1</v>
      </c>
      <c r="AF201" t="s">
        <v>57</v>
      </c>
      <c r="AG201">
        <v>6.8309999999999995</v>
      </c>
      <c r="AH201">
        <v>2</v>
      </c>
      <c r="AI201">
        <v>36514918</v>
      </c>
      <c r="AJ201">
        <v>206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</row>
    <row r="202" spans="1:44">
      <c r="A202">
        <f>ROW(Source!A151)</f>
        <v>151</v>
      </c>
      <c r="B202">
        <v>36514919</v>
      </c>
      <c r="C202">
        <v>36514917</v>
      </c>
      <c r="D202">
        <v>121548</v>
      </c>
      <c r="E202">
        <v>1</v>
      </c>
      <c r="F202">
        <v>1</v>
      </c>
      <c r="G202">
        <v>1</v>
      </c>
      <c r="H202">
        <v>1</v>
      </c>
      <c r="I202" t="s">
        <v>23</v>
      </c>
      <c r="J202" t="s">
        <v>3</v>
      </c>
      <c r="K202" t="s">
        <v>431</v>
      </c>
      <c r="L202">
        <v>608254</v>
      </c>
      <c r="N202">
        <v>1013</v>
      </c>
      <c r="O202" t="s">
        <v>432</v>
      </c>
      <c r="P202" t="s">
        <v>432</v>
      </c>
      <c r="Q202">
        <v>1</v>
      </c>
      <c r="X202">
        <v>0.04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1</v>
      </c>
      <c r="AE202">
        <v>2</v>
      </c>
      <c r="AF202" t="s">
        <v>3</v>
      </c>
      <c r="AG202">
        <v>0.04</v>
      </c>
      <c r="AH202">
        <v>2</v>
      </c>
      <c r="AI202">
        <v>36514919</v>
      </c>
      <c r="AJ202">
        <v>207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</row>
    <row r="203" spans="1:44">
      <c r="A203">
        <f>ROW(Source!A151)</f>
        <v>151</v>
      </c>
      <c r="B203">
        <v>36514920</v>
      </c>
      <c r="C203">
        <v>36514917</v>
      </c>
      <c r="D203">
        <v>29172554</v>
      </c>
      <c r="E203">
        <v>1</v>
      </c>
      <c r="F203">
        <v>1</v>
      </c>
      <c r="G203">
        <v>1</v>
      </c>
      <c r="H203">
        <v>2</v>
      </c>
      <c r="I203" t="s">
        <v>604</v>
      </c>
      <c r="J203" t="s">
        <v>684</v>
      </c>
      <c r="K203" t="s">
        <v>606</v>
      </c>
      <c r="L203">
        <v>1368</v>
      </c>
      <c r="N203">
        <v>1011</v>
      </c>
      <c r="O203" t="s">
        <v>436</v>
      </c>
      <c r="P203" t="s">
        <v>436</v>
      </c>
      <c r="Q203">
        <v>1</v>
      </c>
      <c r="X203">
        <v>0.04</v>
      </c>
      <c r="Y203">
        <v>0</v>
      </c>
      <c r="Z203">
        <v>27.66</v>
      </c>
      <c r="AA203">
        <v>11.6</v>
      </c>
      <c r="AB203">
        <v>0</v>
      </c>
      <c r="AC203">
        <v>0</v>
      </c>
      <c r="AD203">
        <v>1</v>
      </c>
      <c r="AE203">
        <v>0</v>
      </c>
      <c r="AF203" t="s">
        <v>3</v>
      </c>
      <c r="AG203">
        <v>0.04</v>
      </c>
      <c r="AH203">
        <v>2</v>
      </c>
      <c r="AI203">
        <v>36514920</v>
      </c>
      <c r="AJ203">
        <v>208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</row>
    <row r="204" spans="1:44">
      <c r="A204">
        <f>ROW(Source!A151)</f>
        <v>151</v>
      </c>
      <c r="B204">
        <v>36514921</v>
      </c>
      <c r="C204">
        <v>36514917</v>
      </c>
      <c r="D204">
        <v>29174653</v>
      </c>
      <c r="E204">
        <v>1</v>
      </c>
      <c r="F204">
        <v>1</v>
      </c>
      <c r="G204">
        <v>1</v>
      </c>
      <c r="H204">
        <v>2</v>
      </c>
      <c r="I204" t="s">
        <v>607</v>
      </c>
      <c r="J204" t="s">
        <v>702</v>
      </c>
      <c r="K204" t="s">
        <v>609</v>
      </c>
      <c r="L204">
        <v>1368</v>
      </c>
      <c r="N204">
        <v>1011</v>
      </c>
      <c r="O204" t="s">
        <v>436</v>
      </c>
      <c r="P204" t="s">
        <v>436</v>
      </c>
      <c r="Q204">
        <v>1</v>
      </c>
      <c r="X204">
        <v>5.12</v>
      </c>
      <c r="Y204">
        <v>0</v>
      </c>
      <c r="Z204">
        <v>6.82</v>
      </c>
      <c r="AA204">
        <v>0</v>
      </c>
      <c r="AB204">
        <v>0</v>
      </c>
      <c r="AC204">
        <v>0</v>
      </c>
      <c r="AD204">
        <v>1</v>
      </c>
      <c r="AE204">
        <v>0</v>
      </c>
      <c r="AF204" t="s">
        <v>3</v>
      </c>
      <c r="AG204">
        <v>5.12</v>
      </c>
      <c r="AH204">
        <v>2</v>
      </c>
      <c r="AI204">
        <v>36514921</v>
      </c>
      <c r="AJ204">
        <v>209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</row>
    <row r="205" spans="1:44">
      <c r="A205">
        <f>ROW(Source!A151)</f>
        <v>151</v>
      </c>
      <c r="B205">
        <v>36514922</v>
      </c>
      <c r="C205">
        <v>36514917</v>
      </c>
      <c r="D205">
        <v>29174913</v>
      </c>
      <c r="E205">
        <v>1</v>
      </c>
      <c r="F205">
        <v>1</v>
      </c>
      <c r="G205">
        <v>1</v>
      </c>
      <c r="H205">
        <v>2</v>
      </c>
      <c r="I205" t="s">
        <v>461</v>
      </c>
      <c r="J205" t="s">
        <v>516</v>
      </c>
      <c r="K205" t="s">
        <v>463</v>
      </c>
      <c r="L205">
        <v>1368</v>
      </c>
      <c r="N205">
        <v>1011</v>
      </c>
      <c r="O205" t="s">
        <v>436</v>
      </c>
      <c r="P205" t="s">
        <v>436</v>
      </c>
      <c r="Q205">
        <v>1</v>
      </c>
      <c r="X205">
        <v>0.1</v>
      </c>
      <c r="Y205">
        <v>0</v>
      </c>
      <c r="Z205">
        <v>87.17</v>
      </c>
      <c r="AA205">
        <v>11.6</v>
      </c>
      <c r="AB205">
        <v>0</v>
      </c>
      <c r="AC205">
        <v>0</v>
      </c>
      <c r="AD205">
        <v>1</v>
      </c>
      <c r="AE205">
        <v>0</v>
      </c>
      <c r="AF205" t="s">
        <v>3</v>
      </c>
      <c r="AG205">
        <v>0.1</v>
      </c>
      <c r="AH205">
        <v>2</v>
      </c>
      <c r="AI205">
        <v>36514922</v>
      </c>
      <c r="AJ205">
        <v>210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</row>
    <row r="206" spans="1:44">
      <c r="A206">
        <f>ROW(Source!A151)</f>
        <v>151</v>
      </c>
      <c r="B206">
        <v>36514923</v>
      </c>
      <c r="C206">
        <v>36514917</v>
      </c>
      <c r="D206">
        <v>29107800</v>
      </c>
      <c r="E206">
        <v>1</v>
      </c>
      <c r="F206">
        <v>1</v>
      </c>
      <c r="G206">
        <v>1</v>
      </c>
      <c r="H206">
        <v>3</v>
      </c>
      <c r="I206" t="s">
        <v>559</v>
      </c>
      <c r="J206" t="s">
        <v>675</v>
      </c>
      <c r="K206" t="s">
        <v>561</v>
      </c>
      <c r="L206">
        <v>1346</v>
      </c>
      <c r="N206">
        <v>1009</v>
      </c>
      <c r="O206" t="s">
        <v>101</v>
      </c>
      <c r="P206" t="s">
        <v>101</v>
      </c>
      <c r="Q206">
        <v>1</v>
      </c>
      <c r="X206">
        <v>1</v>
      </c>
      <c r="Y206">
        <v>1.81</v>
      </c>
      <c r="Z206">
        <v>0</v>
      </c>
      <c r="AA206">
        <v>0</v>
      </c>
      <c r="AB206">
        <v>0</v>
      </c>
      <c r="AC206">
        <v>0</v>
      </c>
      <c r="AD206">
        <v>1</v>
      </c>
      <c r="AE206">
        <v>0</v>
      </c>
      <c r="AF206" t="s">
        <v>3</v>
      </c>
      <c r="AG206">
        <v>1</v>
      </c>
      <c r="AH206">
        <v>2</v>
      </c>
      <c r="AI206">
        <v>36514923</v>
      </c>
      <c r="AJ206">
        <v>211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</row>
    <row r="207" spans="1:44">
      <c r="A207">
        <f>ROW(Source!A151)</f>
        <v>151</v>
      </c>
      <c r="B207">
        <v>36514924</v>
      </c>
      <c r="C207">
        <v>36514917</v>
      </c>
      <c r="D207">
        <v>29122063</v>
      </c>
      <c r="E207">
        <v>1</v>
      </c>
      <c r="F207">
        <v>1</v>
      </c>
      <c r="G207">
        <v>1</v>
      </c>
      <c r="H207">
        <v>3</v>
      </c>
      <c r="I207" t="s">
        <v>610</v>
      </c>
      <c r="J207" t="s">
        <v>703</v>
      </c>
      <c r="K207" t="s">
        <v>612</v>
      </c>
      <c r="L207">
        <v>1346</v>
      </c>
      <c r="N207">
        <v>1009</v>
      </c>
      <c r="O207" t="s">
        <v>101</v>
      </c>
      <c r="P207" t="s">
        <v>101</v>
      </c>
      <c r="Q207">
        <v>1</v>
      </c>
      <c r="X207">
        <v>9.1999999999999993</v>
      </c>
      <c r="Y207">
        <v>16.59</v>
      </c>
      <c r="Z207">
        <v>0</v>
      </c>
      <c r="AA207">
        <v>0</v>
      </c>
      <c r="AB207">
        <v>0</v>
      </c>
      <c r="AC207">
        <v>0</v>
      </c>
      <c r="AD207">
        <v>1</v>
      </c>
      <c r="AE207">
        <v>0</v>
      </c>
      <c r="AF207" t="s">
        <v>3</v>
      </c>
      <c r="AG207">
        <v>9.1999999999999993</v>
      </c>
      <c r="AH207">
        <v>2</v>
      </c>
      <c r="AI207">
        <v>36514924</v>
      </c>
      <c r="AJ207">
        <v>212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</row>
    <row r="208" spans="1:44">
      <c r="A208">
        <f>ROW(Source!A151)</f>
        <v>151</v>
      </c>
      <c r="B208">
        <v>36514925</v>
      </c>
      <c r="C208">
        <v>36514917</v>
      </c>
      <c r="D208">
        <v>29150040</v>
      </c>
      <c r="E208">
        <v>1</v>
      </c>
      <c r="F208">
        <v>1</v>
      </c>
      <c r="G208">
        <v>1</v>
      </c>
      <c r="H208">
        <v>3</v>
      </c>
      <c r="I208" t="s">
        <v>505</v>
      </c>
      <c r="J208" t="s">
        <v>529</v>
      </c>
      <c r="K208" t="s">
        <v>507</v>
      </c>
      <c r="L208">
        <v>1339</v>
      </c>
      <c r="N208">
        <v>1007</v>
      </c>
      <c r="O208" t="s">
        <v>219</v>
      </c>
      <c r="P208" t="s">
        <v>219</v>
      </c>
      <c r="Q208">
        <v>1</v>
      </c>
      <c r="X208">
        <v>0.01</v>
      </c>
      <c r="Y208">
        <v>2.44</v>
      </c>
      <c r="Z208">
        <v>0</v>
      </c>
      <c r="AA208">
        <v>0</v>
      </c>
      <c r="AB208">
        <v>0</v>
      </c>
      <c r="AC208">
        <v>0</v>
      </c>
      <c r="AD208">
        <v>1</v>
      </c>
      <c r="AE208">
        <v>0</v>
      </c>
      <c r="AF208" t="s">
        <v>3</v>
      </c>
      <c r="AG208">
        <v>0.01</v>
      </c>
      <c r="AH208">
        <v>2</v>
      </c>
      <c r="AI208">
        <v>36514925</v>
      </c>
      <c r="AJ208">
        <v>213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</row>
    <row r="209" spans="1:44">
      <c r="A209">
        <f>ROW(Source!A152)</f>
        <v>152</v>
      </c>
      <c r="B209">
        <v>36514875</v>
      </c>
      <c r="C209">
        <v>36514874</v>
      </c>
      <c r="D209">
        <v>18407150</v>
      </c>
      <c r="E209">
        <v>1</v>
      </c>
      <c r="F209">
        <v>1</v>
      </c>
      <c r="G209">
        <v>1</v>
      </c>
      <c r="H209">
        <v>1</v>
      </c>
      <c r="I209" t="s">
        <v>565</v>
      </c>
      <c r="J209" t="s">
        <v>3</v>
      </c>
      <c r="K209" t="s">
        <v>566</v>
      </c>
      <c r="L209">
        <v>1369</v>
      </c>
      <c r="N209">
        <v>1013</v>
      </c>
      <c r="O209" t="s">
        <v>430</v>
      </c>
      <c r="P209" t="s">
        <v>430</v>
      </c>
      <c r="Q209">
        <v>1</v>
      </c>
      <c r="X209">
        <v>35.74</v>
      </c>
      <c r="Y209">
        <v>0</v>
      </c>
      <c r="Z209">
        <v>0</v>
      </c>
      <c r="AA209">
        <v>0</v>
      </c>
      <c r="AB209">
        <v>278.5</v>
      </c>
      <c r="AC209">
        <v>0</v>
      </c>
      <c r="AD209">
        <v>1</v>
      </c>
      <c r="AE209">
        <v>1</v>
      </c>
      <c r="AF209" t="s">
        <v>324</v>
      </c>
      <c r="AG209">
        <v>47.266149999999996</v>
      </c>
      <c r="AH209">
        <v>2</v>
      </c>
      <c r="AI209">
        <v>36514875</v>
      </c>
      <c r="AJ209">
        <v>214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</row>
    <row r="210" spans="1:44">
      <c r="A210">
        <f>ROW(Source!A152)</f>
        <v>152</v>
      </c>
      <c r="B210">
        <v>36514876</v>
      </c>
      <c r="C210">
        <v>36514874</v>
      </c>
      <c r="D210">
        <v>121548</v>
      </c>
      <c r="E210">
        <v>1</v>
      </c>
      <c r="F210">
        <v>1</v>
      </c>
      <c r="G210">
        <v>1</v>
      </c>
      <c r="H210">
        <v>1</v>
      </c>
      <c r="I210" t="s">
        <v>23</v>
      </c>
      <c r="J210" t="s">
        <v>3</v>
      </c>
      <c r="K210" t="s">
        <v>431</v>
      </c>
      <c r="L210">
        <v>608254</v>
      </c>
      <c r="N210">
        <v>1013</v>
      </c>
      <c r="O210" t="s">
        <v>432</v>
      </c>
      <c r="P210" t="s">
        <v>432</v>
      </c>
      <c r="Q210">
        <v>1</v>
      </c>
      <c r="X210">
        <v>0.18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1</v>
      </c>
      <c r="AE210">
        <v>2</v>
      </c>
      <c r="AF210" t="s">
        <v>3</v>
      </c>
      <c r="AG210">
        <v>0.18</v>
      </c>
      <c r="AH210">
        <v>2</v>
      </c>
      <c r="AI210">
        <v>36514876</v>
      </c>
      <c r="AJ210">
        <v>215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</row>
    <row r="211" spans="1:44">
      <c r="A211">
        <f>ROW(Source!A152)</f>
        <v>152</v>
      </c>
      <c r="B211">
        <v>36514877</v>
      </c>
      <c r="C211">
        <v>36514874</v>
      </c>
      <c r="D211">
        <v>29172556</v>
      </c>
      <c r="E211">
        <v>1</v>
      </c>
      <c r="F211">
        <v>1</v>
      </c>
      <c r="G211">
        <v>1</v>
      </c>
      <c r="H211">
        <v>2</v>
      </c>
      <c r="I211" t="s">
        <v>433</v>
      </c>
      <c r="J211" t="s">
        <v>434</v>
      </c>
      <c r="K211" t="s">
        <v>435</v>
      </c>
      <c r="L211">
        <v>1368</v>
      </c>
      <c r="N211">
        <v>1011</v>
      </c>
      <c r="O211" t="s">
        <v>436</v>
      </c>
      <c r="P211" t="s">
        <v>436</v>
      </c>
      <c r="Q211">
        <v>1</v>
      </c>
      <c r="X211">
        <v>0.18</v>
      </c>
      <c r="Y211">
        <v>0</v>
      </c>
      <c r="Z211">
        <v>31.26</v>
      </c>
      <c r="AA211">
        <v>13.5</v>
      </c>
      <c r="AB211">
        <v>0</v>
      </c>
      <c r="AC211">
        <v>0</v>
      </c>
      <c r="AD211">
        <v>1</v>
      </c>
      <c r="AE211">
        <v>0</v>
      </c>
      <c r="AF211" t="s">
        <v>3</v>
      </c>
      <c r="AG211">
        <v>0.18</v>
      </c>
      <c r="AH211">
        <v>2</v>
      </c>
      <c r="AI211">
        <v>36514877</v>
      </c>
      <c r="AJ211">
        <v>216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</row>
    <row r="212" spans="1:44">
      <c r="A212">
        <f>ROW(Source!A152)</f>
        <v>152</v>
      </c>
      <c r="B212">
        <v>36514878</v>
      </c>
      <c r="C212">
        <v>36514874</v>
      </c>
      <c r="D212">
        <v>29174591</v>
      </c>
      <c r="E212">
        <v>1</v>
      </c>
      <c r="F212">
        <v>1</v>
      </c>
      <c r="G212">
        <v>1</v>
      </c>
      <c r="H212">
        <v>2</v>
      </c>
      <c r="I212" t="s">
        <v>556</v>
      </c>
      <c r="J212" t="s">
        <v>704</v>
      </c>
      <c r="K212" t="s">
        <v>558</v>
      </c>
      <c r="L212">
        <v>1368</v>
      </c>
      <c r="N212">
        <v>1011</v>
      </c>
      <c r="O212" t="s">
        <v>436</v>
      </c>
      <c r="P212" t="s">
        <v>436</v>
      </c>
      <c r="Q212">
        <v>1</v>
      </c>
      <c r="X212">
        <v>0.32</v>
      </c>
      <c r="Y212">
        <v>0</v>
      </c>
      <c r="Z212">
        <v>0.95</v>
      </c>
      <c r="AA212">
        <v>0</v>
      </c>
      <c r="AB212">
        <v>0</v>
      </c>
      <c r="AC212">
        <v>0</v>
      </c>
      <c r="AD212">
        <v>1</v>
      </c>
      <c r="AE212">
        <v>0</v>
      </c>
      <c r="AF212" t="s">
        <v>3</v>
      </c>
      <c r="AG212">
        <v>0.32</v>
      </c>
      <c r="AH212">
        <v>2</v>
      </c>
      <c r="AI212">
        <v>36514878</v>
      </c>
      <c r="AJ212">
        <v>217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</row>
    <row r="213" spans="1:44">
      <c r="A213">
        <f>ROW(Source!A152)</f>
        <v>152</v>
      </c>
      <c r="B213">
        <v>36514879</v>
      </c>
      <c r="C213">
        <v>36514874</v>
      </c>
      <c r="D213">
        <v>29174913</v>
      </c>
      <c r="E213">
        <v>1</v>
      </c>
      <c r="F213">
        <v>1</v>
      </c>
      <c r="G213">
        <v>1</v>
      </c>
      <c r="H213">
        <v>2</v>
      </c>
      <c r="I213" t="s">
        <v>461</v>
      </c>
      <c r="J213" t="s">
        <v>516</v>
      </c>
      <c r="K213" t="s">
        <v>463</v>
      </c>
      <c r="L213">
        <v>1368</v>
      </c>
      <c r="N213">
        <v>1011</v>
      </c>
      <c r="O213" t="s">
        <v>436</v>
      </c>
      <c r="P213" t="s">
        <v>436</v>
      </c>
      <c r="Q213">
        <v>1</v>
      </c>
      <c r="X213">
        <v>0.26</v>
      </c>
      <c r="Y213">
        <v>0</v>
      </c>
      <c r="Z213">
        <v>87.17</v>
      </c>
      <c r="AA213">
        <v>11.6</v>
      </c>
      <c r="AB213">
        <v>0</v>
      </c>
      <c r="AC213">
        <v>0</v>
      </c>
      <c r="AD213">
        <v>1</v>
      </c>
      <c r="AE213">
        <v>0</v>
      </c>
      <c r="AF213" t="s">
        <v>3</v>
      </c>
      <c r="AG213">
        <v>0.26</v>
      </c>
      <c r="AH213">
        <v>2</v>
      </c>
      <c r="AI213">
        <v>36514879</v>
      </c>
      <c r="AJ213">
        <v>218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</row>
    <row r="214" spans="1:44">
      <c r="A214">
        <f>ROW(Source!A152)</f>
        <v>152</v>
      </c>
      <c r="B214">
        <v>36514880</v>
      </c>
      <c r="C214">
        <v>36514874</v>
      </c>
      <c r="D214">
        <v>29109162</v>
      </c>
      <c r="E214">
        <v>1</v>
      </c>
      <c r="F214">
        <v>1</v>
      </c>
      <c r="G214">
        <v>1</v>
      </c>
      <c r="H214">
        <v>3</v>
      </c>
      <c r="I214" t="s">
        <v>470</v>
      </c>
      <c r="J214" t="s">
        <v>705</v>
      </c>
      <c r="K214" t="s">
        <v>472</v>
      </c>
      <c r="L214">
        <v>1327</v>
      </c>
      <c r="N214">
        <v>1005</v>
      </c>
      <c r="O214" t="s">
        <v>76</v>
      </c>
      <c r="P214" t="s">
        <v>76</v>
      </c>
      <c r="Q214">
        <v>1</v>
      </c>
      <c r="X214">
        <v>21</v>
      </c>
      <c r="Y214">
        <v>5.71</v>
      </c>
      <c r="Z214">
        <v>0</v>
      </c>
      <c r="AA214">
        <v>0</v>
      </c>
      <c r="AB214">
        <v>0</v>
      </c>
      <c r="AC214">
        <v>0</v>
      </c>
      <c r="AD214">
        <v>1</v>
      </c>
      <c r="AE214">
        <v>0</v>
      </c>
      <c r="AF214" t="s">
        <v>3</v>
      </c>
      <c r="AG214">
        <v>21</v>
      </c>
      <c r="AH214">
        <v>2</v>
      </c>
      <c r="AI214">
        <v>36514880</v>
      </c>
      <c r="AJ214">
        <v>219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</row>
    <row r="215" spans="1:44">
      <c r="A215">
        <f>ROW(Source!A152)</f>
        <v>152</v>
      </c>
      <c r="B215">
        <v>36514881</v>
      </c>
      <c r="C215">
        <v>36514874</v>
      </c>
      <c r="D215">
        <v>29131086</v>
      </c>
      <c r="E215">
        <v>1</v>
      </c>
      <c r="F215">
        <v>1</v>
      </c>
      <c r="G215">
        <v>1</v>
      </c>
      <c r="H215">
        <v>3</v>
      </c>
      <c r="I215" t="s">
        <v>706</v>
      </c>
      <c r="J215" t="s">
        <v>707</v>
      </c>
      <c r="K215" t="s">
        <v>708</v>
      </c>
      <c r="L215">
        <v>1339</v>
      </c>
      <c r="N215">
        <v>1007</v>
      </c>
      <c r="O215" t="s">
        <v>219</v>
      </c>
      <c r="P215" t="s">
        <v>219</v>
      </c>
      <c r="Q215">
        <v>1</v>
      </c>
      <c r="X215">
        <v>0.82</v>
      </c>
      <c r="Y215">
        <v>1970.01</v>
      </c>
      <c r="Z215">
        <v>0</v>
      </c>
      <c r="AA215">
        <v>0</v>
      </c>
      <c r="AB215">
        <v>0</v>
      </c>
      <c r="AC215">
        <v>0</v>
      </c>
      <c r="AD215">
        <v>1</v>
      </c>
      <c r="AE215">
        <v>0</v>
      </c>
      <c r="AF215" t="s">
        <v>3</v>
      </c>
      <c r="AG215">
        <v>0.82</v>
      </c>
      <c r="AH215">
        <v>2</v>
      </c>
      <c r="AI215">
        <v>36514881</v>
      </c>
      <c r="AJ215">
        <v>220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</row>
    <row r="216" spans="1:44">
      <c r="A216">
        <f>ROW(Source!A153)</f>
        <v>153</v>
      </c>
      <c r="B216">
        <v>36514892</v>
      </c>
      <c r="C216">
        <v>36514891</v>
      </c>
      <c r="D216">
        <v>31427434</v>
      </c>
      <c r="E216">
        <v>1</v>
      </c>
      <c r="F216">
        <v>1</v>
      </c>
      <c r="G216">
        <v>1</v>
      </c>
      <c r="H216">
        <v>1</v>
      </c>
      <c r="I216" t="s">
        <v>661</v>
      </c>
      <c r="J216" t="s">
        <v>3</v>
      </c>
      <c r="K216" t="s">
        <v>662</v>
      </c>
      <c r="L216">
        <v>1369</v>
      </c>
      <c r="N216">
        <v>1013</v>
      </c>
      <c r="O216" t="s">
        <v>430</v>
      </c>
      <c r="P216" t="s">
        <v>430</v>
      </c>
      <c r="Q216">
        <v>1</v>
      </c>
      <c r="X216">
        <v>22.89</v>
      </c>
      <c r="Y216">
        <v>0</v>
      </c>
      <c r="Z216">
        <v>0</v>
      </c>
      <c r="AA216">
        <v>0</v>
      </c>
      <c r="AB216">
        <v>289.27999999999997</v>
      </c>
      <c r="AC216">
        <v>0</v>
      </c>
      <c r="AD216">
        <v>1</v>
      </c>
      <c r="AE216">
        <v>1</v>
      </c>
      <c r="AF216" t="s">
        <v>57</v>
      </c>
      <c r="AG216">
        <v>26.323499999999999</v>
      </c>
      <c r="AH216">
        <v>2</v>
      </c>
      <c r="AI216">
        <v>36514892</v>
      </c>
      <c r="AJ216">
        <v>221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</row>
    <row r="217" spans="1:44">
      <c r="A217">
        <f>ROW(Source!A153)</f>
        <v>153</v>
      </c>
      <c r="B217">
        <v>36514893</v>
      </c>
      <c r="C217">
        <v>36514891</v>
      </c>
      <c r="D217">
        <v>121548</v>
      </c>
      <c r="E217">
        <v>1</v>
      </c>
      <c r="F217">
        <v>1</v>
      </c>
      <c r="G217">
        <v>1</v>
      </c>
      <c r="H217">
        <v>1</v>
      </c>
      <c r="I217" t="s">
        <v>23</v>
      </c>
      <c r="J217" t="s">
        <v>3</v>
      </c>
      <c r="K217" t="s">
        <v>431</v>
      </c>
      <c r="L217">
        <v>608254</v>
      </c>
      <c r="N217">
        <v>1013</v>
      </c>
      <c r="O217" t="s">
        <v>432</v>
      </c>
      <c r="P217" t="s">
        <v>432</v>
      </c>
      <c r="Q217">
        <v>1</v>
      </c>
      <c r="X217">
        <v>0.12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1</v>
      </c>
      <c r="AE217">
        <v>2</v>
      </c>
      <c r="AF217" t="s">
        <v>3</v>
      </c>
      <c r="AG217">
        <v>0.12</v>
      </c>
      <c r="AH217">
        <v>2</v>
      </c>
      <c r="AI217">
        <v>36514893</v>
      </c>
      <c r="AJ217">
        <v>222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</row>
    <row r="218" spans="1:44">
      <c r="A218">
        <f>ROW(Source!A153)</f>
        <v>153</v>
      </c>
      <c r="B218">
        <v>36514894</v>
      </c>
      <c r="C218">
        <v>36514891</v>
      </c>
      <c r="D218">
        <v>35554695</v>
      </c>
      <c r="E218">
        <v>1</v>
      </c>
      <c r="F218">
        <v>1</v>
      </c>
      <c r="G218">
        <v>1</v>
      </c>
      <c r="H218">
        <v>2</v>
      </c>
      <c r="I218" t="s">
        <v>455</v>
      </c>
      <c r="J218" t="s">
        <v>663</v>
      </c>
      <c r="K218" t="s">
        <v>457</v>
      </c>
      <c r="L218">
        <v>1368</v>
      </c>
      <c r="N218">
        <v>1011</v>
      </c>
      <c r="O218" t="s">
        <v>436</v>
      </c>
      <c r="P218" t="s">
        <v>436</v>
      </c>
      <c r="Q218">
        <v>1</v>
      </c>
      <c r="X218">
        <v>0.12</v>
      </c>
      <c r="Y218">
        <v>0</v>
      </c>
      <c r="Z218">
        <v>112</v>
      </c>
      <c r="AA218">
        <v>13.5</v>
      </c>
      <c r="AB218">
        <v>0</v>
      </c>
      <c r="AC218">
        <v>0</v>
      </c>
      <c r="AD218">
        <v>1</v>
      </c>
      <c r="AE218">
        <v>0</v>
      </c>
      <c r="AF218" t="s">
        <v>3</v>
      </c>
      <c r="AG218">
        <v>0.12</v>
      </c>
      <c r="AH218">
        <v>2</v>
      </c>
      <c r="AI218">
        <v>36514894</v>
      </c>
      <c r="AJ218">
        <v>223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</row>
    <row r="219" spans="1:44">
      <c r="A219">
        <f>ROW(Source!A153)</f>
        <v>153</v>
      </c>
      <c r="B219">
        <v>36514895</v>
      </c>
      <c r="C219">
        <v>36514891</v>
      </c>
      <c r="D219">
        <v>35555088</v>
      </c>
      <c r="E219">
        <v>1</v>
      </c>
      <c r="F219">
        <v>1</v>
      </c>
      <c r="G219">
        <v>1</v>
      </c>
      <c r="H219">
        <v>2</v>
      </c>
      <c r="I219" t="s">
        <v>461</v>
      </c>
      <c r="J219" t="s">
        <v>498</v>
      </c>
      <c r="K219" t="s">
        <v>463</v>
      </c>
      <c r="L219">
        <v>1368</v>
      </c>
      <c r="N219">
        <v>1011</v>
      </c>
      <c r="O219" t="s">
        <v>436</v>
      </c>
      <c r="P219" t="s">
        <v>436</v>
      </c>
      <c r="Q219">
        <v>1</v>
      </c>
      <c r="X219">
        <v>0.19</v>
      </c>
      <c r="Y219">
        <v>0</v>
      </c>
      <c r="Z219">
        <v>87.17</v>
      </c>
      <c r="AA219">
        <v>11.6</v>
      </c>
      <c r="AB219">
        <v>0</v>
      </c>
      <c r="AC219">
        <v>0</v>
      </c>
      <c r="AD219">
        <v>1</v>
      </c>
      <c r="AE219">
        <v>0</v>
      </c>
      <c r="AF219" t="s">
        <v>3</v>
      </c>
      <c r="AG219">
        <v>0.19</v>
      </c>
      <c r="AH219">
        <v>2</v>
      </c>
      <c r="AI219">
        <v>36514895</v>
      </c>
      <c r="AJ219">
        <v>224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</row>
    <row r="220" spans="1:44">
      <c r="A220">
        <f>ROW(Source!A153)</f>
        <v>153</v>
      </c>
      <c r="B220">
        <v>36514896</v>
      </c>
      <c r="C220">
        <v>36514891</v>
      </c>
      <c r="D220">
        <v>35552878</v>
      </c>
      <c r="E220">
        <v>1</v>
      </c>
      <c r="F220">
        <v>1</v>
      </c>
      <c r="G220">
        <v>1</v>
      </c>
      <c r="H220">
        <v>3</v>
      </c>
      <c r="I220" t="s">
        <v>664</v>
      </c>
      <c r="J220" t="s">
        <v>665</v>
      </c>
      <c r="K220" t="s">
        <v>666</v>
      </c>
      <c r="L220">
        <v>1348</v>
      </c>
      <c r="N220">
        <v>1009</v>
      </c>
      <c r="O220" t="s">
        <v>44</v>
      </c>
      <c r="P220" t="s">
        <v>44</v>
      </c>
      <c r="Q220">
        <v>1000</v>
      </c>
      <c r="X220">
        <v>5.1999999999999998E-2</v>
      </c>
      <c r="Y220">
        <v>24552.99</v>
      </c>
      <c r="Z220">
        <v>0</v>
      </c>
      <c r="AA220">
        <v>0</v>
      </c>
      <c r="AB220">
        <v>0</v>
      </c>
      <c r="AC220">
        <v>0</v>
      </c>
      <c r="AD220">
        <v>1</v>
      </c>
      <c r="AE220">
        <v>0</v>
      </c>
      <c r="AF220" t="s">
        <v>3</v>
      </c>
      <c r="AG220">
        <v>5.1999999999999998E-2</v>
      </c>
      <c r="AH220">
        <v>2</v>
      </c>
      <c r="AI220">
        <v>36514896</v>
      </c>
      <c r="AJ220">
        <v>225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</row>
    <row r="221" spans="1:44">
      <c r="A221">
        <f>ROW(Source!A153)</f>
        <v>153</v>
      </c>
      <c r="B221">
        <v>36514897</v>
      </c>
      <c r="C221">
        <v>36514891</v>
      </c>
      <c r="D221">
        <v>35554076</v>
      </c>
      <c r="E221">
        <v>1</v>
      </c>
      <c r="F221">
        <v>1</v>
      </c>
      <c r="G221">
        <v>1</v>
      </c>
      <c r="H221">
        <v>3</v>
      </c>
      <c r="I221" t="s">
        <v>782</v>
      </c>
      <c r="J221" t="s">
        <v>783</v>
      </c>
      <c r="K221" t="s">
        <v>784</v>
      </c>
      <c r="L221">
        <v>1339</v>
      </c>
      <c r="N221">
        <v>1007</v>
      </c>
      <c r="O221" t="s">
        <v>219</v>
      </c>
      <c r="P221" t="s">
        <v>219</v>
      </c>
      <c r="Q221">
        <v>1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1</v>
      </c>
      <c r="AD221">
        <v>0</v>
      </c>
      <c r="AE221">
        <v>0</v>
      </c>
      <c r="AF221" t="s">
        <v>3</v>
      </c>
      <c r="AG221">
        <v>0</v>
      </c>
      <c r="AH221">
        <v>3</v>
      </c>
      <c r="AI221">
        <v>-1</v>
      </c>
      <c r="AJ221" t="s">
        <v>3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</row>
    <row r="222" spans="1:44">
      <c r="A222">
        <f>ROW(Source!A155)</f>
        <v>155</v>
      </c>
      <c r="B222">
        <v>36514883</v>
      </c>
      <c r="C222">
        <v>36514882</v>
      </c>
      <c r="D222">
        <v>18407150</v>
      </c>
      <c r="E222">
        <v>1</v>
      </c>
      <c r="F222">
        <v>1</v>
      </c>
      <c r="G222">
        <v>1</v>
      </c>
      <c r="H222">
        <v>1</v>
      </c>
      <c r="I222" t="s">
        <v>565</v>
      </c>
      <c r="J222" t="s">
        <v>3</v>
      </c>
      <c r="K222" t="s">
        <v>566</v>
      </c>
      <c r="L222">
        <v>1369</v>
      </c>
      <c r="N222">
        <v>1013</v>
      </c>
      <c r="O222" t="s">
        <v>430</v>
      </c>
      <c r="P222" t="s">
        <v>430</v>
      </c>
      <c r="Q222">
        <v>1</v>
      </c>
      <c r="X222">
        <v>60.72</v>
      </c>
      <c r="Y222">
        <v>0</v>
      </c>
      <c r="Z222">
        <v>0</v>
      </c>
      <c r="AA222">
        <v>0</v>
      </c>
      <c r="AB222">
        <v>278.5</v>
      </c>
      <c r="AC222">
        <v>0</v>
      </c>
      <c r="AD222">
        <v>1</v>
      </c>
      <c r="AE222">
        <v>1</v>
      </c>
      <c r="AF222" t="s">
        <v>57</v>
      </c>
      <c r="AG222">
        <v>69.827999999999989</v>
      </c>
      <c r="AH222">
        <v>2</v>
      </c>
      <c r="AI222">
        <v>36514883</v>
      </c>
      <c r="AJ222">
        <v>227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</row>
    <row r="223" spans="1:44">
      <c r="A223">
        <f>ROW(Source!A155)</f>
        <v>155</v>
      </c>
      <c r="B223">
        <v>36514884</v>
      </c>
      <c r="C223">
        <v>36514882</v>
      </c>
      <c r="D223">
        <v>121548</v>
      </c>
      <c r="E223">
        <v>1</v>
      </c>
      <c r="F223">
        <v>1</v>
      </c>
      <c r="G223">
        <v>1</v>
      </c>
      <c r="H223">
        <v>1</v>
      </c>
      <c r="I223" t="s">
        <v>23</v>
      </c>
      <c r="J223" t="s">
        <v>3</v>
      </c>
      <c r="K223" t="s">
        <v>431</v>
      </c>
      <c r="L223">
        <v>608254</v>
      </c>
      <c r="N223">
        <v>1013</v>
      </c>
      <c r="O223" t="s">
        <v>432</v>
      </c>
      <c r="P223" t="s">
        <v>432</v>
      </c>
      <c r="Q223">
        <v>1</v>
      </c>
      <c r="X223">
        <v>0.57999999999999996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1</v>
      </c>
      <c r="AE223">
        <v>2</v>
      </c>
      <c r="AF223" t="s">
        <v>3</v>
      </c>
      <c r="AG223">
        <v>0.57999999999999996</v>
      </c>
      <c r="AH223">
        <v>2</v>
      </c>
      <c r="AI223">
        <v>36514884</v>
      </c>
      <c r="AJ223">
        <v>228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</row>
    <row r="224" spans="1:44">
      <c r="A224">
        <f>ROW(Source!A155)</f>
        <v>155</v>
      </c>
      <c r="B224">
        <v>36514885</v>
      </c>
      <c r="C224">
        <v>36514882</v>
      </c>
      <c r="D224">
        <v>29172556</v>
      </c>
      <c r="E224">
        <v>1</v>
      </c>
      <c r="F224">
        <v>1</v>
      </c>
      <c r="G224">
        <v>1</v>
      </c>
      <c r="H224">
        <v>2</v>
      </c>
      <c r="I224" t="s">
        <v>433</v>
      </c>
      <c r="J224" t="s">
        <v>434</v>
      </c>
      <c r="K224" t="s">
        <v>435</v>
      </c>
      <c r="L224">
        <v>1368</v>
      </c>
      <c r="N224">
        <v>1011</v>
      </c>
      <c r="O224" t="s">
        <v>436</v>
      </c>
      <c r="P224" t="s">
        <v>436</v>
      </c>
      <c r="Q224">
        <v>1</v>
      </c>
      <c r="X224">
        <v>0.57999999999999996</v>
      </c>
      <c r="Y224">
        <v>0</v>
      </c>
      <c r="Z224">
        <v>31.26</v>
      </c>
      <c r="AA224">
        <v>13.5</v>
      </c>
      <c r="AB224">
        <v>0</v>
      </c>
      <c r="AC224">
        <v>0</v>
      </c>
      <c r="AD224">
        <v>1</v>
      </c>
      <c r="AE224">
        <v>0</v>
      </c>
      <c r="AF224" t="s">
        <v>3</v>
      </c>
      <c r="AG224">
        <v>0.57999999999999996</v>
      </c>
      <c r="AH224">
        <v>2</v>
      </c>
      <c r="AI224">
        <v>36514885</v>
      </c>
      <c r="AJ224">
        <v>229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</row>
    <row r="225" spans="1:44">
      <c r="A225">
        <f>ROW(Source!A155)</f>
        <v>155</v>
      </c>
      <c r="B225">
        <v>36514886</v>
      </c>
      <c r="C225">
        <v>36514882</v>
      </c>
      <c r="D225">
        <v>29174591</v>
      </c>
      <c r="E225">
        <v>1</v>
      </c>
      <c r="F225">
        <v>1</v>
      </c>
      <c r="G225">
        <v>1</v>
      </c>
      <c r="H225">
        <v>2</v>
      </c>
      <c r="I225" t="s">
        <v>556</v>
      </c>
      <c r="J225" t="s">
        <v>704</v>
      </c>
      <c r="K225" t="s">
        <v>558</v>
      </c>
      <c r="L225">
        <v>1368</v>
      </c>
      <c r="N225">
        <v>1011</v>
      </c>
      <c r="O225" t="s">
        <v>436</v>
      </c>
      <c r="P225" t="s">
        <v>436</v>
      </c>
      <c r="Q225">
        <v>1</v>
      </c>
      <c r="X225">
        <v>0.82</v>
      </c>
      <c r="Y225">
        <v>0</v>
      </c>
      <c r="Z225">
        <v>0.95</v>
      </c>
      <c r="AA225">
        <v>0</v>
      </c>
      <c r="AB225">
        <v>0</v>
      </c>
      <c r="AC225">
        <v>0</v>
      </c>
      <c r="AD225">
        <v>1</v>
      </c>
      <c r="AE225">
        <v>0</v>
      </c>
      <c r="AF225" t="s">
        <v>3</v>
      </c>
      <c r="AG225">
        <v>0.82</v>
      </c>
      <c r="AH225">
        <v>2</v>
      </c>
      <c r="AI225">
        <v>36514886</v>
      </c>
      <c r="AJ225">
        <v>230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</row>
    <row r="226" spans="1:44">
      <c r="A226">
        <f>ROW(Source!A155)</f>
        <v>155</v>
      </c>
      <c r="B226">
        <v>36514887</v>
      </c>
      <c r="C226">
        <v>36514882</v>
      </c>
      <c r="D226">
        <v>29174661</v>
      </c>
      <c r="E226">
        <v>1</v>
      </c>
      <c r="F226">
        <v>1</v>
      </c>
      <c r="G226">
        <v>1</v>
      </c>
      <c r="H226">
        <v>2</v>
      </c>
      <c r="I226" t="s">
        <v>709</v>
      </c>
      <c r="J226" t="s">
        <v>710</v>
      </c>
      <c r="K226" t="s">
        <v>711</v>
      </c>
      <c r="L226">
        <v>1368</v>
      </c>
      <c r="N226">
        <v>1011</v>
      </c>
      <c r="O226" t="s">
        <v>436</v>
      </c>
      <c r="P226" t="s">
        <v>436</v>
      </c>
      <c r="Q226">
        <v>1</v>
      </c>
      <c r="X226">
        <v>2.7</v>
      </c>
      <c r="Y226">
        <v>0</v>
      </c>
      <c r="Z226">
        <v>2.09</v>
      </c>
      <c r="AA226">
        <v>0</v>
      </c>
      <c r="AB226">
        <v>0</v>
      </c>
      <c r="AC226">
        <v>0</v>
      </c>
      <c r="AD226">
        <v>1</v>
      </c>
      <c r="AE226">
        <v>0</v>
      </c>
      <c r="AF226" t="s">
        <v>3</v>
      </c>
      <c r="AG226">
        <v>2.7</v>
      </c>
      <c r="AH226">
        <v>2</v>
      </c>
      <c r="AI226">
        <v>36514887</v>
      </c>
      <c r="AJ226">
        <v>231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</row>
    <row r="227" spans="1:44">
      <c r="A227">
        <f>ROW(Source!A155)</f>
        <v>155</v>
      </c>
      <c r="B227">
        <v>36514888</v>
      </c>
      <c r="C227">
        <v>36514882</v>
      </c>
      <c r="D227">
        <v>29174913</v>
      </c>
      <c r="E227">
        <v>1</v>
      </c>
      <c r="F227">
        <v>1</v>
      </c>
      <c r="G227">
        <v>1</v>
      </c>
      <c r="H227">
        <v>2</v>
      </c>
      <c r="I227" t="s">
        <v>461</v>
      </c>
      <c r="J227" t="s">
        <v>516</v>
      </c>
      <c r="K227" t="s">
        <v>463</v>
      </c>
      <c r="L227">
        <v>1368</v>
      </c>
      <c r="N227">
        <v>1011</v>
      </c>
      <c r="O227" t="s">
        <v>436</v>
      </c>
      <c r="P227" t="s">
        <v>436</v>
      </c>
      <c r="Q227">
        <v>1</v>
      </c>
      <c r="X227">
        <v>0.84</v>
      </c>
      <c r="Y227">
        <v>0</v>
      </c>
      <c r="Z227">
        <v>87.17</v>
      </c>
      <c r="AA227">
        <v>11.6</v>
      </c>
      <c r="AB227">
        <v>0</v>
      </c>
      <c r="AC227">
        <v>0</v>
      </c>
      <c r="AD227">
        <v>1</v>
      </c>
      <c r="AE227">
        <v>0</v>
      </c>
      <c r="AF227" t="s">
        <v>3</v>
      </c>
      <c r="AG227">
        <v>0.84</v>
      </c>
      <c r="AH227">
        <v>2</v>
      </c>
      <c r="AI227">
        <v>36514888</v>
      </c>
      <c r="AJ227">
        <v>232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</row>
    <row r="228" spans="1:44">
      <c r="A228">
        <f>ROW(Source!A155)</f>
        <v>155</v>
      </c>
      <c r="B228">
        <v>36514889</v>
      </c>
      <c r="C228">
        <v>36514882</v>
      </c>
      <c r="D228">
        <v>29114332</v>
      </c>
      <c r="E228">
        <v>1</v>
      </c>
      <c r="F228">
        <v>1</v>
      </c>
      <c r="G228">
        <v>1</v>
      </c>
      <c r="H228">
        <v>3</v>
      </c>
      <c r="I228" t="s">
        <v>476</v>
      </c>
      <c r="J228" t="s">
        <v>712</v>
      </c>
      <c r="K228" t="s">
        <v>478</v>
      </c>
      <c r="L228">
        <v>1348</v>
      </c>
      <c r="N228">
        <v>1009</v>
      </c>
      <c r="O228" t="s">
        <v>44</v>
      </c>
      <c r="P228" t="s">
        <v>44</v>
      </c>
      <c r="Q228">
        <v>1000</v>
      </c>
      <c r="X228">
        <v>1.23E-2</v>
      </c>
      <c r="Y228">
        <v>11978</v>
      </c>
      <c r="Z228">
        <v>0</v>
      </c>
      <c r="AA228">
        <v>0</v>
      </c>
      <c r="AB228">
        <v>0</v>
      </c>
      <c r="AC228">
        <v>0</v>
      </c>
      <c r="AD228">
        <v>1</v>
      </c>
      <c r="AE228">
        <v>0</v>
      </c>
      <c r="AF228" t="s">
        <v>3</v>
      </c>
      <c r="AG228">
        <v>1.23E-2</v>
      </c>
      <c r="AH228">
        <v>2</v>
      </c>
      <c r="AI228">
        <v>36514889</v>
      </c>
      <c r="AJ228">
        <v>233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</row>
    <row r="229" spans="1:44">
      <c r="A229">
        <f>ROW(Source!A155)</f>
        <v>155</v>
      </c>
      <c r="B229">
        <v>36514890</v>
      </c>
      <c r="C229">
        <v>36514882</v>
      </c>
      <c r="D229">
        <v>29130788</v>
      </c>
      <c r="E229">
        <v>1</v>
      </c>
      <c r="F229">
        <v>1</v>
      </c>
      <c r="G229">
        <v>1</v>
      </c>
      <c r="H229">
        <v>3</v>
      </c>
      <c r="I229" t="s">
        <v>713</v>
      </c>
      <c r="J229" t="s">
        <v>714</v>
      </c>
      <c r="K229" t="s">
        <v>715</v>
      </c>
      <c r="L229">
        <v>1339</v>
      </c>
      <c r="N229">
        <v>1007</v>
      </c>
      <c r="O229" t="s">
        <v>219</v>
      </c>
      <c r="P229" t="s">
        <v>219</v>
      </c>
      <c r="Q229">
        <v>1</v>
      </c>
      <c r="X229">
        <v>2.88</v>
      </c>
      <c r="Y229">
        <v>2156.0100000000002</v>
      </c>
      <c r="Z229">
        <v>0</v>
      </c>
      <c r="AA229">
        <v>0</v>
      </c>
      <c r="AB229">
        <v>0</v>
      </c>
      <c r="AC229">
        <v>0</v>
      </c>
      <c r="AD229">
        <v>1</v>
      </c>
      <c r="AE229">
        <v>0</v>
      </c>
      <c r="AF229" t="s">
        <v>3</v>
      </c>
      <c r="AG229">
        <v>2.88</v>
      </c>
      <c r="AH229">
        <v>2</v>
      </c>
      <c r="AI229">
        <v>36514890</v>
      </c>
      <c r="AJ229">
        <v>234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</row>
    <row r="230" spans="1:44">
      <c r="A230">
        <f>ROW(Source!A156)</f>
        <v>156</v>
      </c>
      <c r="B230">
        <v>35351504</v>
      </c>
      <c r="C230">
        <v>35351503</v>
      </c>
      <c r="D230">
        <v>18408291</v>
      </c>
      <c r="E230">
        <v>1</v>
      </c>
      <c r="F230">
        <v>1</v>
      </c>
      <c r="G230">
        <v>1</v>
      </c>
      <c r="H230">
        <v>1</v>
      </c>
      <c r="I230" t="s">
        <v>448</v>
      </c>
      <c r="J230" t="s">
        <v>3</v>
      </c>
      <c r="K230" t="s">
        <v>449</v>
      </c>
      <c r="L230">
        <v>1369</v>
      </c>
      <c r="N230">
        <v>1013</v>
      </c>
      <c r="O230" t="s">
        <v>430</v>
      </c>
      <c r="P230" t="s">
        <v>430</v>
      </c>
      <c r="Q230">
        <v>1</v>
      </c>
      <c r="X230">
        <v>31.26</v>
      </c>
      <c r="Y230">
        <v>0</v>
      </c>
      <c r="Z230">
        <v>0</v>
      </c>
      <c r="AA230">
        <v>0</v>
      </c>
      <c r="AB230">
        <v>260.95999999999998</v>
      </c>
      <c r="AC230">
        <v>0</v>
      </c>
      <c r="AD230">
        <v>1</v>
      </c>
      <c r="AE230">
        <v>1</v>
      </c>
      <c r="AF230" t="s">
        <v>57</v>
      </c>
      <c r="AG230">
        <v>35.948999999999998</v>
      </c>
      <c r="AH230">
        <v>2</v>
      </c>
      <c r="AI230">
        <v>35351504</v>
      </c>
      <c r="AJ230">
        <v>235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</row>
    <row r="231" spans="1:44">
      <c r="A231">
        <f>ROW(Source!A156)</f>
        <v>156</v>
      </c>
      <c r="B231">
        <v>35351505</v>
      </c>
      <c r="C231">
        <v>35351503</v>
      </c>
      <c r="D231">
        <v>121548</v>
      </c>
      <c r="E231">
        <v>1</v>
      </c>
      <c r="F231">
        <v>1</v>
      </c>
      <c r="G231">
        <v>1</v>
      </c>
      <c r="H231">
        <v>1</v>
      </c>
      <c r="I231" t="s">
        <v>23</v>
      </c>
      <c r="J231" t="s">
        <v>3</v>
      </c>
      <c r="K231" t="s">
        <v>431</v>
      </c>
      <c r="L231">
        <v>608254</v>
      </c>
      <c r="N231">
        <v>1013</v>
      </c>
      <c r="O231" t="s">
        <v>432</v>
      </c>
      <c r="P231" t="s">
        <v>432</v>
      </c>
      <c r="Q231">
        <v>1</v>
      </c>
      <c r="X231">
        <v>6.7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1</v>
      </c>
      <c r="AE231">
        <v>2</v>
      </c>
      <c r="AF231" t="s">
        <v>56</v>
      </c>
      <c r="AG231">
        <v>8.375</v>
      </c>
      <c r="AH231">
        <v>2</v>
      </c>
      <c r="AI231">
        <v>35351505</v>
      </c>
      <c r="AJ231">
        <v>236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</row>
    <row r="232" spans="1:44">
      <c r="A232">
        <f>ROW(Source!A156)</f>
        <v>156</v>
      </c>
      <c r="B232">
        <v>35351506</v>
      </c>
      <c r="C232">
        <v>35351503</v>
      </c>
      <c r="D232">
        <v>29172710</v>
      </c>
      <c r="E232">
        <v>1</v>
      </c>
      <c r="F232">
        <v>1</v>
      </c>
      <c r="G232">
        <v>1</v>
      </c>
      <c r="H232">
        <v>2</v>
      </c>
      <c r="I232" t="s">
        <v>442</v>
      </c>
      <c r="J232" t="s">
        <v>443</v>
      </c>
      <c r="K232" t="s">
        <v>444</v>
      </c>
      <c r="L232">
        <v>1368</v>
      </c>
      <c r="N232">
        <v>1011</v>
      </c>
      <c r="O232" t="s">
        <v>436</v>
      </c>
      <c r="P232" t="s">
        <v>436</v>
      </c>
      <c r="Q232">
        <v>1</v>
      </c>
      <c r="X232">
        <v>6.7</v>
      </c>
      <c r="Y232">
        <v>0</v>
      </c>
      <c r="Z232">
        <v>46.56</v>
      </c>
      <c r="AA232">
        <v>10.06</v>
      </c>
      <c r="AB232">
        <v>0</v>
      </c>
      <c r="AC232">
        <v>0</v>
      </c>
      <c r="AD232">
        <v>1</v>
      </c>
      <c r="AE232">
        <v>0</v>
      </c>
      <c r="AF232" t="s">
        <v>56</v>
      </c>
      <c r="AG232">
        <v>8.375</v>
      </c>
      <c r="AH232">
        <v>2</v>
      </c>
      <c r="AI232">
        <v>35351506</v>
      </c>
      <c r="AJ232">
        <v>237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</row>
    <row r="233" spans="1:44">
      <c r="A233">
        <f>ROW(Source!A156)</f>
        <v>156</v>
      </c>
      <c r="B233">
        <v>35351507</v>
      </c>
      <c r="C233">
        <v>35351503</v>
      </c>
      <c r="D233">
        <v>29173472</v>
      </c>
      <c r="E233">
        <v>1</v>
      </c>
      <c r="F233">
        <v>1</v>
      </c>
      <c r="G233">
        <v>1</v>
      </c>
      <c r="H233">
        <v>2</v>
      </c>
      <c r="I233" t="s">
        <v>532</v>
      </c>
      <c r="J233" t="s">
        <v>533</v>
      </c>
      <c r="K233" t="s">
        <v>534</v>
      </c>
      <c r="L233">
        <v>1368</v>
      </c>
      <c r="N233">
        <v>1011</v>
      </c>
      <c r="O233" t="s">
        <v>436</v>
      </c>
      <c r="P233" t="s">
        <v>436</v>
      </c>
      <c r="Q233">
        <v>1</v>
      </c>
      <c r="X233">
        <v>11</v>
      </c>
      <c r="Y233">
        <v>0</v>
      </c>
      <c r="Z233">
        <v>3</v>
      </c>
      <c r="AA233">
        <v>0</v>
      </c>
      <c r="AB233">
        <v>0</v>
      </c>
      <c r="AC233">
        <v>0</v>
      </c>
      <c r="AD233">
        <v>1</v>
      </c>
      <c r="AE233">
        <v>0</v>
      </c>
      <c r="AF233" t="s">
        <v>56</v>
      </c>
      <c r="AG233">
        <v>13.75</v>
      </c>
      <c r="AH233">
        <v>2</v>
      </c>
      <c r="AI233">
        <v>35351507</v>
      </c>
      <c r="AJ233">
        <v>238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</row>
    <row r="234" spans="1:44">
      <c r="A234">
        <f>ROW(Source!A156)</f>
        <v>156</v>
      </c>
      <c r="B234">
        <v>35351508</v>
      </c>
      <c r="C234">
        <v>35351503</v>
      </c>
      <c r="D234">
        <v>29174913</v>
      </c>
      <c r="E234">
        <v>1</v>
      </c>
      <c r="F234">
        <v>1</v>
      </c>
      <c r="G234">
        <v>1</v>
      </c>
      <c r="H234">
        <v>2</v>
      </c>
      <c r="I234" t="s">
        <v>461</v>
      </c>
      <c r="J234" t="s">
        <v>462</v>
      </c>
      <c r="K234" t="s">
        <v>463</v>
      </c>
      <c r="L234">
        <v>1368</v>
      </c>
      <c r="N234">
        <v>1011</v>
      </c>
      <c r="O234" t="s">
        <v>436</v>
      </c>
      <c r="P234" t="s">
        <v>436</v>
      </c>
      <c r="Q234">
        <v>1</v>
      </c>
      <c r="X234">
        <v>0.35</v>
      </c>
      <c r="Y234">
        <v>0</v>
      </c>
      <c r="Z234">
        <v>87.17</v>
      </c>
      <c r="AA234">
        <v>11.6</v>
      </c>
      <c r="AB234">
        <v>0</v>
      </c>
      <c r="AC234">
        <v>0</v>
      </c>
      <c r="AD234">
        <v>1</v>
      </c>
      <c r="AE234">
        <v>0</v>
      </c>
      <c r="AF234" t="s">
        <v>56</v>
      </c>
      <c r="AG234">
        <v>0.4375</v>
      </c>
      <c r="AH234">
        <v>2</v>
      </c>
      <c r="AI234">
        <v>35351508</v>
      </c>
      <c r="AJ234">
        <v>239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</row>
    <row r="235" spans="1:44">
      <c r="A235">
        <f>ROW(Source!A156)</f>
        <v>156</v>
      </c>
      <c r="B235">
        <v>35351509</v>
      </c>
      <c r="C235">
        <v>35351503</v>
      </c>
      <c r="D235">
        <v>29114687</v>
      </c>
      <c r="E235">
        <v>1</v>
      </c>
      <c r="F235">
        <v>1</v>
      </c>
      <c r="G235">
        <v>1</v>
      </c>
      <c r="H235">
        <v>3</v>
      </c>
      <c r="I235" t="s">
        <v>716</v>
      </c>
      <c r="J235" t="s">
        <v>717</v>
      </c>
      <c r="K235" t="s">
        <v>718</v>
      </c>
      <c r="L235">
        <v>1348</v>
      </c>
      <c r="N235">
        <v>1009</v>
      </c>
      <c r="O235" t="s">
        <v>44</v>
      </c>
      <c r="P235" t="s">
        <v>44</v>
      </c>
      <c r="Q235">
        <v>1000</v>
      </c>
      <c r="X235">
        <v>1.8E-3</v>
      </c>
      <c r="Y235">
        <v>16974</v>
      </c>
      <c r="Z235">
        <v>0</v>
      </c>
      <c r="AA235">
        <v>0</v>
      </c>
      <c r="AB235">
        <v>0</v>
      </c>
      <c r="AC235">
        <v>0</v>
      </c>
      <c r="AD235">
        <v>1</v>
      </c>
      <c r="AE235">
        <v>0</v>
      </c>
      <c r="AF235" t="s">
        <v>3</v>
      </c>
      <c r="AG235">
        <v>1.8E-3</v>
      </c>
      <c r="AH235">
        <v>2</v>
      </c>
      <c r="AI235">
        <v>35351509</v>
      </c>
      <c r="AJ235">
        <v>240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</row>
    <row r="236" spans="1:44">
      <c r="A236">
        <f>ROW(Source!A156)</f>
        <v>156</v>
      </c>
      <c r="B236">
        <v>35351510</v>
      </c>
      <c r="C236">
        <v>35351503</v>
      </c>
      <c r="D236">
        <v>29115292</v>
      </c>
      <c r="E236">
        <v>1</v>
      </c>
      <c r="F236">
        <v>1</v>
      </c>
      <c r="G236">
        <v>1</v>
      </c>
      <c r="H236">
        <v>3</v>
      </c>
      <c r="I236" t="s">
        <v>719</v>
      </c>
      <c r="J236" t="s">
        <v>720</v>
      </c>
      <c r="K236" t="s">
        <v>721</v>
      </c>
      <c r="L236">
        <v>1339</v>
      </c>
      <c r="N236">
        <v>1007</v>
      </c>
      <c r="O236" t="s">
        <v>219</v>
      </c>
      <c r="P236" t="s">
        <v>219</v>
      </c>
      <c r="Q236">
        <v>1</v>
      </c>
      <c r="X236">
        <v>1.24</v>
      </c>
      <c r="Y236">
        <v>4478.33</v>
      </c>
      <c r="Z236">
        <v>0</v>
      </c>
      <c r="AA236">
        <v>0</v>
      </c>
      <c r="AB236">
        <v>0</v>
      </c>
      <c r="AC236">
        <v>0</v>
      </c>
      <c r="AD236">
        <v>1</v>
      </c>
      <c r="AE236">
        <v>0</v>
      </c>
      <c r="AF236" t="s">
        <v>3</v>
      </c>
      <c r="AG236">
        <v>1.24</v>
      </c>
      <c r="AH236">
        <v>2</v>
      </c>
      <c r="AI236">
        <v>35351510</v>
      </c>
      <c r="AJ236">
        <v>241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</row>
    <row r="237" spans="1:44">
      <c r="A237">
        <f>ROW(Source!A157)</f>
        <v>157</v>
      </c>
      <c r="B237">
        <v>36319682</v>
      </c>
      <c r="C237">
        <v>36319668</v>
      </c>
      <c r="D237">
        <v>31427882</v>
      </c>
      <c r="E237">
        <v>1</v>
      </c>
      <c r="F237">
        <v>1</v>
      </c>
      <c r="G237">
        <v>1</v>
      </c>
      <c r="H237">
        <v>1</v>
      </c>
      <c r="I237" t="s">
        <v>722</v>
      </c>
      <c r="J237" t="s">
        <v>3</v>
      </c>
      <c r="K237" t="s">
        <v>723</v>
      </c>
      <c r="L237">
        <v>1369</v>
      </c>
      <c r="N237">
        <v>1013</v>
      </c>
      <c r="O237" t="s">
        <v>430</v>
      </c>
      <c r="P237" t="s">
        <v>430</v>
      </c>
      <c r="Q237">
        <v>1</v>
      </c>
      <c r="X237">
        <v>45.26</v>
      </c>
      <c r="Y237">
        <v>0</v>
      </c>
      <c r="Z237">
        <v>0</v>
      </c>
      <c r="AA237">
        <v>0</v>
      </c>
      <c r="AB237">
        <v>278.5</v>
      </c>
      <c r="AC237">
        <v>0</v>
      </c>
      <c r="AD237">
        <v>1</v>
      </c>
      <c r="AE237">
        <v>1</v>
      </c>
      <c r="AF237" t="s">
        <v>57</v>
      </c>
      <c r="AG237">
        <v>52.048999999999992</v>
      </c>
      <c r="AH237">
        <v>2</v>
      </c>
      <c r="AI237">
        <v>36319682</v>
      </c>
      <c r="AJ237">
        <v>242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</row>
    <row r="238" spans="1:44">
      <c r="A238">
        <f>ROW(Source!A157)</f>
        <v>157</v>
      </c>
      <c r="B238">
        <v>36319683</v>
      </c>
      <c r="C238">
        <v>36319668</v>
      </c>
      <c r="D238">
        <v>121548</v>
      </c>
      <c r="E238">
        <v>1</v>
      </c>
      <c r="F238">
        <v>1</v>
      </c>
      <c r="G238">
        <v>1</v>
      </c>
      <c r="H238">
        <v>1</v>
      </c>
      <c r="I238" t="s">
        <v>23</v>
      </c>
      <c r="J238" t="s">
        <v>3</v>
      </c>
      <c r="K238" t="s">
        <v>431</v>
      </c>
      <c r="L238">
        <v>608254</v>
      </c>
      <c r="N238">
        <v>1013</v>
      </c>
      <c r="O238" t="s">
        <v>432</v>
      </c>
      <c r="P238" t="s">
        <v>432</v>
      </c>
      <c r="Q238">
        <v>1</v>
      </c>
      <c r="X238">
        <v>0.04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1</v>
      </c>
      <c r="AE238">
        <v>2</v>
      </c>
      <c r="AF238" t="s">
        <v>56</v>
      </c>
      <c r="AG238">
        <v>0.05</v>
      </c>
      <c r="AH238">
        <v>2</v>
      </c>
      <c r="AI238">
        <v>36319683</v>
      </c>
      <c r="AJ238">
        <v>243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</row>
    <row r="239" spans="1:44">
      <c r="A239">
        <f>ROW(Source!A157)</f>
        <v>157</v>
      </c>
      <c r="B239">
        <v>36319684</v>
      </c>
      <c r="C239">
        <v>36319668</v>
      </c>
      <c r="D239">
        <v>35554737</v>
      </c>
      <c r="E239">
        <v>1</v>
      </c>
      <c r="F239">
        <v>1</v>
      </c>
      <c r="G239">
        <v>1</v>
      </c>
      <c r="H239">
        <v>2</v>
      </c>
      <c r="I239" t="s">
        <v>433</v>
      </c>
      <c r="J239" t="s">
        <v>724</v>
      </c>
      <c r="K239" t="s">
        <v>435</v>
      </c>
      <c r="L239">
        <v>1368</v>
      </c>
      <c r="N239">
        <v>1011</v>
      </c>
      <c r="O239" t="s">
        <v>436</v>
      </c>
      <c r="P239" t="s">
        <v>436</v>
      </c>
      <c r="Q239">
        <v>1</v>
      </c>
      <c r="X239">
        <v>0.04</v>
      </c>
      <c r="Y239">
        <v>0</v>
      </c>
      <c r="Z239">
        <v>31.26</v>
      </c>
      <c r="AA239">
        <v>13.5</v>
      </c>
      <c r="AB239">
        <v>0</v>
      </c>
      <c r="AC239">
        <v>0</v>
      </c>
      <c r="AD239">
        <v>1</v>
      </c>
      <c r="AE239">
        <v>0</v>
      </c>
      <c r="AF239" t="s">
        <v>56</v>
      </c>
      <c r="AG239">
        <v>0.05</v>
      </c>
      <c r="AH239">
        <v>2</v>
      </c>
      <c r="AI239">
        <v>36319684</v>
      </c>
      <c r="AJ239">
        <v>244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</row>
    <row r="240" spans="1:44">
      <c r="A240">
        <f>ROW(Source!A157)</f>
        <v>157</v>
      </c>
      <c r="B240">
        <v>36319685</v>
      </c>
      <c r="C240">
        <v>36319668</v>
      </c>
      <c r="D240">
        <v>35555025</v>
      </c>
      <c r="E240">
        <v>1</v>
      </c>
      <c r="F240">
        <v>1</v>
      </c>
      <c r="G240">
        <v>1</v>
      </c>
      <c r="H240">
        <v>2</v>
      </c>
      <c r="I240" t="s">
        <v>725</v>
      </c>
      <c r="J240" t="s">
        <v>726</v>
      </c>
      <c r="K240" t="s">
        <v>727</v>
      </c>
      <c r="L240">
        <v>1368</v>
      </c>
      <c r="N240">
        <v>1011</v>
      </c>
      <c r="O240" t="s">
        <v>436</v>
      </c>
      <c r="P240" t="s">
        <v>436</v>
      </c>
      <c r="Q240">
        <v>1</v>
      </c>
      <c r="X240">
        <v>1.35</v>
      </c>
      <c r="Y240">
        <v>0</v>
      </c>
      <c r="Z240">
        <v>2.7</v>
      </c>
      <c r="AA240">
        <v>0</v>
      </c>
      <c r="AB240">
        <v>0</v>
      </c>
      <c r="AC240">
        <v>0</v>
      </c>
      <c r="AD240">
        <v>1</v>
      </c>
      <c r="AE240">
        <v>0</v>
      </c>
      <c r="AF240" t="s">
        <v>56</v>
      </c>
      <c r="AG240">
        <v>1.6875</v>
      </c>
      <c r="AH240">
        <v>2</v>
      </c>
      <c r="AI240">
        <v>36319685</v>
      </c>
      <c r="AJ240">
        <v>245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</row>
    <row r="241" spans="1:44">
      <c r="A241">
        <f>ROW(Source!A157)</f>
        <v>157</v>
      </c>
      <c r="B241">
        <v>36319686</v>
      </c>
      <c r="C241">
        <v>36319668</v>
      </c>
      <c r="D241">
        <v>35555088</v>
      </c>
      <c r="E241">
        <v>1</v>
      </c>
      <c r="F241">
        <v>1</v>
      </c>
      <c r="G241">
        <v>1</v>
      </c>
      <c r="H241">
        <v>2</v>
      </c>
      <c r="I241" t="s">
        <v>461</v>
      </c>
      <c r="J241" t="s">
        <v>498</v>
      </c>
      <c r="K241" t="s">
        <v>463</v>
      </c>
      <c r="L241">
        <v>1368</v>
      </c>
      <c r="N241">
        <v>1011</v>
      </c>
      <c r="O241" t="s">
        <v>436</v>
      </c>
      <c r="P241" t="s">
        <v>436</v>
      </c>
      <c r="Q241">
        <v>1</v>
      </c>
      <c r="X241">
        <v>0.01</v>
      </c>
      <c r="Y241">
        <v>0</v>
      </c>
      <c r="Z241">
        <v>87.17</v>
      </c>
      <c r="AA241">
        <v>11.6</v>
      </c>
      <c r="AB241">
        <v>0</v>
      </c>
      <c r="AC241">
        <v>0</v>
      </c>
      <c r="AD241">
        <v>1</v>
      </c>
      <c r="AE241">
        <v>0</v>
      </c>
      <c r="AF241" t="s">
        <v>56</v>
      </c>
      <c r="AG241">
        <v>1.2500000000000001E-2</v>
      </c>
      <c r="AH241">
        <v>2</v>
      </c>
      <c r="AI241">
        <v>36319686</v>
      </c>
      <c r="AJ241">
        <v>246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</row>
    <row r="242" spans="1:44">
      <c r="A242">
        <f>ROW(Source!A157)</f>
        <v>157</v>
      </c>
      <c r="B242">
        <v>36319687</v>
      </c>
      <c r="C242">
        <v>36319668</v>
      </c>
      <c r="D242">
        <v>35552818</v>
      </c>
      <c r="E242">
        <v>1</v>
      </c>
      <c r="F242">
        <v>1</v>
      </c>
      <c r="G242">
        <v>1</v>
      </c>
      <c r="H242">
        <v>3</v>
      </c>
      <c r="I242" t="s">
        <v>728</v>
      </c>
      <c r="J242" t="s">
        <v>729</v>
      </c>
      <c r="K242" t="s">
        <v>730</v>
      </c>
      <c r="L242">
        <v>1308</v>
      </c>
      <c r="N242">
        <v>1003</v>
      </c>
      <c r="O242" t="s">
        <v>26</v>
      </c>
      <c r="P242" t="s">
        <v>26</v>
      </c>
      <c r="Q242">
        <v>100</v>
      </c>
      <c r="X242">
        <v>0.68</v>
      </c>
      <c r="Y242">
        <v>99.4</v>
      </c>
      <c r="Z242">
        <v>0</v>
      </c>
      <c r="AA242">
        <v>0</v>
      </c>
      <c r="AB242">
        <v>0</v>
      </c>
      <c r="AC242">
        <v>0</v>
      </c>
      <c r="AD242">
        <v>1</v>
      </c>
      <c r="AE242">
        <v>0</v>
      </c>
      <c r="AF242" t="s">
        <v>3</v>
      </c>
      <c r="AG242">
        <v>0.68</v>
      </c>
      <c r="AH242">
        <v>2</v>
      </c>
      <c r="AI242">
        <v>36319687</v>
      </c>
      <c r="AJ242">
        <v>247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0</v>
      </c>
    </row>
    <row r="243" spans="1:44">
      <c r="A243">
        <f>ROW(Source!A157)</f>
        <v>157</v>
      </c>
      <c r="B243">
        <v>36319688</v>
      </c>
      <c r="C243">
        <v>36319668</v>
      </c>
      <c r="D243">
        <v>35554067</v>
      </c>
      <c r="E243">
        <v>1</v>
      </c>
      <c r="F243">
        <v>1</v>
      </c>
      <c r="G243">
        <v>1</v>
      </c>
      <c r="H243">
        <v>3</v>
      </c>
      <c r="I243" t="s">
        <v>785</v>
      </c>
      <c r="J243" t="s">
        <v>786</v>
      </c>
      <c r="K243" t="s">
        <v>787</v>
      </c>
      <c r="L243">
        <v>1327</v>
      </c>
      <c r="N243">
        <v>1005</v>
      </c>
      <c r="O243" t="s">
        <v>76</v>
      </c>
      <c r="P243" t="s">
        <v>76</v>
      </c>
      <c r="Q243">
        <v>1</v>
      </c>
      <c r="X243">
        <v>102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 t="s">
        <v>3</v>
      </c>
      <c r="AG243">
        <v>102</v>
      </c>
      <c r="AH243">
        <v>3</v>
      </c>
      <c r="AI243">
        <v>-1</v>
      </c>
      <c r="AJ243" t="s">
        <v>3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</row>
    <row r="244" spans="1:44">
      <c r="A244">
        <f>ROW(Source!A157)</f>
        <v>157</v>
      </c>
      <c r="B244">
        <v>36319689</v>
      </c>
      <c r="C244">
        <v>36319668</v>
      </c>
      <c r="D244">
        <v>35553389</v>
      </c>
      <c r="E244">
        <v>1</v>
      </c>
      <c r="F244">
        <v>1</v>
      </c>
      <c r="G244">
        <v>1</v>
      </c>
      <c r="H244">
        <v>3</v>
      </c>
      <c r="I244" t="s">
        <v>731</v>
      </c>
      <c r="J244" t="s">
        <v>732</v>
      </c>
      <c r="K244" t="s">
        <v>733</v>
      </c>
      <c r="L244">
        <v>1346</v>
      </c>
      <c r="N244">
        <v>1009</v>
      </c>
      <c r="O244" t="s">
        <v>101</v>
      </c>
      <c r="P244" t="s">
        <v>101</v>
      </c>
      <c r="Q244">
        <v>1</v>
      </c>
      <c r="X244">
        <v>27</v>
      </c>
      <c r="Y244">
        <v>26.71</v>
      </c>
      <c r="Z244">
        <v>0</v>
      </c>
      <c r="AA244">
        <v>0</v>
      </c>
      <c r="AB244">
        <v>0</v>
      </c>
      <c r="AC244">
        <v>0</v>
      </c>
      <c r="AD244">
        <v>1</v>
      </c>
      <c r="AE244">
        <v>0</v>
      </c>
      <c r="AF244" t="s">
        <v>3</v>
      </c>
      <c r="AG244">
        <v>27</v>
      </c>
      <c r="AH244">
        <v>2</v>
      </c>
      <c r="AI244">
        <v>36319689</v>
      </c>
      <c r="AJ244">
        <v>249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</row>
    <row r="245" spans="1:44">
      <c r="A245">
        <f>ROW(Source!A159)</f>
        <v>159</v>
      </c>
      <c r="B245">
        <v>35351562</v>
      </c>
      <c r="C245">
        <v>35351561</v>
      </c>
      <c r="D245">
        <v>18413230</v>
      </c>
      <c r="E245">
        <v>1</v>
      </c>
      <c r="F245">
        <v>1</v>
      </c>
      <c r="G245">
        <v>1</v>
      </c>
      <c r="H245">
        <v>1</v>
      </c>
      <c r="I245" t="s">
        <v>450</v>
      </c>
      <c r="J245" t="s">
        <v>3</v>
      </c>
      <c r="K245" t="s">
        <v>451</v>
      </c>
      <c r="L245">
        <v>1369</v>
      </c>
      <c r="N245">
        <v>1013</v>
      </c>
      <c r="O245" t="s">
        <v>430</v>
      </c>
      <c r="P245" t="s">
        <v>430</v>
      </c>
      <c r="Q245">
        <v>1</v>
      </c>
      <c r="X245">
        <v>6.66</v>
      </c>
      <c r="Y245">
        <v>0</v>
      </c>
      <c r="Z245">
        <v>0</v>
      </c>
      <c r="AA245">
        <v>0</v>
      </c>
      <c r="AB245">
        <v>293.22000000000003</v>
      </c>
      <c r="AC245">
        <v>0</v>
      </c>
      <c r="AD245">
        <v>1</v>
      </c>
      <c r="AE245">
        <v>1</v>
      </c>
      <c r="AF245" t="s">
        <v>57</v>
      </c>
      <c r="AG245">
        <v>7.6589999999999998</v>
      </c>
      <c r="AH245">
        <v>2</v>
      </c>
      <c r="AI245">
        <v>35351562</v>
      </c>
      <c r="AJ245">
        <v>250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</row>
    <row r="246" spans="1:44">
      <c r="A246">
        <f>ROW(Source!A159)</f>
        <v>159</v>
      </c>
      <c r="B246">
        <v>35351563</v>
      </c>
      <c r="C246">
        <v>35351561</v>
      </c>
      <c r="D246">
        <v>29173472</v>
      </c>
      <c r="E246">
        <v>1</v>
      </c>
      <c r="F246">
        <v>1</v>
      </c>
      <c r="G246">
        <v>1</v>
      </c>
      <c r="H246">
        <v>2</v>
      </c>
      <c r="I246" t="s">
        <v>532</v>
      </c>
      <c r="J246" t="s">
        <v>533</v>
      </c>
      <c r="K246" t="s">
        <v>534</v>
      </c>
      <c r="L246">
        <v>1368</v>
      </c>
      <c r="N246">
        <v>1011</v>
      </c>
      <c r="O246" t="s">
        <v>436</v>
      </c>
      <c r="P246" t="s">
        <v>436</v>
      </c>
      <c r="Q246">
        <v>1</v>
      </c>
      <c r="X246">
        <v>2.0099999999999998</v>
      </c>
      <c r="Y246">
        <v>0</v>
      </c>
      <c r="Z246">
        <v>3</v>
      </c>
      <c r="AA246">
        <v>0</v>
      </c>
      <c r="AB246">
        <v>0</v>
      </c>
      <c r="AC246">
        <v>0</v>
      </c>
      <c r="AD246">
        <v>1</v>
      </c>
      <c r="AE246">
        <v>0</v>
      </c>
      <c r="AF246" t="s">
        <v>56</v>
      </c>
      <c r="AG246">
        <v>2.5124999999999997</v>
      </c>
      <c r="AH246">
        <v>2</v>
      </c>
      <c r="AI246">
        <v>35351563</v>
      </c>
      <c r="AJ246">
        <v>251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</row>
    <row r="247" spans="1:44">
      <c r="A247">
        <f>ROW(Source!A159)</f>
        <v>159</v>
      </c>
      <c r="B247">
        <v>35351564</v>
      </c>
      <c r="C247">
        <v>35351561</v>
      </c>
      <c r="D247">
        <v>29174500</v>
      </c>
      <c r="E247">
        <v>1</v>
      </c>
      <c r="F247">
        <v>1</v>
      </c>
      <c r="G247">
        <v>1</v>
      </c>
      <c r="H247">
        <v>2</v>
      </c>
      <c r="I247" t="s">
        <v>513</v>
      </c>
      <c r="J247" t="s">
        <v>734</v>
      </c>
      <c r="K247" t="s">
        <v>515</v>
      </c>
      <c r="L247">
        <v>1368</v>
      </c>
      <c r="N247">
        <v>1011</v>
      </c>
      <c r="O247" t="s">
        <v>436</v>
      </c>
      <c r="P247" t="s">
        <v>436</v>
      </c>
      <c r="Q247">
        <v>1</v>
      </c>
      <c r="X247">
        <v>1.33</v>
      </c>
      <c r="Y247">
        <v>0</v>
      </c>
      <c r="Z247">
        <v>1.95</v>
      </c>
      <c r="AA247">
        <v>0</v>
      </c>
      <c r="AB247">
        <v>0</v>
      </c>
      <c r="AC247">
        <v>0</v>
      </c>
      <c r="AD247">
        <v>1</v>
      </c>
      <c r="AE247">
        <v>0</v>
      </c>
      <c r="AF247" t="s">
        <v>56</v>
      </c>
      <c r="AG247">
        <v>1.6625000000000001</v>
      </c>
      <c r="AH247">
        <v>2</v>
      </c>
      <c r="AI247">
        <v>35351564</v>
      </c>
      <c r="AJ247">
        <v>252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0</v>
      </c>
    </row>
    <row r="248" spans="1:44">
      <c r="A248">
        <f>ROW(Source!A159)</f>
        <v>159</v>
      </c>
      <c r="B248">
        <v>35351565</v>
      </c>
      <c r="C248">
        <v>35351561</v>
      </c>
      <c r="D248">
        <v>29174913</v>
      </c>
      <c r="E248">
        <v>1</v>
      </c>
      <c r="F248">
        <v>1</v>
      </c>
      <c r="G248">
        <v>1</v>
      </c>
      <c r="H248">
        <v>2</v>
      </c>
      <c r="I248" t="s">
        <v>461</v>
      </c>
      <c r="J248" t="s">
        <v>462</v>
      </c>
      <c r="K248" t="s">
        <v>463</v>
      </c>
      <c r="L248">
        <v>1368</v>
      </c>
      <c r="N248">
        <v>1011</v>
      </c>
      <c r="O248" t="s">
        <v>436</v>
      </c>
      <c r="P248" t="s">
        <v>436</v>
      </c>
      <c r="Q248">
        <v>1</v>
      </c>
      <c r="X248">
        <v>0.03</v>
      </c>
      <c r="Y248">
        <v>0</v>
      </c>
      <c r="Z248">
        <v>87.17</v>
      </c>
      <c r="AA248">
        <v>11.6</v>
      </c>
      <c r="AB248">
        <v>0</v>
      </c>
      <c r="AC248">
        <v>0</v>
      </c>
      <c r="AD248">
        <v>1</v>
      </c>
      <c r="AE248">
        <v>0</v>
      </c>
      <c r="AF248" t="s">
        <v>56</v>
      </c>
      <c r="AG248">
        <v>3.7499999999999999E-2</v>
      </c>
      <c r="AH248">
        <v>2</v>
      </c>
      <c r="AI248">
        <v>35351565</v>
      </c>
      <c r="AJ248">
        <v>253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</row>
    <row r="249" spans="1:44">
      <c r="A249">
        <f>ROW(Source!A159)</f>
        <v>159</v>
      </c>
      <c r="B249">
        <v>35351566</v>
      </c>
      <c r="C249">
        <v>35351561</v>
      </c>
      <c r="D249">
        <v>29114471</v>
      </c>
      <c r="E249">
        <v>1</v>
      </c>
      <c r="F249">
        <v>1</v>
      </c>
      <c r="G249">
        <v>1</v>
      </c>
      <c r="H249">
        <v>3</v>
      </c>
      <c r="I249" t="s">
        <v>520</v>
      </c>
      <c r="J249" t="s">
        <v>735</v>
      </c>
      <c r="K249" t="s">
        <v>522</v>
      </c>
      <c r="L249">
        <v>1358</v>
      </c>
      <c r="N249">
        <v>1010</v>
      </c>
      <c r="O249" t="s">
        <v>166</v>
      </c>
      <c r="P249" t="s">
        <v>166</v>
      </c>
      <c r="Q249">
        <v>10</v>
      </c>
      <c r="X249">
        <v>26.3</v>
      </c>
      <c r="Y249">
        <v>1.6</v>
      </c>
      <c r="Z249">
        <v>0</v>
      </c>
      <c r="AA249">
        <v>0</v>
      </c>
      <c r="AB249">
        <v>0</v>
      </c>
      <c r="AC249">
        <v>0</v>
      </c>
      <c r="AD249">
        <v>1</v>
      </c>
      <c r="AE249">
        <v>0</v>
      </c>
      <c r="AF249" t="s">
        <v>3</v>
      </c>
      <c r="AG249">
        <v>26.3</v>
      </c>
      <c r="AH249">
        <v>2</v>
      </c>
      <c r="AI249">
        <v>35351566</v>
      </c>
      <c r="AJ249">
        <v>254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</row>
    <row r="250" spans="1:44">
      <c r="A250">
        <f>ROW(Source!A159)</f>
        <v>159</v>
      </c>
      <c r="B250">
        <v>35351567</v>
      </c>
      <c r="C250">
        <v>35351561</v>
      </c>
      <c r="D250">
        <v>29114305</v>
      </c>
      <c r="E250">
        <v>1</v>
      </c>
      <c r="F250">
        <v>1</v>
      </c>
      <c r="G250">
        <v>1</v>
      </c>
      <c r="H250">
        <v>3</v>
      </c>
      <c r="I250" t="s">
        <v>736</v>
      </c>
      <c r="J250" t="s">
        <v>737</v>
      </c>
      <c r="K250" t="s">
        <v>738</v>
      </c>
      <c r="L250">
        <v>1354</v>
      </c>
      <c r="N250">
        <v>1010</v>
      </c>
      <c r="O250" t="s">
        <v>106</v>
      </c>
      <c r="P250" t="s">
        <v>106</v>
      </c>
      <c r="Q250">
        <v>1</v>
      </c>
      <c r="X250">
        <v>263</v>
      </c>
      <c r="Y250">
        <v>0.12</v>
      </c>
      <c r="Z250">
        <v>0</v>
      </c>
      <c r="AA250">
        <v>0</v>
      </c>
      <c r="AB250">
        <v>0</v>
      </c>
      <c r="AC250">
        <v>0</v>
      </c>
      <c r="AD250">
        <v>1</v>
      </c>
      <c r="AE250">
        <v>0</v>
      </c>
      <c r="AF250" t="s">
        <v>3</v>
      </c>
      <c r="AG250">
        <v>263</v>
      </c>
      <c r="AH250">
        <v>2</v>
      </c>
      <c r="AI250">
        <v>35351567</v>
      </c>
      <c r="AJ250">
        <v>255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</row>
    <row r="251" spans="1:44">
      <c r="A251">
        <f>ROW(Source!A159)</f>
        <v>159</v>
      </c>
      <c r="B251">
        <v>35351568</v>
      </c>
      <c r="C251">
        <v>35351561</v>
      </c>
      <c r="D251">
        <v>29111012</v>
      </c>
      <c r="E251">
        <v>1</v>
      </c>
      <c r="F251">
        <v>1</v>
      </c>
      <c r="G251">
        <v>1</v>
      </c>
      <c r="H251">
        <v>3</v>
      </c>
      <c r="I251" t="s">
        <v>739</v>
      </c>
      <c r="J251" t="s">
        <v>740</v>
      </c>
      <c r="K251" t="s">
        <v>741</v>
      </c>
      <c r="L251">
        <v>1354</v>
      </c>
      <c r="N251">
        <v>1010</v>
      </c>
      <c r="O251" t="s">
        <v>106</v>
      </c>
      <c r="P251" t="s">
        <v>106</v>
      </c>
      <c r="Q251">
        <v>1</v>
      </c>
      <c r="X251">
        <v>7</v>
      </c>
      <c r="Y251">
        <v>1.29</v>
      </c>
      <c r="Z251">
        <v>0</v>
      </c>
      <c r="AA251">
        <v>0</v>
      </c>
      <c r="AB251">
        <v>0</v>
      </c>
      <c r="AC251">
        <v>0</v>
      </c>
      <c r="AD251">
        <v>1</v>
      </c>
      <c r="AE251">
        <v>0</v>
      </c>
      <c r="AF251" t="s">
        <v>3</v>
      </c>
      <c r="AG251">
        <v>7</v>
      </c>
      <c r="AH251">
        <v>2</v>
      </c>
      <c r="AI251">
        <v>35351568</v>
      </c>
      <c r="AJ251">
        <v>256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</row>
    <row r="252" spans="1:44">
      <c r="A252">
        <f>ROW(Source!A159)</f>
        <v>159</v>
      </c>
      <c r="B252">
        <v>35351569</v>
      </c>
      <c r="C252">
        <v>35351561</v>
      </c>
      <c r="D252">
        <v>29111013</v>
      </c>
      <c r="E252">
        <v>1</v>
      </c>
      <c r="F252">
        <v>1</v>
      </c>
      <c r="G252">
        <v>1</v>
      </c>
      <c r="H252">
        <v>3</v>
      </c>
      <c r="I252" t="s">
        <v>742</v>
      </c>
      <c r="J252" t="s">
        <v>743</v>
      </c>
      <c r="K252" t="s">
        <v>744</v>
      </c>
      <c r="L252">
        <v>1354</v>
      </c>
      <c r="N252">
        <v>1010</v>
      </c>
      <c r="O252" t="s">
        <v>106</v>
      </c>
      <c r="P252" t="s">
        <v>106</v>
      </c>
      <c r="Q252">
        <v>1</v>
      </c>
      <c r="X252">
        <v>7</v>
      </c>
      <c r="Y252">
        <v>1.29</v>
      </c>
      <c r="Z252">
        <v>0</v>
      </c>
      <c r="AA252">
        <v>0</v>
      </c>
      <c r="AB252">
        <v>0</v>
      </c>
      <c r="AC252">
        <v>0</v>
      </c>
      <c r="AD252">
        <v>1</v>
      </c>
      <c r="AE252">
        <v>0</v>
      </c>
      <c r="AF252" t="s">
        <v>3</v>
      </c>
      <c r="AG252">
        <v>7</v>
      </c>
      <c r="AH252">
        <v>2</v>
      </c>
      <c r="AI252">
        <v>35351569</v>
      </c>
      <c r="AJ252">
        <v>257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R252">
        <v>0</v>
      </c>
    </row>
    <row r="253" spans="1:44">
      <c r="A253">
        <f>ROW(Source!A159)</f>
        <v>159</v>
      </c>
      <c r="B253">
        <v>35351570</v>
      </c>
      <c r="C253">
        <v>35351561</v>
      </c>
      <c r="D253">
        <v>29111016</v>
      </c>
      <c r="E253">
        <v>1</v>
      </c>
      <c r="F253">
        <v>1</v>
      </c>
      <c r="G253">
        <v>1</v>
      </c>
      <c r="H253">
        <v>3</v>
      </c>
      <c r="I253" t="s">
        <v>745</v>
      </c>
      <c r="J253" t="s">
        <v>746</v>
      </c>
      <c r="K253" t="s">
        <v>747</v>
      </c>
      <c r="L253">
        <v>1354</v>
      </c>
      <c r="N253">
        <v>1010</v>
      </c>
      <c r="O253" t="s">
        <v>106</v>
      </c>
      <c r="P253" t="s">
        <v>106</v>
      </c>
      <c r="Q253">
        <v>1</v>
      </c>
      <c r="X253">
        <v>40</v>
      </c>
      <c r="Y253">
        <v>1.29</v>
      </c>
      <c r="Z253">
        <v>0</v>
      </c>
      <c r="AA253">
        <v>0</v>
      </c>
      <c r="AB253">
        <v>0</v>
      </c>
      <c r="AC253">
        <v>0</v>
      </c>
      <c r="AD253">
        <v>1</v>
      </c>
      <c r="AE253">
        <v>0</v>
      </c>
      <c r="AF253" t="s">
        <v>3</v>
      </c>
      <c r="AG253">
        <v>40</v>
      </c>
      <c r="AH253">
        <v>2</v>
      </c>
      <c r="AI253">
        <v>35351570</v>
      </c>
      <c r="AJ253">
        <v>258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0</v>
      </c>
    </row>
    <row r="254" spans="1:44">
      <c r="A254">
        <f>ROW(Source!A159)</f>
        <v>159</v>
      </c>
      <c r="B254">
        <v>35351571</v>
      </c>
      <c r="C254">
        <v>35351561</v>
      </c>
      <c r="D254">
        <v>29111019</v>
      </c>
      <c r="E254">
        <v>1</v>
      </c>
      <c r="F254">
        <v>1</v>
      </c>
      <c r="G254">
        <v>1</v>
      </c>
      <c r="H254">
        <v>3</v>
      </c>
      <c r="I254" t="s">
        <v>748</v>
      </c>
      <c r="J254" t="s">
        <v>749</v>
      </c>
      <c r="K254" t="s">
        <v>750</v>
      </c>
      <c r="L254">
        <v>1354</v>
      </c>
      <c r="N254">
        <v>1010</v>
      </c>
      <c r="O254" t="s">
        <v>106</v>
      </c>
      <c r="P254" t="s">
        <v>106</v>
      </c>
      <c r="Q254">
        <v>1</v>
      </c>
      <c r="X254">
        <v>8</v>
      </c>
      <c r="Y254">
        <v>0.63</v>
      </c>
      <c r="Z254">
        <v>0</v>
      </c>
      <c r="AA254">
        <v>0</v>
      </c>
      <c r="AB254">
        <v>0</v>
      </c>
      <c r="AC254">
        <v>0</v>
      </c>
      <c r="AD254">
        <v>1</v>
      </c>
      <c r="AE254">
        <v>0</v>
      </c>
      <c r="AF254" t="s">
        <v>3</v>
      </c>
      <c r="AG254">
        <v>8</v>
      </c>
      <c r="AH254">
        <v>2</v>
      </c>
      <c r="AI254">
        <v>35351571</v>
      </c>
      <c r="AJ254">
        <v>259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0</v>
      </c>
      <c r="AR254">
        <v>0</v>
      </c>
    </row>
    <row r="255" spans="1:44">
      <c r="A255">
        <f>ROW(Source!A159)</f>
        <v>159</v>
      </c>
      <c r="B255">
        <v>35351572</v>
      </c>
      <c r="C255">
        <v>35351561</v>
      </c>
      <c r="D255">
        <v>29111018</v>
      </c>
      <c r="E255">
        <v>1</v>
      </c>
      <c r="F255">
        <v>1</v>
      </c>
      <c r="G255">
        <v>1</v>
      </c>
      <c r="H255">
        <v>3</v>
      </c>
      <c r="I255" t="s">
        <v>751</v>
      </c>
      <c r="J255" t="s">
        <v>752</v>
      </c>
      <c r="K255" t="s">
        <v>753</v>
      </c>
      <c r="L255">
        <v>1354</v>
      </c>
      <c r="N255">
        <v>1010</v>
      </c>
      <c r="O255" t="s">
        <v>106</v>
      </c>
      <c r="P255" t="s">
        <v>106</v>
      </c>
      <c r="Q255">
        <v>1</v>
      </c>
      <c r="X255">
        <v>8</v>
      </c>
      <c r="Y255">
        <v>0.63</v>
      </c>
      <c r="Z255">
        <v>0</v>
      </c>
      <c r="AA255">
        <v>0</v>
      </c>
      <c r="AB255">
        <v>0</v>
      </c>
      <c r="AC255">
        <v>0</v>
      </c>
      <c r="AD255">
        <v>1</v>
      </c>
      <c r="AE255">
        <v>0</v>
      </c>
      <c r="AF255" t="s">
        <v>3</v>
      </c>
      <c r="AG255">
        <v>8</v>
      </c>
      <c r="AH255">
        <v>2</v>
      </c>
      <c r="AI255">
        <v>35351572</v>
      </c>
      <c r="AJ255">
        <v>260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0</v>
      </c>
      <c r="AR255">
        <v>0</v>
      </c>
    </row>
    <row r="256" spans="1:44">
      <c r="A256">
        <f>ROW(Source!A159)</f>
        <v>159</v>
      </c>
      <c r="B256">
        <v>35351573</v>
      </c>
      <c r="C256">
        <v>35351561</v>
      </c>
      <c r="D256">
        <v>29110997</v>
      </c>
      <c r="E256">
        <v>1</v>
      </c>
      <c r="F256">
        <v>1</v>
      </c>
      <c r="G256">
        <v>1</v>
      </c>
      <c r="H256">
        <v>3</v>
      </c>
      <c r="I256" t="s">
        <v>754</v>
      </c>
      <c r="J256" t="s">
        <v>755</v>
      </c>
      <c r="K256" t="s">
        <v>756</v>
      </c>
      <c r="L256">
        <v>1301</v>
      </c>
      <c r="N256">
        <v>1003</v>
      </c>
      <c r="O256" t="s">
        <v>92</v>
      </c>
      <c r="P256" t="s">
        <v>92</v>
      </c>
      <c r="Q256">
        <v>1</v>
      </c>
      <c r="X256">
        <v>101</v>
      </c>
      <c r="Y256">
        <v>12.3</v>
      </c>
      <c r="Z256">
        <v>0</v>
      </c>
      <c r="AA256">
        <v>0</v>
      </c>
      <c r="AB256">
        <v>0</v>
      </c>
      <c r="AC256">
        <v>0</v>
      </c>
      <c r="AD256">
        <v>1</v>
      </c>
      <c r="AE256">
        <v>0</v>
      </c>
      <c r="AF256" t="s">
        <v>3</v>
      </c>
      <c r="AG256">
        <v>101</v>
      </c>
      <c r="AH256">
        <v>2</v>
      </c>
      <c r="AI256">
        <v>35351573</v>
      </c>
      <c r="AJ256">
        <v>261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0</v>
      </c>
      <c r="AQ256">
        <v>0</v>
      </c>
      <c r="AR256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Смета 12 гр. ТЕР МО</vt:lpstr>
      <vt:lpstr>Ведомость объемов работ</vt:lpstr>
      <vt:lpstr>Source</vt:lpstr>
      <vt:lpstr>SourceObSm</vt:lpstr>
      <vt:lpstr>SmtRes</vt:lpstr>
      <vt:lpstr>EtalonRes</vt:lpstr>
      <vt:lpstr>'Ведомость объемов работ'!Заголовки_для_печати</vt:lpstr>
      <vt:lpstr>'Смета 12 гр. ТЕР МО'!Заголовки_для_печати</vt:lpstr>
      <vt:lpstr>'Ведомость объемов работ'!Область_печати</vt:lpstr>
      <vt:lpstr>'Смета 12 гр. ТЕР МО'!Область_печати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Олеся</cp:lastModifiedBy>
  <dcterms:created xsi:type="dcterms:W3CDTF">2021-08-20T11:56:50Z</dcterms:created>
  <dcterms:modified xsi:type="dcterms:W3CDTF">2021-08-27T10:58:15Z</dcterms:modified>
</cp:coreProperties>
</file>