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НМЦК!$A$6:$N$11</definedName>
    <definedName name="_xlnm.Print_Area" localSheetId="0">НМЦК!$A$1:$N$17</definedName>
  </definedNames>
  <calcPr calcId="114210"/>
</workbook>
</file>

<file path=xl/calcChain.xml><?xml version="1.0" encoding="utf-8"?>
<calcChain xmlns="http://schemas.openxmlformats.org/spreadsheetml/2006/main">
  <c r="K8" i="1"/>
  <c r="N8"/>
  <c r="L7"/>
  <c r="K7"/>
  <c r="M7"/>
  <c r="L8"/>
  <c r="M8"/>
  <c r="L9"/>
  <c r="K9"/>
  <c r="M9"/>
  <c r="L10"/>
  <c r="K10"/>
  <c r="M10"/>
  <c r="L11"/>
  <c r="K11"/>
  <c r="M11"/>
  <c r="J8"/>
  <c r="H8"/>
  <c r="F8"/>
  <c r="N7"/>
  <c r="N9"/>
  <c r="N10"/>
  <c r="J7"/>
  <c r="J9"/>
  <c r="J10"/>
  <c r="H7"/>
  <c r="H9"/>
  <c r="H10"/>
  <c r="F7"/>
  <c r="F9"/>
  <c r="F10"/>
  <c r="K6"/>
  <c r="L6"/>
  <c r="M6"/>
  <c r="N6"/>
  <c r="F6"/>
  <c r="H6"/>
  <c r="J6"/>
  <c r="F11"/>
  <c r="H11"/>
  <c r="J11"/>
  <c r="N11"/>
  <c r="F12"/>
  <c r="J12"/>
  <c r="H12"/>
  <c r="N12"/>
</calcChain>
</file>

<file path=xl/sharedStrings.xml><?xml version="1.0" encoding="utf-8"?>
<sst xmlns="http://schemas.openxmlformats.org/spreadsheetml/2006/main" count="36" uniqueCount="28">
  <si>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</si>
  <si>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</si>
  <si>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</si>
  <si>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</si>
  <si>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</si>
  <si>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</si>
  <si>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</si>
  <si>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</si>
  <si>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</si>
  <si>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</si>
  <si>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</si>
  <si>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</si>
  <si>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</si>
  <si>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</si>
  <si>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</si>
  <si>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</si>
  <si>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комплект</t>
  </si>
  <si>
    <t>Поставка элементов экстракорпорального контура</t>
  </si>
  <si>
    <t>Диализатор для проведения процедуры высокопоточной гемодиафильтрации, с эффективной площадью поверхности 1,8±0,1 м2</t>
  </si>
  <si>
    <t>Диализатор для проведения процедуры высокопоточной гемодиафильтрации, с эффективной площадью поверхности 2,0±0,1 м2</t>
  </si>
  <si>
    <t>Артериальная фистульная игла</t>
  </si>
  <si>
    <t>Венозная фистульная игла</t>
  </si>
  <si>
    <t>Комплект кровопроводящих магистралей для гемодиализа (артериальная и венозная линии) со сливным пакетом для отработанного раствора (объемом не менее 2000 мл)  с зажимом. Стерильно.</t>
  </si>
  <si>
    <t>Диализатор для проведения процедуры высокопоточной гемодиафильтрации, с эффективной площадью поверхности 2,4±0,1 м2</t>
  </si>
  <si>
    <t>Источник 1
 КП № 64 от 23.03.2023</t>
  </si>
  <si>
    <t>Источник 2
 КП № б/н от 23.03.2023</t>
  </si>
  <si>
    <t>Источник 3
 КП № 39 от 23.03.2023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</si>
  <si>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1 455 412,00 рублей </t>
    </r>
    <r>
      <rPr>
        <sz val="12"/>
        <rFont val="Times New Roman"/>
        <family val="1"/>
        <charset val="204"/>
      </rPr>
      <t>(Один миллион четыреста пятьдесят пять тысяч четыреста двенадцать рублей 00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</si>
</sst>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2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764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764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76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764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43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514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514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1733550</xdr:rowOff>
    </xdr:from>
    <xdr:to>
      <xdr:col>13</xdr:col>
      <xdr:colOff>1390650</xdr:colOff>
      <xdr:row>10</xdr:row>
      <xdr:rowOff>638175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86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86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86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86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86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86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86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86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19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6"/>
  <sheetViews>
    <sheetView tabSelected="1" zoomScaleNormal="130" workbookViewId="0">
      <selection activeCell="F12" sqref="F12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2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24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7" customHeight="1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51">
      <c r="A3" s="30" t="s">
        <v>1</v>
      </c>
      <c r="B3" s="31" t="s">
        <v>11</v>
      </c>
      <c r="C3" s="30" t="s">
        <v>7</v>
      </c>
      <c r="D3" s="28" t="s">
        <v>6</v>
      </c>
      <c r="E3" s="23" t="s">
        <v>2</v>
      </c>
      <c r="F3" s="23"/>
      <c r="G3" s="23"/>
      <c r="H3" s="23"/>
      <c r="I3" s="23"/>
      <c r="J3" s="23"/>
      <c r="K3" s="23" t="s">
        <v>3</v>
      </c>
      <c r="L3" s="23"/>
      <c r="M3" s="23"/>
      <c r="N3" s="9" t="s">
        <v>4</v>
      </c>
    </row>
    <row r="4" spans="1:14" ht="45.75" customHeight="1">
      <c r="A4" s="30"/>
      <c r="B4" s="31"/>
      <c r="C4" s="30"/>
      <c r="D4" s="28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3" t="s">
        <v>8</v>
      </c>
      <c r="L4" s="23" t="s">
        <v>5</v>
      </c>
      <c r="M4" s="23" t="s">
        <v>9</v>
      </c>
      <c r="N4" s="24" t="s">
        <v>13</v>
      </c>
    </row>
    <row r="5" spans="1:14" ht="29.25" customHeight="1">
      <c r="A5" s="30"/>
      <c r="B5" s="31"/>
      <c r="C5" s="30"/>
      <c r="D5" s="28"/>
      <c r="E5" s="25" t="s">
        <v>24</v>
      </c>
      <c r="F5" s="25"/>
      <c r="G5" s="25" t="s">
        <v>25</v>
      </c>
      <c r="H5" s="25"/>
      <c r="I5" s="25" t="s">
        <v>26</v>
      </c>
      <c r="J5" s="25"/>
      <c r="K5" s="23"/>
      <c r="L5" s="23"/>
      <c r="M5" s="23"/>
      <c r="N5" s="24"/>
    </row>
    <row r="6" spans="1:14" ht="51">
      <c r="A6" s="10">
        <v>1</v>
      </c>
      <c r="B6" s="21" t="s">
        <v>18</v>
      </c>
      <c r="C6" s="22" t="s">
        <v>12</v>
      </c>
      <c r="D6" s="22">
        <v>720</v>
      </c>
      <c r="E6" s="19">
        <v>1229</v>
      </c>
      <c r="F6" s="11">
        <f t="shared" ref="F6:F11" si="0">D6*E6</f>
        <v>884880</v>
      </c>
      <c r="G6" s="19">
        <v>1232</v>
      </c>
      <c r="H6" s="11">
        <f t="shared" ref="H6:H11" si="1">G6*D6</f>
        <v>887040</v>
      </c>
      <c r="I6" s="19">
        <v>1235</v>
      </c>
      <c r="J6" s="11">
        <f t="shared" ref="J6:J11" si="2">I6*D6</f>
        <v>889200</v>
      </c>
      <c r="K6" s="11">
        <f t="shared" ref="K6:K11" si="3">(E6+G6+I6)/3</f>
        <v>1232</v>
      </c>
      <c r="L6" s="8">
        <f t="shared" ref="L6:L11" si="4">STDEV(E6,G6,I6)</f>
        <v>3</v>
      </c>
      <c r="M6" s="12">
        <f t="shared" ref="M6:M11" si="5">L6/K6</f>
        <v>2.435064935064935E-3</v>
      </c>
      <c r="N6" s="13">
        <f t="shared" ref="N6:N11" si="6">ROUND(K6,2)*D6</f>
        <v>887040</v>
      </c>
    </row>
    <row r="7" spans="1:14" s="6" customFormat="1" ht="51">
      <c r="A7" s="10">
        <v>2</v>
      </c>
      <c r="B7" s="21" t="s">
        <v>19</v>
      </c>
      <c r="C7" s="22" t="s">
        <v>12</v>
      </c>
      <c r="D7" s="22">
        <v>120</v>
      </c>
      <c r="E7" s="19">
        <v>1286</v>
      </c>
      <c r="F7" s="11">
        <f t="shared" si="0"/>
        <v>154320</v>
      </c>
      <c r="G7" s="19">
        <v>1295</v>
      </c>
      <c r="H7" s="11">
        <f t="shared" si="1"/>
        <v>155400</v>
      </c>
      <c r="I7" s="19">
        <v>1292</v>
      </c>
      <c r="J7" s="11">
        <f t="shared" si="2"/>
        <v>155040</v>
      </c>
      <c r="K7" s="11">
        <f t="shared" si="3"/>
        <v>1291</v>
      </c>
      <c r="L7" s="8">
        <f t="shared" si="4"/>
        <v>4.5825756949558398</v>
      </c>
      <c r="M7" s="12">
        <f t="shared" si="5"/>
        <v>3.549632606472378E-3</v>
      </c>
      <c r="N7" s="13">
        <f t="shared" si="6"/>
        <v>154920</v>
      </c>
    </row>
    <row r="8" spans="1:14" s="6" customFormat="1" ht="51">
      <c r="A8" s="10">
        <v>3</v>
      </c>
      <c r="B8" s="21" t="s">
        <v>23</v>
      </c>
      <c r="C8" s="22" t="s">
        <v>12</v>
      </c>
      <c r="D8" s="22">
        <v>72</v>
      </c>
      <c r="E8" s="19">
        <v>1850</v>
      </c>
      <c r="F8" s="11">
        <f t="shared" si="0"/>
        <v>133200</v>
      </c>
      <c r="G8" s="19">
        <v>1894</v>
      </c>
      <c r="H8" s="11">
        <f t="shared" si="1"/>
        <v>136368</v>
      </c>
      <c r="I8" s="19">
        <v>1884</v>
      </c>
      <c r="J8" s="11">
        <f t="shared" si="2"/>
        <v>135648</v>
      </c>
      <c r="K8" s="11">
        <f t="shared" si="3"/>
        <v>1876</v>
      </c>
      <c r="L8" s="8">
        <f t="shared" si="4"/>
        <v>23.065125189341593</v>
      </c>
      <c r="M8" s="12">
        <f t="shared" si="5"/>
        <v>1.2294842851461403E-2</v>
      </c>
      <c r="N8" s="13">
        <f t="shared" si="6"/>
        <v>135072</v>
      </c>
    </row>
    <row r="9" spans="1:14" s="6" customFormat="1">
      <c r="A9" s="10">
        <v>4</v>
      </c>
      <c r="B9" s="21" t="s">
        <v>20</v>
      </c>
      <c r="C9" s="22" t="s">
        <v>12</v>
      </c>
      <c r="D9" s="22">
        <v>1000</v>
      </c>
      <c r="E9" s="19">
        <v>42</v>
      </c>
      <c r="F9" s="11">
        <f t="shared" si="0"/>
        <v>42000</v>
      </c>
      <c r="G9" s="19">
        <v>45</v>
      </c>
      <c r="H9" s="11">
        <f t="shared" si="1"/>
        <v>45000</v>
      </c>
      <c r="I9" s="19">
        <v>44</v>
      </c>
      <c r="J9" s="11">
        <f t="shared" si="2"/>
        <v>44000</v>
      </c>
      <c r="K9" s="11">
        <f t="shared" si="3"/>
        <v>43.666666666666664</v>
      </c>
      <c r="L9" s="8">
        <f t="shared" si="4"/>
        <v>1.5275252316519963</v>
      </c>
      <c r="M9" s="12">
        <f t="shared" si="5"/>
        <v>3.4981493854625872E-2</v>
      </c>
      <c r="N9" s="13">
        <f t="shared" si="6"/>
        <v>43670</v>
      </c>
    </row>
    <row r="10" spans="1:14" s="6" customFormat="1">
      <c r="A10" s="10">
        <v>5</v>
      </c>
      <c r="B10" s="21" t="s">
        <v>21</v>
      </c>
      <c r="C10" s="22" t="s">
        <v>12</v>
      </c>
      <c r="D10" s="22">
        <v>1000</v>
      </c>
      <c r="E10" s="19">
        <v>42</v>
      </c>
      <c r="F10" s="11">
        <f t="shared" si="0"/>
        <v>42000</v>
      </c>
      <c r="G10" s="19">
        <v>45</v>
      </c>
      <c r="H10" s="11">
        <f t="shared" si="1"/>
        <v>45000</v>
      </c>
      <c r="I10" s="19">
        <v>44</v>
      </c>
      <c r="J10" s="11">
        <f t="shared" si="2"/>
        <v>44000</v>
      </c>
      <c r="K10" s="11">
        <f t="shared" si="3"/>
        <v>43.666666666666664</v>
      </c>
      <c r="L10" s="8">
        <f t="shared" si="4"/>
        <v>1.5275252316519963</v>
      </c>
      <c r="M10" s="12">
        <f t="shared" si="5"/>
        <v>3.4981493854625872E-2</v>
      </c>
      <c r="N10" s="13">
        <f t="shared" si="6"/>
        <v>43670</v>
      </c>
    </row>
    <row r="11" spans="1:14" s="6" customFormat="1" ht="76.5">
      <c r="A11" s="10">
        <v>6</v>
      </c>
      <c r="B11" s="21" t="s">
        <v>22</v>
      </c>
      <c r="C11" s="22" t="s">
        <v>16</v>
      </c>
      <c r="D11" s="22">
        <v>480</v>
      </c>
      <c r="E11" s="19">
        <v>394</v>
      </c>
      <c r="F11" s="11">
        <f t="shared" si="0"/>
        <v>189120</v>
      </c>
      <c r="G11" s="19">
        <v>402</v>
      </c>
      <c r="H11" s="11">
        <f t="shared" si="1"/>
        <v>192960</v>
      </c>
      <c r="I11" s="19">
        <v>398</v>
      </c>
      <c r="J11" s="11">
        <f t="shared" si="2"/>
        <v>191040</v>
      </c>
      <c r="K11" s="11">
        <f t="shared" si="3"/>
        <v>398</v>
      </c>
      <c r="L11" s="8">
        <f t="shared" si="4"/>
        <v>4</v>
      </c>
      <c r="M11" s="12">
        <f t="shared" si="5"/>
        <v>1.0050251256281407E-2</v>
      </c>
      <c r="N11" s="13">
        <f t="shared" si="6"/>
        <v>191040</v>
      </c>
    </row>
    <row r="12" spans="1:14">
      <c r="A12" s="14"/>
      <c r="B12" s="18" t="s">
        <v>10</v>
      </c>
      <c r="C12" s="15"/>
      <c r="D12" s="16"/>
      <c r="E12" s="17"/>
      <c r="F12" s="17">
        <f>SUM(F6:F11)</f>
        <v>1445520</v>
      </c>
      <c r="G12" s="17"/>
      <c r="H12" s="17">
        <f>SUM(H6:H11)</f>
        <v>1461768</v>
      </c>
      <c r="I12" s="17"/>
      <c r="J12" s="17">
        <f>SUM(J6:J11)</f>
        <v>1458928</v>
      </c>
      <c r="K12" s="17"/>
      <c r="L12" s="17"/>
      <c r="M12" s="17"/>
      <c r="N12" s="17">
        <f>SUM(N6:N11)</f>
        <v>1455412</v>
      </c>
    </row>
    <row r="16" spans="1:14" ht="15.75">
      <c r="A16" s="7"/>
      <c r="B16" s="27" t="s">
        <v>27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</sheetData>
  <mergeCells count="16">
    <mergeCell ref="A1:N1"/>
    <mergeCell ref="B16:N16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2023-03-27T10:22:58Z</cp:lastPrinted>
  <dcterms:created xsi:type="dcterms:W3CDTF">2018-12-14T15:08:00Z</dcterms:created>
  <dcterms:modified xsi:type="dcterms:W3CDTF">2023-03-27T11:46:37Z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