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-120" yWindow="-120" windowWidth="20610" windowHeight="8250"/>
  </bookViews>
  <sheets>
    <sheet name="НМЦК" sheetId="1" r:id="rId1"/>
  </sheets>
  <externalReferences>
    <externalReference r:id="rId2"/>
  </externalReferences>
  <definedNames>
    <definedName name="_xlnm._FilterDatabase" localSheetId="0" hidden="1">НМЦК!$A$6:$N$6</definedName>
    <definedName name="_xlnm.Print_Area" localSheetId="0">НМЦК!$A$1:$N$42</definedName>
  </definedNames>
  <calcPr calcId="145621"/>
</workbook>
</file>

<file path=xl/calcChain.xml><?xml version="1.0" encoding="utf-8"?>
<calcChain xmlns="http://schemas.openxmlformats.org/spreadsheetml/2006/main">
  <c r="K6" i="1" l="1"/>
  <c r="C6" i="1" l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K25" i="1"/>
  <c r="L7" i="1"/>
  <c r="M7" i="1" s="1"/>
  <c r="L8" i="1"/>
  <c r="L9" i="1"/>
  <c r="L10" i="1"/>
  <c r="L11" i="1"/>
  <c r="M11" i="1" s="1"/>
  <c r="L12" i="1"/>
  <c r="L13" i="1"/>
  <c r="L14" i="1"/>
  <c r="L15" i="1"/>
  <c r="M15" i="1" s="1"/>
  <c r="L16" i="1"/>
  <c r="L17" i="1"/>
  <c r="L18" i="1"/>
  <c r="L19" i="1"/>
  <c r="L20" i="1"/>
  <c r="L21" i="1"/>
  <c r="L22" i="1"/>
  <c r="L23" i="1"/>
  <c r="L24" i="1"/>
  <c r="L25" i="1"/>
  <c r="L26" i="1"/>
  <c r="L27" i="1"/>
  <c r="M27" i="1" s="1"/>
  <c r="L28" i="1"/>
  <c r="L29" i="1"/>
  <c r="L30" i="1"/>
  <c r="L31" i="1"/>
  <c r="M31" i="1" s="1"/>
  <c r="L32" i="1"/>
  <c r="L33" i="1"/>
  <c r="L34" i="1"/>
  <c r="L35" i="1"/>
  <c r="M35" i="1" s="1"/>
  <c r="L36" i="1"/>
  <c r="L37" i="1"/>
  <c r="K7" i="1"/>
  <c r="K8" i="1"/>
  <c r="N8" i="1" s="1"/>
  <c r="K9" i="1"/>
  <c r="K10" i="1"/>
  <c r="K11" i="1"/>
  <c r="K12" i="1"/>
  <c r="N12" i="1" s="1"/>
  <c r="K13" i="1"/>
  <c r="K14" i="1"/>
  <c r="K15" i="1"/>
  <c r="K16" i="1"/>
  <c r="N16" i="1" s="1"/>
  <c r="K17" i="1"/>
  <c r="K18" i="1"/>
  <c r="K19" i="1"/>
  <c r="K20" i="1"/>
  <c r="N20" i="1" s="1"/>
  <c r="K21" i="1"/>
  <c r="K22" i="1"/>
  <c r="K23" i="1"/>
  <c r="K24" i="1"/>
  <c r="N24" i="1" s="1"/>
  <c r="N25" i="1"/>
  <c r="K26" i="1"/>
  <c r="N26" i="1" s="1"/>
  <c r="K27" i="1"/>
  <c r="K28" i="1"/>
  <c r="N28" i="1" s="1"/>
  <c r="K29" i="1"/>
  <c r="K30" i="1"/>
  <c r="N30" i="1" s="1"/>
  <c r="K31" i="1"/>
  <c r="N31" i="1"/>
  <c r="K32" i="1"/>
  <c r="N32" i="1" s="1"/>
  <c r="K33" i="1"/>
  <c r="K34" i="1"/>
  <c r="N34" i="1" s="1"/>
  <c r="K35" i="1"/>
  <c r="K36" i="1"/>
  <c r="N36" i="1" s="1"/>
  <c r="K37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M14" i="1"/>
  <c r="M10" i="1"/>
  <c r="M33" i="1"/>
  <c r="M25" i="1"/>
  <c r="M21" i="1"/>
  <c r="M17" i="1"/>
  <c r="F6" i="1"/>
  <c r="L6" i="1"/>
  <c r="J6" i="1"/>
  <c r="H6" i="1"/>
  <c r="M18" i="1"/>
  <c r="N22" i="1"/>
  <c r="M9" i="1"/>
  <c r="M16" i="1"/>
  <c r="M19" i="1"/>
  <c r="M29" i="1"/>
  <c r="M13" i="1"/>
  <c r="M23" i="1"/>
  <c r="M37" i="1" l="1"/>
  <c r="M6" i="1"/>
  <c r="N7" i="1"/>
  <c r="N13" i="1"/>
  <c r="N6" i="1"/>
  <c r="N27" i="1"/>
  <c r="N21" i="1"/>
  <c r="N15" i="1"/>
  <c r="N35" i="1"/>
  <c r="N29" i="1"/>
  <c r="N23" i="1"/>
  <c r="N17" i="1"/>
  <c r="H38" i="1"/>
  <c r="N9" i="1"/>
  <c r="N33" i="1"/>
  <c r="N19" i="1"/>
  <c r="N11" i="1"/>
  <c r="M32" i="1"/>
  <c r="M28" i="1"/>
  <c r="M24" i="1"/>
  <c r="M20" i="1"/>
  <c r="M12" i="1"/>
  <c r="M8" i="1"/>
  <c r="N37" i="1"/>
  <c r="J38" i="1"/>
  <c r="F38" i="1"/>
  <c r="M30" i="1"/>
  <c r="M36" i="1"/>
  <c r="M22" i="1"/>
  <c r="N18" i="1"/>
  <c r="N14" i="1"/>
  <c r="N10" i="1"/>
  <c r="M26" i="1"/>
  <c r="M34" i="1"/>
  <c r="N38" i="1" l="1"/>
</calcChain>
</file>

<file path=xl/sharedStrings.xml><?xml version="1.0" encoding="utf-8"?>
<sst xmlns="http://schemas.openxmlformats.org/spreadsheetml/2006/main" count="56" uniqueCount="52">
  <si>
    <t xml:space="preserve">Обоснование начальной (максимальной) цены договора </t>
  </si>
  <si>
    <t>№ п/п</t>
  </si>
  <si>
    <t>Коммерческие предложения (руб./ед.изм.)</t>
  </si>
  <si>
    <t>Однородность совокупности значений выявленных цен, используемых в расчете Н(М)ЦК, ЦКЕП</t>
  </si>
  <si>
    <t>Н(М)ЦК, ЦКЕП, определяемая методом сопоставимых рыночных цен (анализа рынка)</t>
  </si>
  <si>
    <t>Среднее квадратичное отклонение</t>
  </si>
  <si>
    <t>Кол-во</t>
  </si>
  <si>
    <t>Ед. изм.</t>
  </si>
  <si>
    <r>
      <t>Средняя арифметическая цена за единицу     &lt;</t>
    </r>
    <r>
      <rPr>
        <b/>
        <i/>
        <sz val="10"/>
        <rFont val="Times New Roman"/>
        <family val="1"/>
        <charset val="204"/>
      </rPr>
      <t>ц</t>
    </r>
    <r>
      <rPr>
        <b/>
        <sz val="10"/>
        <rFont val="Times New Roman"/>
        <family val="1"/>
        <charset val="204"/>
      </rPr>
      <t xml:space="preserve">&gt; </t>
    </r>
  </si>
  <si>
    <r>
      <t xml:space="preserve">коэффициент вариации цен V (%)           </t>
    </r>
    <r>
      <rPr>
        <i/>
        <sz val="10"/>
        <rFont val="Times New Roman"/>
        <family val="1"/>
        <charset val="204"/>
      </rPr>
      <t xml:space="preserve">         (не должен превышать 33%)</t>
    </r>
  </si>
  <si>
    <t>ИТОГО:</t>
  </si>
  <si>
    <t>Наименование товара</t>
  </si>
  <si>
    <t>Расчет Н(М)ЦК по формуле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</si>
  <si>
    <t>Цена за ед. изм. с НДС, руб.</t>
  </si>
  <si>
    <t>Ст-сть с НДС, руб.</t>
  </si>
  <si>
    <r>
      <t>Начальная (максимальная) цена договора составляет</t>
    </r>
    <r>
      <rPr>
        <b/>
        <sz val="12"/>
        <rFont val="Times New Roman"/>
        <family val="1"/>
        <charset val="204"/>
      </rPr>
      <t xml:space="preserve">: 1 514 986,34 рублей </t>
    </r>
    <r>
      <rPr>
        <sz val="12"/>
        <rFont val="Times New Roman"/>
        <family val="1"/>
        <charset val="204"/>
      </rPr>
      <t>(Один миллион пятьсот четырнадцать тысяч девятьсот восемьдесят шесть рублей 34 копейки).</t>
    </r>
  </si>
  <si>
    <t>Источник 1
 КП № 889 от 21.11.2022</t>
  </si>
  <si>
    <t>Источник 2
 КП № И-823 от 22.11.2022</t>
  </si>
  <si>
    <t>Источник 3
 КП № 388 от 22.11.2022</t>
  </si>
  <si>
    <t>Заглушка с инъекционной мембраной</t>
  </si>
  <si>
    <t>Зажим для пуповины стерильный</t>
  </si>
  <si>
    <t>Трубка силиконовая дренажная 5/6мм</t>
  </si>
  <si>
    <t>Трубка силиконовая Т-образная для желчных путей №5 стерильная</t>
  </si>
  <si>
    <t>Система для переливания крови</t>
  </si>
  <si>
    <t>Трубка силиконовая Т-образная для желчных путей №7 стерильная</t>
  </si>
  <si>
    <t>Устройство для вливания инфузионных растворов</t>
  </si>
  <si>
    <t>Трубка силиконовая дренажная 5/7мм</t>
  </si>
  <si>
    <t>Трубка силиконовая дренажная 3/4мм</t>
  </si>
  <si>
    <t>Трубка силиконовая дренажная 2/3мм</t>
  </si>
  <si>
    <t>Трубка силиконовая дренажная 5/8мм</t>
  </si>
  <si>
    <t>Трубка силиконовая дренажная 8/12мм</t>
  </si>
  <si>
    <t>Кран трехходовой д/инфузионных магистралей 360 градусов с коннектором</t>
  </si>
  <si>
    <t>Трубка силиконовая дренажная 7/10мм</t>
  </si>
  <si>
    <t>Наконечник д/кружки Эсмарха одноразовый</t>
  </si>
  <si>
    <t>Устройство для активного дренирования ран УДР-250</t>
  </si>
  <si>
    <t>Презервативы для УЗИ</t>
  </si>
  <si>
    <t>Кран трехходовой д/инфузионных магистралей 360 градусов</t>
  </si>
  <si>
    <t>Набор для новорожденных голубой</t>
  </si>
  <si>
    <t>Набор для новорожденных розовый</t>
  </si>
  <si>
    <t>Система для инфузии фоточувствительных препаратов 150 см.</t>
  </si>
  <si>
    <t>Линия удлинительная для шприцевого насоса D1,5 длина 1,5 м</t>
  </si>
  <si>
    <t>Линия удлинительная для шприцевого насоса Перфузор Ø2.7 мм, 200 см; ПВХ, стандарт</t>
  </si>
  <si>
    <t>Линия удлинительная для шприцевого насоса  Ø2,7/1,5 длина 150 см. с зажимом</t>
  </si>
  <si>
    <t>Линия удлинительная для шприцевого насоса  Перфузор Ø2.7/1,5 мм, 150 см; ПВХ, светозащищенная</t>
  </si>
  <si>
    <t>Мочеприемник 100 мл педиатрический</t>
  </si>
  <si>
    <t>Мочеприемник ножной с клапаном и сливом 0,80л</t>
  </si>
  <si>
    <t>Мочеприемник с клапаном и сливом 2 л.</t>
  </si>
  <si>
    <t>Трубка силиконовая дренажная 6/8мм.</t>
  </si>
  <si>
    <t>Система в/в инфузии светочувствительных препаратов 230 см</t>
  </si>
  <si>
    <t>Линия удлинительная для шприцевого насоса Перфузор Ø2.7 мм, 200 см; ПВХ, с фильтром</t>
  </si>
  <si>
    <t>Мочеприемник ножной с клапаном и сливом 0,75 л</t>
  </si>
  <si>
    <t xml:space="preserve">Поставка изделий медицинского назначения (Материалы и средства медицинские прочие,  не включенные в другие группировки)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</si>
</sst>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_₽"/>
  </numFmts>
  <fonts count="29" x14ac:knownFonts="1">
    <font>
      <sz val="11"/>
      <color indexed="8"/>
      <name val="Calibri"/>
      <charset val="204"/>
    </font>
    <font>
      <sz val="11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sz val="10"/>
      <name val="Arial"/>
      <family val="2"/>
    </font>
    <font>
      <b/>
      <sz val="24"/>
      <color indexed="8"/>
      <name val="Arial"/>
      <family val="2"/>
    </font>
    <font>
      <sz val="18"/>
      <color indexed="8"/>
      <name val="Arial"/>
      <family val="2"/>
    </font>
    <font>
      <sz val="12"/>
      <color indexed="8"/>
      <name val="Arial"/>
      <family val="2"/>
    </font>
    <font>
      <sz val="10"/>
      <color indexed="63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10"/>
      <color indexed="19"/>
      <name val="Arial"/>
      <family val="2"/>
    </font>
    <font>
      <sz val="10"/>
      <color indexed="10"/>
      <name val="Arial"/>
      <family val="2"/>
    </font>
    <font>
      <b/>
      <sz val="10"/>
      <color indexed="9"/>
      <name val="Arial"/>
      <family val="2"/>
    </font>
    <font>
      <b/>
      <sz val="10"/>
      <color indexed="8"/>
      <name val="Arial"/>
      <family val="2"/>
    </font>
    <font>
      <sz val="10"/>
      <color indexed="9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8"/>
        <bgColor indexed="1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27"/>
      </patternFill>
    </fill>
    <fill>
      <patternFill patternType="solid">
        <fgColor indexed="47"/>
        <bgColor indexed="31"/>
      </patternFill>
    </fill>
    <fill>
      <patternFill patternType="solid">
        <fgColor indexed="10"/>
        <bgColor indexed="16"/>
      </patternFill>
    </fill>
    <fill>
      <patternFill patternType="solid">
        <fgColor indexed="42"/>
        <bgColor indexed="41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>
      <alignment vertical="center"/>
    </xf>
    <xf numFmtId="0" fontId="13" fillId="0" borderId="0" applyNumberFormat="0" applyFill="0" applyBorder="0" applyAlignment="0" applyProtection="0"/>
    <xf numFmtId="0" fontId="14" fillId="2" borderId="0" applyNumberFormat="0" applyBorder="0" applyAlignment="0" applyProtection="0"/>
    <xf numFmtId="0" fontId="14" fillId="3" borderId="0" applyNumberFormat="0" applyBorder="0" applyAlignment="0" applyProtection="0"/>
    <xf numFmtId="0" fontId="13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8" fillId="0" borderId="0" applyNumberFormat="0" applyFill="0" applyBorder="0" applyAlignment="0" applyProtection="0"/>
    <xf numFmtId="0" fontId="9" fillId="7" borderId="0" applyNumberFormat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0" fillId="8" borderId="0" applyNumberFormat="0" applyBorder="0" applyAlignment="0" applyProtection="0"/>
    <xf numFmtId="0" fontId="15" fillId="0" borderId="0" applyNumberFormat="0" applyFill="0" applyBorder="0">
      <protection locked="0"/>
    </xf>
    <xf numFmtId="0" fontId="7" fillId="8" borderId="1" applyNumberFormat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" fillId="0" borderId="0"/>
    <xf numFmtId="0" fontId="26" fillId="0" borderId="0"/>
    <xf numFmtId="0" fontId="16" fillId="0" borderId="0">
      <alignment vertical="center"/>
    </xf>
    <xf numFmtId="0" fontId="16" fillId="0" borderId="0">
      <alignment vertical="center"/>
    </xf>
    <xf numFmtId="0" fontId="3" fillId="0" borderId="0"/>
    <xf numFmtId="0" fontId="27" fillId="0" borderId="0"/>
    <xf numFmtId="0" fontId="15" fillId="0" borderId="0"/>
    <xf numFmtId="0" fontId="28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6" fillId="0" borderId="0" applyBorder="0" applyProtection="0"/>
  </cellStyleXfs>
  <cellXfs count="46">
    <xf numFmtId="0" fontId="0" fillId="0" borderId="0" xfId="0" applyAlignment="1"/>
    <xf numFmtId="0" fontId="2" fillId="0" borderId="0" xfId="0" applyFont="1" applyAlignment="1">
      <alignment horizontal="left" wrapText="1"/>
    </xf>
    <xf numFmtId="0" fontId="2" fillId="9" borderId="0" xfId="0" applyNumberFormat="1" applyFont="1" applyFill="1" applyAlignment="1">
      <alignment horizontal="left" wrapText="1"/>
    </xf>
    <xf numFmtId="0" fontId="2" fillId="9" borderId="0" xfId="0" applyFont="1" applyFill="1" applyAlignment="1">
      <alignment horizontal="left" vertical="top" wrapText="1"/>
    </xf>
    <xf numFmtId="4" fontId="2" fillId="9" borderId="0" xfId="0" applyNumberFormat="1" applyFont="1" applyFill="1" applyAlignment="1">
      <alignment horizontal="left" wrapText="1"/>
    </xf>
    <xf numFmtId="0" fontId="2" fillId="9" borderId="0" xfId="0" applyFont="1" applyFill="1" applyAlignment="1">
      <alignment horizontal="left" wrapText="1"/>
    </xf>
    <xf numFmtId="0" fontId="18" fillId="9" borderId="0" xfId="0" applyNumberFormat="1" applyFont="1" applyFill="1" applyAlignment="1">
      <alignment horizontal="left" wrapText="1"/>
    </xf>
    <xf numFmtId="4" fontId="20" fillId="9" borderId="2" xfId="0" applyNumberFormat="1" applyFont="1" applyFill="1" applyBorder="1" applyAlignment="1">
      <alignment horizontal="center" vertical="center" wrapText="1"/>
    </xf>
    <xf numFmtId="4" fontId="18" fillId="9" borderId="2" xfId="0" applyNumberFormat="1" applyFont="1" applyFill="1" applyBorder="1" applyAlignment="1">
      <alignment horizontal="center" vertical="center"/>
    </xf>
    <xf numFmtId="0" fontId="23" fillId="9" borderId="2" xfId="0" applyNumberFormat="1" applyFont="1" applyFill="1" applyBorder="1" applyAlignment="1">
      <alignment horizontal="center" vertical="center" wrapText="1"/>
    </xf>
    <xf numFmtId="0" fontId="23" fillId="9" borderId="2" xfId="0" applyFont="1" applyFill="1" applyBorder="1" applyAlignment="1">
      <alignment horizontal="center" vertical="center" wrapText="1"/>
    </xf>
    <xf numFmtId="3" fontId="23" fillId="9" borderId="2" xfId="0" applyNumberFormat="1" applyFont="1" applyFill="1" applyBorder="1" applyAlignment="1">
      <alignment horizontal="center" vertical="center" wrapText="1"/>
    </xf>
    <xf numFmtId="3" fontId="2" fillId="9" borderId="0" xfId="0" applyNumberFormat="1" applyFont="1" applyFill="1" applyAlignment="1">
      <alignment horizontal="center" vertical="center" wrapText="1"/>
    </xf>
    <xf numFmtId="4" fontId="2" fillId="9" borderId="2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4" fontId="23" fillId="9" borderId="2" xfId="0" applyNumberFormat="1" applyFont="1" applyFill="1" applyBorder="1" applyAlignment="1">
      <alignment horizontal="center" vertical="center" wrapText="1"/>
    </xf>
    <xf numFmtId="4" fontId="18" fillId="0" borderId="2" xfId="0" applyNumberFormat="1" applyFont="1" applyFill="1" applyBorder="1" applyAlignment="1">
      <alignment horizontal="center" vertical="center"/>
    </xf>
    <xf numFmtId="4" fontId="18" fillId="0" borderId="2" xfId="0" applyNumberFormat="1" applyFont="1" applyFill="1" applyBorder="1" applyAlignment="1">
      <alignment horizontal="center" vertical="center" wrapText="1"/>
    </xf>
    <xf numFmtId="10" fontId="18" fillId="0" borderId="2" xfId="0" applyNumberFormat="1" applyFont="1" applyFill="1" applyBorder="1" applyAlignment="1">
      <alignment horizontal="center" vertical="center" wrapText="1"/>
    </xf>
    <xf numFmtId="164" fontId="18" fillId="0" borderId="2" xfId="0" applyNumberFormat="1" applyFont="1" applyFill="1" applyBorder="1" applyAlignment="1">
      <alignment horizontal="center" vertical="center"/>
    </xf>
    <xf numFmtId="2" fontId="3" fillId="9" borderId="2" xfId="26" applyNumberFormat="1" applyFont="1" applyFill="1" applyBorder="1" applyAlignment="1">
      <alignment horizontal="center" vertical="top"/>
    </xf>
    <xf numFmtId="0" fontId="23" fillId="9" borderId="5" xfId="0" applyFont="1" applyFill="1" applyBorder="1" applyAlignment="1">
      <alignment horizontal="right" vertical="center" wrapText="1"/>
    </xf>
    <xf numFmtId="0" fontId="18" fillId="9" borderId="6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4" fontId="18" fillId="9" borderId="2" xfId="32" applyNumberFormat="1" applyFont="1" applyFill="1" applyBorder="1" applyAlignment="1">
      <alignment horizontal="center" vertical="center"/>
    </xf>
    <xf numFmtId="4" fontId="18" fillId="9" borderId="2" xfId="32" applyNumberFormat="1" applyFont="1" applyFill="1" applyBorder="1" applyAlignment="1">
      <alignment horizontal="center" vertical="center" wrapText="1"/>
    </xf>
    <xf numFmtId="4" fontId="2" fillId="9" borderId="2" xfId="32" applyNumberFormat="1" applyFont="1" applyFill="1" applyBorder="1" applyAlignment="1">
      <alignment horizontal="center" vertical="center"/>
    </xf>
    <xf numFmtId="4" fontId="18" fillId="9" borderId="2" xfId="26" applyNumberFormat="1" applyFont="1" applyFill="1" applyBorder="1" applyAlignment="1">
      <alignment horizontal="center" vertical="center"/>
    </xf>
    <xf numFmtId="4" fontId="18" fillId="9" borderId="2" xfId="26" applyNumberFormat="1" applyFont="1" applyFill="1" applyBorder="1" applyAlignment="1">
      <alignment horizontal="center" vertical="center" wrapText="1"/>
    </xf>
    <xf numFmtId="4" fontId="18" fillId="0" borderId="2" xfId="26" applyNumberFormat="1" applyFont="1" applyFill="1" applyBorder="1" applyAlignment="1">
      <alignment horizontal="center" vertical="center"/>
    </xf>
    <xf numFmtId="4" fontId="18" fillId="0" borderId="2" xfId="26" applyNumberFormat="1" applyFont="1" applyFill="1" applyBorder="1" applyAlignment="1">
      <alignment horizontal="center" vertical="center" wrapText="1"/>
    </xf>
    <xf numFmtId="0" fontId="19" fillId="9" borderId="0" xfId="0" applyFont="1" applyFill="1" applyAlignment="1">
      <alignment horizontal="center" vertical="center" wrapText="1"/>
    </xf>
    <xf numFmtId="0" fontId="24" fillId="9" borderId="0" xfId="0" applyFont="1" applyFill="1" applyAlignment="1">
      <alignment horizontal="left" vertical="center" wrapText="1"/>
    </xf>
    <xf numFmtId="4" fontId="20" fillId="9" borderId="2" xfId="0" applyNumberFormat="1" applyFont="1" applyFill="1" applyBorder="1" applyAlignment="1">
      <alignment horizontal="center" vertical="center" wrapText="1"/>
    </xf>
    <xf numFmtId="3" fontId="20" fillId="9" borderId="2" xfId="0" applyNumberFormat="1" applyFont="1" applyFill="1" applyBorder="1" applyAlignment="1">
      <alignment horizontal="center" vertical="center" wrapText="1"/>
    </xf>
    <xf numFmtId="3" fontId="20" fillId="9" borderId="3" xfId="0" applyNumberFormat="1" applyFont="1" applyFill="1" applyBorder="1" applyAlignment="1">
      <alignment horizontal="center" vertical="center" wrapText="1"/>
    </xf>
    <xf numFmtId="0" fontId="19" fillId="9" borderId="4" xfId="0" applyFont="1" applyFill="1" applyBorder="1" applyAlignment="1">
      <alignment horizontal="center" vertical="center" wrapText="1"/>
    </xf>
    <xf numFmtId="0" fontId="20" fillId="9" borderId="2" xfId="0" applyFont="1" applyFill="1" applyBorder="1" applyAlignment="1">
      <alignment horizontal="center" vertical="center" wrapText="1"/>
    </xf>
    <xf numFmtId="0" fontId="20" fillId="9" borderId="3" xfId="0" applyFont="1" applyFill="1" applyBorder="1" applyAlignment="1">
      <alignment horizontal="center" vertical="center" wrapText="1"/>
    </xf>
    <xf numFmtId="0" fontId="23" fillId="0" borderId="2" xfId="0" applyFont="1" applyFill="1" applyBorder="1" applyAlignment="1">
      <alignment horizontal="center" vertical="center" wrapText="1"/>
    </xf>
    <xf numFmtId="0" fontId="23" fillId="0" borderId="3" xfId="0" applyFont="1" applyFill="1" applyBorder="1" applyAlignment="1">
      <alignment horizontal="center" vertical="center" wrapText="1"/>
    </xf>
    <xf numFmtId="4" fontId="20" fillId="9" borderId="3" xfId="0" applyNumberFormat="1" applyFont="1" applyFill="1" applyBorder="1" applyAlignment="1">
      <alignment horizontal="center" vertical="center" wrapText="1"/>
    </xf>
    <xf numFmtId="4" fontId="18" fillId="9" borderId="2" xfId="0" applyNumberFormat="1" applyFont="1" applyFill="1" applyBorder="1" applyAlignment="1">
      <alignment horizontal="center" vertical="center" wrapText="1"/>
    </xf>
    <xf numFmtId="4" fontId="18" fillId="9" borderId="3" xfId="0" applyNumberFormat="1" applyFont="1" applyFill="1" applyBorder="1" applyAlignment="1">
      <alignment horizontal="center" vertical="center" wrapText="1"/>
    </xf>
    <xf numFmtId="4" fontId="18" fillId="0" borderId="3" xfId="0" applyNumberFormat="1" applyFont="1" applyFill="1" applyBorder="1" applyAlignment="1">
      <alignment horizontal="center" vertical="center" wrapText="1"/>
    </xf>
  </cellXfs>
  <cellStyles count="43">
    <cellStyle name="Accent" xfId="1"/>
    <cellStyle name="Accent 1" xfId="2"/>
    <cellStyle name="Accent 2" xfId="3"/>
    <cellStyle name="Accent 3" xfId="4"/>
    <cellStyle name="Bad" xfId="5"/>
    <cellStyle name="Error" xfId="6"/>
    <cellStyle name="Footnote" xfId="7"/>
    <cellStyle name="Good" xfId="8"/>
    <cellStyle name="Heading" xfId="9"/>
    <cellStyle name="Heading 1" xfId="10"/>
    <cellStyle name="Heading 2" xfId="11"/>
    <cellStyle name="Neutral" xfId="12"/>
    <cellStyle name="Normal" xfId="13"/>
    <cellStyle name="Note" xfId="14"/>
    <cellStyle name="Status" xfId="15"/>
    <cellStyle name="Text" xfId="16"/>
    <cellStyle name="Warning" xfId="17"/>
    <cellStyle name="Обычный" xfId="0" builtinId="0"/>
    <cellStyle name="Обычный 2" xfId="18"/>
    <cellStyle name="Обычный 2 2" xfId="19"/>
    <cellStyle name="Обычный 2 2 2" xfId="20"/>
    <cellStyle name="Обычный 2 3" xfId="21"/>
    <cellStyle name="Обычный 2 3 2" xfId="22"/>
    <cellStyle name="Обычный 2 4" xfId="23"/>
    <cellStyle name="Обычный 2 4 2" xfId="24"/>
    <cellStyle name="Обычный 2 5" xfId="25"/>
    <cellStyle name="Обычный 3" xfId="26"/>
    <cellStyle name="Обычный 4" xfId="27"/>
    <cellStyle name="Обычный 5" xfId="28"/>
    <cellStyle name="Обычный 5 2" xfId="29"/>
    <cellStyle name="Обычный 6" xfId="30"/>
    <cellStyle name="Обычный 7" xfId="31"/>
    <cellStyle name="Обычный_ТЗ_Дубна2016_ после коррекции" xfId="32"/>
    <cellStyle name="Пояснение 2" xfId="33"/>
    <cellStyle name="Процентный 2" xfId="34"/>
    <cellStyle name="Процентный 2 2" xfId="35"/>
    <cellStyle name="Процентный 2 2 2" xfId="36"/>
    <cellStyle name="Процентный 2 3" xfId="37"/>
    <cellStyle name="Процентный 2 3 2" xfId="38"/>
    <cellStyle name="Процентный 2 4" xfId="39"/>
    <cellStyle name="Процентный 2 4 2" xfId="40"/>
    <cellStyle name="Процентный 2 5" xfId="41"/>
    <cellStyle name="Процентный 3" xfId="4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3</xdr:row>
      <xdr:rowOff>2286000</xdr:rowOff>
    </xdr:from>
    <xdr:to>
      <xdr:col>12</xdr:col>
      <xdr:colOff>885825</xdr:colOff>
      <xdr:row>3</xdr:row>
      <xdr:rowOff>2324100</xdr:rowOff>
    </xdr:to>
    <xdr:pic>
      <xdr:nvPicPr>
        <xdr:cNvPr id="1025" name="Picture 1" descr="rId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068175" y="2076450"/>
          <a:ext cx="885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66675</xdr:colOff>
      <xdr:row>3</xdr:row>
      <xdr:rowOff>2286000</xdr:rowOff>
    </xdr:from>
    <xdr:to>
      <xdr:col>11</xdr:col>
      <xdr:colOff>828675</xdr:colOff>
      <xdr:row>3</xdr:row>
      <xdr:rowOff>2324100</xdr:rowOff>
    </xdr:to>
    <xdr:pic>
      <xdr:nvPicPr>
        <xdr:cNvPr id="1026" name="Picture 2" descr="rId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220450" y="2076450"/>
          <a:ext cx="7620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161925</xdr:colOff>
      <xdr:row>3</xdr:row>
      <xdr:rowOff>2705100</xdr:rowOff>
    </xdr:from>
    <xdr:to>
      <xdr:col>13</xdr:col>
      <xdr:colOff>1543050</xdr:colOff>
      <xdr:row>3</xdr:row>
      <xdr:rowOff>2324100</xdr:rowOff>
    </xdr:to>
    <xdr:pic>
      <xdr:nvPicPr>
        <xdr:cNvPr id="1027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173075" y="20764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295275</xdr:colOff>
      <xdr:row>3</xdr:row>
      <xdr:rowOff>2181225</xdr:rowOff>
    </xdr:from>
    <xdr:to>
      <xdr:col>13</xdr:col>
      <xdr:colOff>447675</xdr:colOff>
      <xdr:row>3</xdr:row>
      <xdr:rowOff>2324100</xdr:rowOff>
    </xdr:to>
    <xdr:pic>
      <xdr:nvPicPr>
        <xdr:cNvPr id="1028" name="Picture 6" descr="rId4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3306425" y="2076450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su-new\Public\&#1040;&#1087;&#1090;&#1077;&#1082;&#1072;%20&#1044;&#1043;&#1041;\&#1058;&#1047;\2023\&#1058;&#1047;-&#1048;&#1052;&#1053;%202023-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01"/>
      <sheetName val="101(шовник)"/>
      <sheetName val="101(повязки)"/>
      <sheetName val="102"/>
      <sheetName val="Перчатки"/>
      <sheetName val="133"/>
      <sheetName val="134"/>
      <sheetName val="142"/>
      <sheetName val="149"/>
      <sheetName val="Неонатология"/>
      <sheetName val="152"/>
      <sheetName val="153"/>
      <sheetName val="Глюкокард"/>
      <sheetName val="Лист1"/>
    </sheetNames>
    <sheetDataSet>
      <sheetData sheetId="0"/>
      <sheetData sheetId="1"/>
      <sheetData sheetId="2"/>
      <sheetData sheetId="3">
        <row r="24">
          <cell r="C24" t="str">
            <v>шт.</v>
          </cell>
        </row>
        <row r="25">
          <cell r="C25" t="str">
            <v>шт.</v>
          </cell>
        </row>
        <row r="26">
          <cell r="C26" t="str">
            <v>м.</v>
          </cell>
        </row>
        <row r="27">
          <cell r="C27" t="str">
            <v>шт.</v>
          </cell>
        </row>
        <row r="28">
          <cell r="C28" t="str">
            <v>шт.</v>
          </cell>
        </row>
        <row r="29">
          <cell r="C29" t="str">
            <v>шт.</v>
          </cell>
        </row>
        <row r="30">
          <cell r="C30" t="str">
            <v>шт.</v>
          </cell>
        </row>
        <row r="31">
          <cell r="C31" t="str">
            <v>м.</v>
          </cell>
        </row>
        <row r="32">
          <cell r="C32" t="str">
            <v>м.</v>
          </cell>
        </row>
        <row r="33">
          <cell r="C33" t="str">
            <v>м.</v>
          </cell>
        </row>
        <row r="34">
          <cell r="C34" t="str">
            <v>м.</v>
          </cell>
        </row>
        <row r="35">
          <cell r="C35" t="str">
            <v>м.</v>
          </cell>
        </row>
        <row r="36">
          <cell r="C36" t="str">
            <v>шт.</v>
          </cell>
        </row>
        <row r="37">
          <cell r="C37" t="str">
            <v>м.</v>
          </cell>
        </row>
        <row r="38">
          <cell r="C38" t="str">
            <v>шт.</v>
          </cell>
        </row>
        <row r="39">
          <cell r="C39" t="str">
            <v>шт.</v>
          </cell>
        </row>
        <row r="40">
          <cell r="C40" t="str">
            <v>шт.</v>
          </cell>
        </row>
        <row r="41">
          <cell r="C41" t="str">
            <v>шт.</v>
          </cell>
        </row>
        <row r="42">
          <cell r="C42" t="str">
            <v>шт.</v>
          </cell>
        </row>
        <row r="43">
          <cell r="C43" t="str">
            <v>шт.</v>
          </cell>
        </row>
        <row r="44">
          <cell r="C44" t="str">
            <v>шт.</v>
          </cell>
        </row>
        <row r="45">
          <cell r="C45" t="str">
            <v>шт.</v>
          </cell>
        </row>
        <row r="46">
          <cell r="C46" t="str">
            <v>шт.</v>
          </cell>
        </row>
        <row r="47">
          <cell r="C47" t="str">
            <v>шт.</v>
          </cell>
        </row>
        <row r="48">
          <cell r="C48" t="str">
            <v>шт.</v>
          </cell>
        </row>
        <row r="49">
          <cell r="C49" t="str">
            <v>шт.</v>
          </cell>
        </row>
        <row r="50">
          <cell r="C50" t="str">
            <v>шт.</v>
          </cell>
        </row>
        <row r="51">
          <cell r="C51" t="str">
            <v>шт.</v>
          </cell>
        </row>
        <row r="52">
          <cell r="C52" t="str">
            <v>м.</v>
          </cell>
        </row>
        <row r="53">
          <cell r="C53" t="str">
            <v>шт.</v>
          </cell>
        </row>
        <row r="54">
          <cell r="C54" t="str">
            <v>шт.</v>
          </cell>
        </row>
        <row r="55">
          <cell r="C55" t="str">
            <v>шт.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P41"/>
  <sheetViews>
    <sheetView tabSelected="1" topLeftCell="A19" zoomScaleNormal="77" workbookViewId="0">
      <selection activeCell="K6" sqref="K6:K37"/>
    </sheetView>
  </sheetViews>
  <sheetFormatPr defaultRowHeight="12.75" x14ac:dyDescent="0.2"/>
  <cols>
    <col min="1" max="1" width="6.85546875" style="2" customWidth="1"/>
    <col min="2" max="2" width="41.7109375" style="3" customWidth="1"/>
    <col min="3" max="3" width="9.42578125" style="3" customWidth="1"/>
    <col min="4" max="4" width="8.85546875" style="12" customWidth="1"/>
    <col min="5" max="5" width="12.42578125" style="4" customWidth="1"/>
    <col min="6" max="6" width="15.85546875" style="4" customWidth="1"/>
    <col min="7" max="7" width="12.5703125" style="4" customWidth="1"/>
    <col min="8" max="8" width="15.5703125" style="4" customWidth="1"/>
    <col min="9" max="9" width="12.7109375" style="4" customWidth="1"/>
    <col min="10" max="10" width="15.5703125" style="4" customWidth="1"/>
    <col min="11" max="11" width="15.7109375" style="4" customWidth="1"/>
    <col min="12" max="12" width="13.7109375" style="4" customWidth="1"/>
    <col min="13" max="13" width="14.140625" style="4" customWidth="1"/>
    <col min="14" max="14" width="26.85546875" style="4" customWidth="1"/>
    <col min="15" max="15" width="26.140625" style="5" customWidth="1"/>
    <col min="16" max="94" width="8.85546875" style="5" customWidth="1"/>
    <col min="95" max="218" width="8.85546875" style="1" customWidth="1"/>
    <col min="219" max="16384" width="9.140625" style="1"/>
  </cols>
  <sheetData>
    <row r="1" spans="1:18" ht="30.75" customHeight="1" x14ac:dyDescent="0.2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</row>
    <row r="2" spans="1:18" ht="48.75" customHeight="1" x14ac:dyDescent="0.2">
      <c r="A2" s="37" t="s">
        <v>51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</row>
    <row r="3" spans="1:18" ht="38.25" x14ac:dyDescent="0.2">
      <c r="A3" s="38" t="s">
        <v>1</v>
      </c>
      <c r="B3" s="40" t="s">
        <v>11</v>
      </c>
      <c r="C3" s="38" t="s">
        <v>7</v>
      </c>
      <c r="D3" s="35" t="s">
        <v>6</v>
      </c>
      <c r="E3" s="34" t="s">
        <v>2</v>
      </c>
      <c r="F3" s="34"/>
      <c r="G3" s="34"/>
      <c r="H3" s="34"/>
      <c r="I3" s="34"/>
      <c r="J3" s="34"/>
      <c r="K3" s="34" t="s">
        <v>3</v>
      </c>
      <c r="L3" s="34"/>
      <c r="M3" s="34"/>
      <c r="N3" s="7" t="s">
        <v>4</v>
      </c>
    </row>
    <row r="4" spans="1:18" ht="45.75" customHeight="1" x14ac:dyDescent="0.2">
      <c r="A4" s="38"/>
      <c r="B4" s="40"/>
      <c r="C4" s="38"/>
      <c r="D4" s="35"/>
      <c r="E4" s="7" t="s">
        <v>13</v>
      </c>
      <c r="F4" s="7" t="s">
        <v>14</v>
      </c>
      <c r="G4" s="7" t="s">
        <v>13</v>
      </c>
      <c r="H4" s="7" t="s">
        <v>14</v>
      </c>
      <c r="I4" s="7" t="s">
        <v>13</v>
      </c>
      <c r="J4" s="7" t="s">
        <v>14</v>
      </c>
      <c r="K4" s="34" t="s">
        <v>8</v>
      </c>
      <c r="L4" s="34" t="s">
        <v>5</v>
      </c>
      <c r="M4" s="34" t="s">
        <v>9</v>
      </c>
      <c r="N4" s="43" t="s">
        <v>12</v>
      </c>
    </row>
    <row r="5" spans="1:18" ht="55.5" customHeight="1" x14ac:dyDescent="0.2">
      <c r="A5" s="39"/>
      <c r="B5" s="41"/>
      <c r="C5" s="39"/>
      <c r="D5" s="36"/>
      <c r="E5" s="45" t="s">
        <v>16</v>
      </c>
      <c r="F5" s="45"/>
      <c r="G5" s="45" t="s">
        <v>17</v>
      </c>
      <c r="H5" s="45"/>
      <c r="I5" s="45" t="s">
        <v>18</v>
      </c>
      <c r="J5" s="45"/>
      <c r="K5" s="42"/>
      <c r="L5" s="42"/>
      <c r="M5" s="42"/>
      <c r="N5" s="44"/>
    </row>
    <row r="6" spans="1:18" x14ac:dyDescent="0.2">
      <c r="A6" s="22">
        <v>1</v>
      </c>
      <c r="B6" s="24" t="s">
        <v>19</v>
      </c>
      <c r="C6" s="23" t="str">
        <f>'[1]102'!C24</f>
        <v>шт.</v>
      </c>
      <c r="D6" s="14">
        <v>2700</v>
      </c>
      <c r="E6" s="25">
        <v>37.340000000000003</v>
      </c>
      <c r="F6" s="8">
        <f>D6*E6</f>
        <v>100818.00000000001</v>
      </c>
      <c r="G6" s="26">
        <v>38.6</v>
      </c>
      <c r="H6" s="8">
        <f t="shared" ref="H6:H37" si="0">G6*D6</f>
        <v>104220</v>
      </c>
      <c r="I6" s="27">
        <v>39.43</v>
      </c>
      <c r="J6" s="8">
        <f t="shared" ref="J6:J37" si="1">I6*D6</f>
        <v>106461</v>
      </c>
      <c r="K6" s="16">
        <f>(E6+G6+I6)/3</f>
        <v>38.456666666666671</v>
      </c>
      <c r="L6" s="17">
        <f t="shared" ref="L6:L37" si="2">STDEV(E6,G6,I6)</f>
        <v>1.05234658422657</v>
      </c>
      <c r="M6" s="18">
        <f t="shared" ref="M6:M37" si="3">L6/K6</f>
        <v>2.7364477357022708E-2</v>
      </c>
      <c r="N6" s="19">
        <f t="shared" ref="N6:N37" si="4">ROUND(K6,2)*D6</f>
        <v>103842</v>
      </c>
      <c r="O6" s="5">
        <v>103833.00000000001</v>
      </c>
      <c r="Q6" s="4"/>
      <c r="R6" s="4"/>
    </row>
    <row r="7" spans="1:18" x14ac:dyDescent="0.2">
      <c r="A7" s="22">
        <v>2</v>
      </c>
      <c r="B7" s="24" t="s">
        <v>20</v>
      </c>
      <c r="C7" s="23" t="str">
        <f>'[1]102'!C25</f>
        <v>шт.</v>
      </c>
      <c r="D7" s="14">
        <v>300</v>
      </c>
      <c r="E7" s="28">
        <v>24.5</v>
      </c>
      <c r="F7" s="8">
        <f t="shared" ref="F7:F37" si="5">D7*E7</f>
        <v>7350</v>
      </c>
      <c r="G7" s="28">
        <v>24.8</v>
      </c>
      <c r="H7" s="8">
        <f t="shared" si="0"/>
        <v>7440</v>
      </c>
      <c r="I7" s="29">
        <v>25.11</v>
      </c>
      <c r="J7" s="8">
        <f t="shared" si="1"/>
        <v>7533</v>
      </c>
      <c r="K7" s="16">
        <f t="shared" ref="K6:K37" si="6">(E7+G7+I7)/3</f>
        <v>24.803333333333331</v>
      </c>
      <c r="L7" s="17">
        <f t="shared" si="2"/>
        <v>0.30501366089625093</v>
      </c>
      <c r="M7" s="18">
        <f t="shared" si="3"/>
        <v>1.2297285078467314E-2</v>
      </c>
      <c r="N7" s="19">
        <f t="shared" si="4"/>
        <v>7440</v>
      </c>
      <c r="O7" s="5">
        <v>7440.9999999999991</v>
      </c>
      <c r="Q7" s="4"/>
    </row>
    <row r="8" spans="1:18" x14ac:dyDescent="0.2">
      <c r="A8" s="22">
        <v>3</v>
      </c>
      <c r="B8" s="24" t="s">
        <v>21</v>
      </c>
      <c r="C8" s="23" t="str">
        <f>'[1]102'!C26</f>
        <v>м.</v>
      </c>
      <c r="D8" s="14">
        <v>10</v>
      </c>
      <c r="E8" s="28">
        <v>167</v>
      </c>
      <c r="F8" s="8">
        <f t="shared" si="5"/>
        <v>1670</v>
      </c>
      <c r="G8" s="28">
        <v>173</v>
      </c>
      <c r="H8" s="8">
        <f t="shared" si="0"/>
        <v>1730</v>
      </c>
      <c r="I8" s="29">
        <v>175.83</v>
      </c>
      <c r="J8" s="8">
        <f t="shared" si="1"/>
        <v>1758.3000000000002</v>
      </c>
      <c r="K8" s="16">
        <f t="shared" si="6"/>
        <v>171.94333333333336</v>
      </c>
      <c r="L8" s="17">
        <f t="shared" si="2"/>
        <v>4.5088394663519997</v>
      </c>
      <c r="M8" s="18">
        <f t="shared" si="3"/>
        <v>2.6222822245809661E-2</v>
      </c>
      <c r="N8" s="19">
        <f t="shared" si="4"/>
        <v>1719.4</v>
      </c>
      <c r="O8" s="5">
        <v>1719.4333333333336</v>
      </c>
      <c r="Q8" s="4"/>
    </row>
    <row r="9" spans="1:18" ht="25.5" x14ac:dyDescent="0.2">
      <c r="A9" s="22">
        <v>4</v>
      </c>
      <c r="B9" s="24" t="s">
        <v>22</v>
      </c>
      <c r="C9" s="23" t="str">
        <f>'[1]102'!C27</f>
        <v>шт.</v>
      </c>
      <c r="D9" s="14">
        <v>10</v>
      </c>
      <c r="E9" s="28">
        <v>1156</v>
      </c>
      <c r="F9" s="8">
        <f t="shared" si="5"/>
        <v>11560</v>
      </c>
      <c r="G9" s="28">
        <v>1190</v>
      </c>
      <c r="H9" s="8">
        <f t="shared" si="0"/>
        <v>11900</v>
      </c>
      <c r="I9" s="29">
        <v>1214.5</v>
      </c>
      <c r="J9" s="8">
        <f t="shared" si="1"/>
        <v>12145</v>
      </c>
      <c r="K9" s="16">
        <f t="shared" si="6"/>
        <v>1186.8333333333333</v>
      </c>
      <c r="L9" s="17">
        <f t="shared" si="2"/>
        <v>29.378279958726878</v>
      </c>
      <c r="M9" s="18">
        <f t="shared" si="3"/>
        <v>2.4753500878017313E-2</v>
      </c>
      <c r="N9" s="19">
        <f t="shared" si="4"/>
        <v>11868.3</v>
      </c>
      <c r="O9" s="5">
        <v>11868.333333333332</v>
      </c>
      <c r="Q9" s="4"/>
    </row>
    <row r="10" spans="1:18" x14ac:dyDescent="0.2">
      <c r="A10" s="22">
        <v>5</v>
      </c>
      <c r="B10" s="24" t="s">
        <v>23</v>
      </c>
      <c r="C10" s="23" t="str">
        <f>'[1]102'!C28</f>
        <v>шт.</v>
      </c>
      <c r="D10" s="14">
        <v>500</v>
      </c>
      <c r="E10" s="28">
        <v>45.5</v>
      </c>
      <c r="F10" s="8">
        <f t="shared" si="5"/>
        <v>22750</v>
      </c>
      <c r="G10" s="28">
        <v>48.35</v>
      </c>
      <c r="H10" s="8">
        <f t="shared" si="0"/>
        <v>24175</v>
      </c>
      <c r="I10" s="29">
        <v>49.12</v>
      </c>
      <c r="J10" s="8">
        <f t="shared" si="1"/>
        <v>24560</v>
      </c>
      <c r="K10" s="16">
        <f t="shared" si="6"/>
        <v>47.656666666666666</v>
      </c>
      <c r="L10" s="17">
        <f t="shared" si="2"/>
        <v>1.9069958923220915</v>
      </c>
      <c r="M10" s="18">
        <f t="shared" si="3"/>
        <v>4.0015301650460057E-2</v>
      </c>
      <c r="N10" s="19">
        <f t="shared" si="4"/>
        <v>23830</v>
      </c>
      <c r="O10" s="5">
        <v>23828.333333333332</v>
      </c>
      <c r="Q10" s="4"/>
    </row>
    <row r="11" spans="1:18" ht="25.5" x14ac:dyDescent="0.2">
      <c r="A11" s="22">
        <v>6</v>
      </c>
      <c r="B11" s="24" t="s">
        <v>24</v>
      </c>
      <c r="C11" s="23" t="str">
        <f>'[1]102'!C29</f>
        <v>шт.</v>
      </c>
      <c r="D11" s="14">
        <v>10</v>
      </c>
      <c r="E11" s="28">
        <v>1156</v>
      </c>
      <c r="F11" s="8">
        <f t="shared" si="5"/>
        <v>11560</v>
      </c>
      <c r="G11" s="28">
        <v>1190</v>
      </c>
      <c r="H11" s="8">
        <f t="shared" si="0"/>
        <v>11900</v>
      </c>
      <c r="I11" s="29">
        <v>1214.5</v>
      </c>
      <c r="J11" s="8">
        <f t="shared" si="1"/>
        <v>12145</v>
      </c>
      <c r="K11" s="16">
        <f t="shared" si="6"/>
        <v>1186.8333333333333</v>
      </c>
      <c r="L11" s="17">
        <f t="shared" si="2"/>
        <v>29.378279958726878</v>
      </c>
      <c r="M11" s="18">
        <f t="shared" si="3"/>
        <v>2.4753500878017313E-2</v>
      </c>
      <c r="N11" s="19">
        <f t="shared" si="4"/>
        <v>11868.3</v>
      </c>
      <c r="O11" s="5">
        <v>11868.333333333332</v>
      </c>
      <c r="Q11" s="4"/>
    </row>
    <row r="12" spans="1:18" ht="25.5" x14ac:dyDescent="0.2">
      <c r="A12" s="22">
        <v>7</v>
      </c>
      <c r="B12" s="24" t="s">
        <v>25</v>
      </c>
      <c r="C12" s="23" t="str">
        <f>'[1]102'!C30</f>
        <v>шт.</v>
      </c>
      <c r="D12" s="14">
        <v>21700</v>
      </c>
      <c r="E12" s="28">
        <v>18.91</v>
      </c>
      <c r="F12" s="8">
        <f t="shared" si="5"/>
        <v>410347</v>
      </c>
      <c r="G12" s="28">
        <v>19.600000000000001</v>
      </c>
      <c r="H12" s="8">
        <f t="shared" si="0"/>
        <v>425320.00000000006</v>
      </c>
      <c r="I12" s="29">
        <v>19.91</v>
      </c>
      <c r="J12" s="8">
        <f t="shared" si="1"/>
        <v>432047</v>
      </c>
      <c r="K12" s="16">
        <f t="shared" si="6"/>
        <v>19.473333333333333</v>
      </c>
      <c r="L12" s="17">
        <f t="shared" si="2"/>
        <v>0.51189191567491421</v>
      </c>
      <c r="M12" s="18">
        <f t="shared" si="3"/>
        <v>2.6286815252049685E-2</v>
      </c>
      <c r="N12" s="19">
        <f t="shared" si="4"/>
        <v>422499</v>
      </c>
      <c r="O12" s="5">
        <v>422571.33333333331</v>
      </c>
      <c r="Q12" s="4"/>
    </row>
    <row r="13" spans="1:18" x14ac:dyDescent="0.2">
      <c r="A13" s="22">
        <v>8</v>
      </c>
      <c r="B13" s="24" t="s">
        <v>26</v>
      </c>
      <c r="C13" s="23" t="str">
        <f>'[1]102'!C31</f>
        <v>м.</v>
      </c>
      <c r="D13" s="14">
        <v>340</v>
      </c>
      <c r="E13" s="28">
        <v>161.78</v>
      </c>
      <c r="F13" s="8">
        <f t="shared" si="5"/>
        <v>55005.2</v>
      </c>
      <c r="G13" s="28">
        <v>169</v>
      </c>
      <c r="H13" s="8">
        <f t="shared" si="0"/>
        <v>57460</v>
      </c>
      <c r="I13" s="29">
        <v>169.65</v>
      </c>
      <c r="J13" s="8">
        <f t="shared" si="1"/>
        <v>57681</v>
      </c>
      <c r="K13" s="16">
        <f t="shared" si="6"/>
        <v>166.80999999999997</v>
      </c>
      <c r="L13" s="17">
        <f t="shared" si="2"/>
        <v>4.3682147383112939</v>
      </c>
      <c r="M13" s="18">
        <f t="shared" si="3"/>
        <v>2.6186767809551554E-2</v>
      </c>
      <c r="N13" s="19">
        <f t="shared" si="4"/>
        <v>56715.4</v>
      </c>
      <c r="O13" s="5">
        <v>56715.399999999994</v>
      </c>
      <c r="Q13" s="4"/>
    </row>
    <row r="14" spans="1:18" x14ac:dyDescent="0.2">
      <c r="A14" s="22">
        <v>9</v>
      </c>
      <c r="B14" s="24" t="s">
        <v>27</v>
      </c>
      <c r="C14" s="23" t="str">
        <f>'[1]102'!C32</f>
        <v>м.</v>
      </c>
      <c r="D14" s="14">
        <v>5</v>
      </c>
      <c r="E14" s="28">
        <v>139</v>
      </c>
      <c r="F14" s="8">
        <f t="shared" si="5"/>
        <v>695</v>
      </c>
      <c r="G14" s="28">
        <v>144</v>
      </c>
      <c r="H14" s="8">
        <f t="shared" si="0"/>
        <v>720</v>
      </c>
      <c r="I14" s="29">
        <v>145</v>
      </c>
      <c r="J14" s="8">
        <f t="shared" si="1"/>
        <v>725</v>
      </c>
      <c r="K14" s="16">
        <f t="shared" si="6"/>
        <v>142.66666666666666</v>
      </c>
      <c r="L14" s="17">
        <f t="shared" si="2"/>
        <v>3.2145502536643185</v>
      </c>
      <c r="M14" s="18">
        <f t="shared" si="3"/>
        <v>2.253189430138541E-2</v>
      </c>
      <c r="N14" s="19">
        <f t="shared" si="4"/>
        <v>713.34999999999991</v>
      </c>
      <c r="O14" s="5">
        <v>713.33333333333326</v>
      </c>
      <c r="Q14" s="4"/>
    </row>
    <row r="15" spans="1:18" x14ac:dyDescent="0.2">
      <c r="A15" s="22">
        <v>10</v>
      </c>
      <c r="B15" s="24" t="s">
        <v>28</v>
      </c>
      <c r="C15" s="23" t="str">
        <f>'[1]102'!C33</f>
        <v>м.</v>
      </c>
      <c r="D15" s="14">
        <v>7</v>
      </c>
      <c r="E15" s="28">
        <v>112</v>
      </c>
      <c r="F15" s="8">
        <f t="shared" si="5"/>
        <v>784</v>
      </c>
      <c r="G15" s="28">
        <v>114</v>
      </c>
      <c r="H15" s="8">
        <f t="shared" si="0"/>
        <v>798</v>
      </c>
      <c r="I15" s="29">
        <v>114.8</v>
      </c>
      <c r="J15" s="8">
        <f t="shared" si="1"/>
        <v>803.6</v>
      </c>
      <c r="K15" s="16">
        <f t="shared" si="6"/>
        <v>113.60000000000001</v>
      </c>
      <c r="L15" s="17">
        <f t="shared" si="2"/>
        <v>1.4422205101855945</v>
      </c>
      <c r="M15" s="18">
        <f t="shared" si="3"/>
        <v>1.269560308261967E-2</v>
      </c>
      <c r="N15" s="19">
        <f t="shared" si="4"/>
        <v>795.19999999999993</v>
      </c>
      <c r="O15" s="5">
        <v>795.2</v>
      </c>
      <c r="Q15" s="4"/>
    </row>
    <row r="16" spans="1:18" x14ac:dyDescent="0.2">
      <c r="A16" s="22">
        <v>11</v>
      </c>
      <c r="B16" s="24" t="s">
        <v>29</v>
      </c>
      <c r="C16" s="23" t="str">
        <f>'[1]102'!C34</f>
        <v>м.</v>
      </c>
      <c r="D16" s="14">
        <v>256</v>
      </c>
      <c r="E16" s="28">
        <v>172.15</v>
      </c>
      <c r="F16" s="8">
        <f t="shared" si="5"/>
        <v>44070.400000000001</v>
      </c>
      <c r="G16" s="28">
        <v>178</v>
      </c>
      <c r="H16" s="8">
        <f t="shared" si="0"/>
        <v>45568</v>
      </c>
      <c r="I16" s="29">
        <v>179.85</v>
      </c>
      <c r="J16" s="8">
        <f t="shared" si="1"/>
        <v>46041.599999999999</v>
      </c>
      <c r="K16" s="16">
        <f t="shared" si="6"/>
        <v>176.66666666666666</v>
      </c>
      <c r="L16" s="17">
        <f t="shared" si="2"/>
        <v>4.0194319665013971</v>
      </c>
      <c r="M16" s="18">
        <f t="shared" si="3"/>
        <v>2.2751501697177722E-2</v>
      </c>
      <c r="N16" s="19">
        <f t="shared" si="4"/>
        <v>45227.519999999997</v>
      </c>
      <c r="O16" s="5">
        <v>45226.666666666664</v>
      </c>
      <c r="Q16" s="4"/>
    </row>
    <row r="17" spans="1:17" x14ac:dyDescent="0.2">
      <c r="A17" s="22">
        <v>12</v>
      </c>
      <c r="B17" s="24" t="s">
        <v>30</v>
      </c>
      <c r="C17" s="23" t="str">
        <f>'[1]102'!C35</f>
        <v>м.</v>
      </c>
      <c r="D17" s="14">
        <v>56</v>
      </c>
      <c r="E17" s="28">
        <v>268</v>
      </c>
      <c r="F17" s="8">
        <f t="shared" si="5"/>
        <v>15008</v>
      </c>
      <c r="G17" s="28">
        <v>275</v>
      </c>
      <c r="H17" s="8">
        <f t="shared" si="0"/>
        <v>15400</v>
      </c>
      <c r="I17" s="29">
        <v>281.91000000000003</v>
      </c>
      <c r="J17" s="8">
        <f t="shared" si="1"/>
        <v>15786.960000000001</v>
      </c>
      <c r="K17" s="16">
        <f t="shared" si="6"/>
        <v>274.97000000000003</v>
      </c>
      <c r="L17" s="17">
        <f t="shared" si="2"/>
        <v>6.9550485260708408</v>
      </c>
      <c r="M17" s="18">
        <f t="shared" si="3"/>
        <v>2.5293844877880643E-2</v>
      </c>
      <c r="N17" s="19">
        <f t="shared" si="4"/>
        <v>15398.320000000002</v>
      </c>
      <c r="O17" s="5">
        <v>15398.320000000002</v>
      </c>
      <c r="Q17" s="4"/>
    </row>
    <row r="18" spans="1:17" ht="25.5" x14ac:dyDescent="0.2">
      <c r="A18" s="22">
        <v>13</v>
      </c>
      <c r="B18" s="24" t="s">
        <v>31</v>
      </c>
      <c r="C18" s="23" t="str">
        <f>'[1]102'!C36</f>
        <v>шт.</v>
      </c>
      <c r="D18" s="14">
        <v>100</v>
      </c>
      <c r="E18" s="28">
        <v>265</v>
      </c>
      <c r="F18" s="8">
        <f t="shared" si="5"/>
        <v>26500</v>
      </c>
      <c r="G18" s="28">
        <v>279</v>
      </c>
      <c r="H18" s="8">
        <f t="shared" si="0"/>
        <v>27900</v>
      </c>
      <c r="I18" s="29">
        <v>298.35000000000002</v>
      </c>
      <c r="J18" s="8">
        <f t="shared" si="1"/>
        <v>29835.000000000004</v>
      </c>
      <c r="K18" s="16">
        <f t="shared" si="6"/>
        <v>280.78333333333336</v>
      </c>
      <c r="L18" s="17">
        <f t="shared" si="2"/>
        <v>16.746367765379265</v>
      </c>
      <c r="M18" s="18">
        <f t="shared" si="3"/>
        <v>5.9641601823633636E-2</v>
      </c>
      <c r="N18" s="19">
        <f t="shared" si="4"/>
        <v>28077.999999999996</v>
      </c>
      <c r="O18" s="5">
        <v>28078.333333333336</v>
      </c>
      <c r="Q18" s="4"/>
    </row>
    <row r="19" spans="1:17" x14ac:dyDescent="0.2">
      <c r="A19" s="22">
        <v>14</v>
      </c>
      <c r="B19" s="24" t="s">
        <v>32</v>
      </c>
      <c r="C19" s="23" t="str">
        <f>'[1]102'!C37</f>
        <v>м.</v>
      </c>
      <c r="D19" s="14">
        <v>126</v>
      </c>
      <c r="E19" s="28">
        <v>195</v>
      </c>
      <c r="F19" s="8">
        <f t="shared" si="5"/>
        <v>24570</v>
      </c>
      <c r="G19" s="28">
        <v>198</v>
      </c>
      <c r="H19" s="8">
        <f t="shared" si="0"/>
        <v>24948</v>
      </c>
      <c r="I19" s="29">
        <v>199.2</v>
      </c>
      <c r="J19" s="8">
        <f t="shared" si="1"/>
        <v>25099.199999999997</v>
      </c>
      <c r="K19" s="16">
        <f t="shared" si="6"/>
        <v>197.4</v>
      </c>
      <c r="L19" s="17">
        <f t="shared" si="2"/>
        <v>2.1633307652783889</v>
      </c>
      <c r="M19" s="18">
        <f t="shared" si="3"/>
        <v>1.0959122417823651E-2</v>
      </c>
      <c r="N19" s="19">
        <f t="shared" si="4"/>
        <v>24872.400000000001</v>
      </c>
      <c r="O19" s="5">
        <v>24872.400000000001</v>
      </c>
      <c r="Q19" s="4"/>
    </row>
    <row r="20" spans="1:17" x14ac:dyDescent="0.2">
      <c r="A20" s="22">
        <v>15</v>
      </c>
      <c r="B20" s="24" t="s">
        <v>33</v>
      </c>
      <c r="C20" s="23" t="str">
        <f>'[1]102'!C38</f>
        <v>шт.</v>
      </c>
      <c r="D20" s="14">
        <v>2400</v>
      </c>
      <c r="E20" s="28">
        <v>12.9</v>
      </c>
      <c r="F20" s="8">
        <f t="shared" si="5"/>
        <v>30960</v>
      </c>
      <c r="G20" s="28">
        <v>13.7</v>
      </c>
      <c r="H20" s="8">
        <f t="shared" si="0"/>
        <v>32880</v>
      </c>
      <c r="I20" s="29">
        <v>14.48</v>
      </c>
      <c r="J20" s="8">
        <f t="shared" si="1"/>
        <v>34752</v>
      </c>
      <c r="K20" s="16">
        <f t="shared" si="6"/>
        <v>13.693333333333333</v>
      </c>
      <c r="L20" s="17">
        <f t="shared" si="2"/>
        <v>0.79002109676472143</v>
      </c>
      <c r="M20" s="18">
        <f t="shared" si="3"/>
        <v>5.7693848351854045E-2</v>
      </c>
      <c r="N20" s="19">
        <f t="shared" si="4"/>
        <v>32856</v>
      </c>
      <c r="O20" s="5">
        <v>32864</v>
      </c>
      <c r="Q20" s="4"/>
    </row>
    <row r="21" spans="1:17" ht="25.5" x14ac:dyDescent="0.2">
      <c r="A21" s="22">
        <v>16</v>
      </c>
      <c r="B21" s="24" t="s">
        <v>34</v>
      </c>
      <c r="C21" s="23" t="str">
        <f>'[1]102'!C39</f>
        <v>шт.</v>
      </c>
      <c r="D21" s="14">
        <v>150</v>
      </c>
      <c r="E21" s="28">
        <v>670</v>
      </c>
      <c r="F21" s="8">
        <f t="shared" si="5"/>
        <v>100500</v>
      </c>
      <c r="G21" s="28">
        <v>550</v>
      </c>
      <c r="H21" s="8">
        <f t="shared" si="0"/>
        <v>82500</v>
      </c>
      <c r="I21" s="29">
        <v>549.20000000000005</v>
      </c>
      <c r="J21" s="8">
        <f t="shared" si="1"/>
        <v>82380</v>
      </c>
      <c r="K21" s="16">
        <f t="shared" si="6"/>
        <v>589.73333333333335</v>
      </c>
      <c r="L21" s="17">
        <f t="shared" si="2"/>
        <v>69.514123265228136</v>
      </c>
      <c r="M21" s="18">
        <f t="shared" si="3"/>
        <v>0.11787382421189486</v>
      </c>
      <c r="N21" s="19">
        <f t="shared" si="4"/>
        <v>88459.5</v>
      </c>
      <c r="O21" s="5">
        <v>88460</v>
      </c>
      <c r="Q21" s="4"/>
    </row>
    <row r="22" spans="1:17" x14ac:dyDescent="0.2">
      <c r="A22" s="22">
        <v>17</v>
      </c>
      <c r="B22" s="24" t="s">
        <v>35</v>
      </c>
      <c r="C22" s="23" t="str">
        <f>'[1]102'!C40</f>
        <v>шт.</v>
      </c>
      <c r="D22" s="14">
        <v>2800</v>
      </c>
      <c r="E22" s="28">
        <v>12.2</v>
      </c>
      <c r="F22" s="8">
        <f t="shared" si="5"/>
        <v>34160</v>
      </c>
      <c r="G22" s="28">
        <v>12.5</v>
      </c>
      <c r="H22" s="8">
        <f t="shared" si="0"/>
        <v>35000</v>
      </c>
      <c r="I22" s="29">
        <v>12.89</v>
      </c>
      <c r="J22" s="8">
        <f t="shared" si="1"/>
        <v>36092</v>
      </c>
      <c r="K22" s="16">
        <f t="shared" si="6"/>
        <v>12.530000000000001</v>
      </c>
      <c r="L22" s="17">
        <f t="shared" si="2"/>
        <v>0.34597687784012454</v>
      </c>
      <c r="M22" s="18">
        <f t="shared" si="3"/>
        <v>2.7611881711103313E-2</v>
      </c>
      <c r="N22" s="19">
        <f t="shared" si="4"/>
        <v>35084</v>
      </c>
      <c r="O22" s="5">
        <v>35084</v>
      </c>
      <c r="Q22" s="4"/>
    </row>
    <row r="23" spans="1:17" ht="25.5" x14ac:dyDescent="0.2">
      <c r="A23" s="22">
        <v>18</v>
      </c>
      <c r="B23" s="24" t="s">
        <v>36</v>
      </c>
      <c r="C23" s="23" t="str">
        <f>'[1]102'!C41</f>
        <v>шт.</v>
      </c>
      <c r="D23" s="14">
        <v>100</v>
      </c>
      <c r="E23" s="28">
        <v>119.35</v>
      </c>
      <c r="F23" s="8">
        <f t="shared" si="5"/>
        <v>11935</v>
      </c>
      <c r="G23" s="28">
        <v>120.5</v>
      </c>
      <c r="H23" s="8">
        <f t="shared" si="0"/>
        <v>12050</v>
      </c>
      <c r="I23" s="29">
        <v>122.23</v>
      </c>
      <c r="J23" s="8">
        <f t="shared" si="1"/>
        <v>12223</v>
      </c>
      <c r="K23" s="16">
        <f t="shared" si="6"/>
        <v>120.69333333333333</v>
      </c>
      <c r="L23" s="17">
        <f t="shared" si="2"/>
        <v>1.4497011186218169</v>
      </c>
      <c r="M23" s="18">
        <f t="shared" si="3"/>
        <v>1.2011443205549744E-2</v>
      </c>
      <c r="N23" s="19">
        <f t="shared" si="4"/>
        <v>12069</v>
      </c>
      <c r="O23" s="5">
        <v>12069.333333333332</v>
      </c>
      <c r="Q23" s="4"/>
    </row>
    <row r="24" spans="1:17" x14ac:dyDescent="0.2">
      <c r="A24" s="22">
        <v>19</v>
      </c>
      <c r="B24" s="24" t="s">
        <v>37</v>
      </c>
      <c r="C24" s="23" t="str">
        <f>'[1]102'!C42</f>
        <v>шт.</v>
      </c>
      <c r="D24" s="14">
        <v>200</v>
      </c>
      <c r="E24" s="28">
        <v>87.2</v>
      </c>
      <c r="F24" s="8">
        <f t="shared" si="5"/>
        <v>17440</v>
      </c>
      <c r="G24" s="28">
        <v>88.5</v>
      </c>
      <c r="H24" s="8">
        <f t="shared" si="0"/>
        <v>17700</v>
      </c>
      <c r="I24" s="29">
        <v>89.22</v>
      </c>
      <c r="J24" s="8">
        <f t="shared" si="1"/>
        <v>17844</v>
      </c>
      <c r="K24" s="16">
        <f t="shared" si="6"/>
        <v>88.306666666666658</v>
      </c>
      <c r="L24" s="17">
        <f t="shared" si="2"/>
        <v>1.023783831349826</v>
      </c>
      <c r="M24" s="18">
        <f t="shared" si="3"/>
        <v>1.1593505564130599E-2</v>
      </c>
      <c r="N24" s="19">
        <f t="shared" si="4"/>
        <v>17662</v>
      </c>
      <c r="O24" s="5">
        <v>17661.333333333332</v>
      </c>
      <c r="Q24" s="4"/>
    </row>
    <row r="25" spans="1:17" x14ac:dyDescent="0.2">
      <c r="A25" s="22">
        <v>20</v>
      </c>
      <c r="B25" s="24" t="s">
        <v>38</v>
      </c>
      <c r="C25" s="23" t="str">
        <f>'[1]102'!C43</f>
        <v>шт.</v>
      </c>
      <c r="D25" s="14">
        <v>200</v>
      </c>
      <c r="E25" s="28">
        <v>87.2</v>
      </c>
      <c r="F25" s="8">
        <f t="shared" si="5"/>
        <v>17440</v>
      </c>
      <c r="G25" s="28">
        <v>88.5</v>
      </c>
      <c r="H25" s="8">
        <f t="shared" si="0"/>
        <v>17700</v>
      </c>
      <c r="I25" s="29">
        <v>89.22</v>
      </c>
      <c r="J25" s="8">
        <f t="shared" si="1"/>
        <v>17844</v>
      </c>
      <c r="K25" s="16">
        <f>(E25+G25+I25)/3</f>
        <v>88.306666666666658</v>
      </c>
      <c r="L25" s="17">
        <f t="shared" si="2"/>
        <v>1.023783831349826</v>
      </c>
      <c r="M25" s="18">
        <f t="shared" si="3"/>
        <v>1.1593505564130599E-2</v>
      </c>
      <c r="N25" s="19">
        <f t="shared" si="4"/>
        <v>17662</v>
      </c>
      <c r="O25" s="5">
        <v>17661.333333333332</v>
      </c>
      <c r="Q25" s="4"/>
    </row>
    <row r="26" spans="1:17" ht="25.5" x14ac:dyDescent="0.2">
      <c r="A26" s="22">
        <v>21</v>
      </c>
      <c r="B26" s="24" t="s">
        <v>39</v>
      </c>
      <c r="C26" s="23" t="str">
        <f>'[1]102'!C44</f>
        <v>шт.</v>
      </c>
      <c r="D26" s="14">
        <v>30</v>
      </c>
      <c r="E26" s="28">
        <v>186</v>
      </c>
      <c r="F26" s="8">
        <f t="shared" si="5"/>
        <v>5580</v>
      </c>
      <c r="G26" s="28">
        <v>194</v>
      </c>
      <c r="H26" s="8">
        <f t="shared" si="0"/>
        <v>5820</v>
      </c>
      <c r="I26" s="29">
        <v>199</v>
      </c>
      <c r="J26" s="8">
        <f t="shared" si="1"/>
        <v>5970</v>
      </c>
      <c r="K26" s="16">
        <f t="shared" si="6"/>
        <v>193</v>
      </c>
      <c r="L26" s="17">
        <f t="shared" si="2"/>
        <v>6.5574385243020004</v>
      </c>
      <c r="M26" s="18">
        <f t="shared" si="3"/>
        <v>3.3976365410891191E-2</v>
      </c>
      <c r="N26" s="19">
        <f t="shared" si="4"/>
        <v>5790</v>
      </c>
      <c r="O26" s="5">
        <v>5790</v>
      </c>
      <c r="Q26" s="4"/>
    </row>
    <row r="27" spans="1:17" ht="25.5" x14ac:dyDescent="0.2">
      <c r="A27" s="22">
        <v>22</v>
      </c>
      <c r="B27" s="24" t="s">
        <v>40</v>
      </c>
      <c r="C27" s="23" t="str">
        <f>'[1]102'!C45</f>
        <v>шт.</v>
      </c>
      <c r="D27" s="14">
        <v>500</v>
      </c>
      <c r="E27" s="28">
        <v>127.8</v>
      </c>
      <c r="F27" s="8">
        <f t="shared" si="5"/>
        <v>63900</v>
      </c>
      <c r="G27" s="28">
        <v>129.5</v>
      </c>
      <c r="H27" s="8">
        <f t="shared" si="0"/>
        <v>64750</v>
      </c>
      <c r="I27" s="29">
        <v>136.44999999999999</v>
      </c>
      <c r="J27" s="8">
        <f t="shared" si="1"/>
        <v>68225</v>
      </c>
      <c r="K27" s="16">
        <f t="shared" si="6"/>
        <v>131.25</v>
      </c>
      <c r="L27" s="17">
        <f t="shared" si="2"/>
        <v>4.5828484592008882</v>
      </c>
      <c r="M27" s="18">
        <f t="shared" si="3"/>
        <v>3.4916940641530579E-2</v>
      </c>
      <c r="N27" s="19">
        <f t="shared" si="4"/>
        <v>65625</v>
      </c>
      <c r="O27" s="5">
        <v>65625</v>
      </c>
      <c r="Q27" s="4"/>
    </row>
    <row r="28" spans="1:17" ht="25.5" x14ac:dyDescent="0.2">
      <c r="A28" s="22">
        <v>23</v>
      </c>
      <c r="B28" s="24" t="s">
        <v>41</v>
      </c>
      <c r="C28" s="23" t="str">
        <f>'[1]102'!C46</f>
        <v>шт.</v>
      </c>
      <c r="D28" s="14">
        <v>200</v>
      </c>
      <c r="E28" s="28">
        <v>211.7</v>
      </c>
      <c r="F28" s="8">
        <f t="shared" si="5"/>
        <v>42340</v>
      </c>
      <c r="G28" s="28">
        <v>218.4</v>
      </c>
      <c r="H28" s="8">
        <f t="shared" si="0"/>
        <v>43680</v>
      </c>
      <c r="I28" s="29">
        <v>224.48</v>
      </c>
      <c r="J28" s="8">
        <f t="shared" si="1"/>
        <v>44896</v>
      </c>
      <c r="K28" s="16">
        <f t="shared" si="6"/>
        <v>218.19333333333336</v>
      </c>
      <c r="L28" s="17">
        <f t="shared" si="2"/>
        <v>6.392506029198044</v>
      </c>
      <c r="M28" s="18">
        <f t="shared" si="3"/>
        <v>2.9297439713395046E-2</v>
      </c>
      <c r="N28" s="19">
        <f t="shared" si="4"/>
        <v>43638</v>
      </c>
      <c r="O28" s="5">
        <v>43638.666666666672</v>
      </c>
      <c r="Q28" s="4"/>
    </row>
    <row r="29" spans="1:17" ht="25.5" x14ac:dyDescent="0.2">
      <c r="A29" s="22">
        <v>24</v>
      </c>
      <c r="B29" s="24" t="s">
        <v>42</v>
      </c>
      <c r="C29" s="23" t="str">
        <f>'[1]102'!C47</f>
        <v>шт.</v>
      </c>
      <c r="D29" s="14">
        <v>200</v>
      </c>
      <c r="E29" s="30">
        <v>142.5</v>
      </c>
      <c r="F29" s="8">
        <f t="shared" si="5"/>
        <v>28500</v>
      </c>
      <c r="G29" s="30">
        <v>147</v>
      </c>
      <c r="H29" s="8">
        <f t="shared" si="0"/>
        <v>29400</v>
      </c>
      <c r="I29" s="31">
        <v>149.68</v>
      </c>
      <c r="J29" s="8">
        <f t="shared" si="1"/>
        <v>29936</v>
      </c>
      <c r="K29" s="16">
        <f t="shared" si="6"/>
        <v>146.39333333333335</v>
      </c>
      <c r="L29" s="17">
        <f t="shared" si="2"/>
        <v>3.6282410798255063</v>
      </c>
      <c r="M29" s="18">
        <f t="shared" si="3"/>
        <v>2.4784196091526295E-2</v>
      </c>
      <c r="N29" s="19">
        <f t="shared" si="4"/>
        <v>29277.999999999996</v>
      </c>
      <c r="O29" s="5">
        <v>29278.666666666668</v>
      </c>
      <c r="Q29" s="4"/>
    </row>
    <row r="30" spans="1:17" ht="38.25" x14ac:dyDescent="0.2">
      <c r="A30" s="22">
        <v>25</v>
      </c>
      <c r="B30" s="24" t="s">
        <v>43</v>
      </c>
      <c r="C30" s="23" t="str">
        <f>'[1]102'!C48</f>
        <v>шт.</v>
      </c>
      <c r="D30" s="14">
        <v>100</v>
      </c>
      <c r="E30" s="28">
        <v>332.75</v>
      </c>
      <c r="F30" s="8">
        <f t="shared" si="5"/>
        <v>33275</v>
      </c>
      <c r="G30" s="28">
        <v>349</v>
      </c>
      <c r="H30" s="8">
        <f t="shared" si="0"/>
        <v>34900</v>
      </c>
      <c r="I30" s="29">
        <v>349.8</v>
      </c>
      <c r="J30" s="8">
        <f t="shared" si="1"/>
        <v>34980</v>
      </c>
      <c r="K30" s="16">
        <f t="shared" si="6"/>
        <v>343.84999999999997</v>
      </c>
      <c r="L30" s="17">
        <f t="shared" si="2"/>
        <v>9.6212005487880816</v>
      </c>
      <c r="M30" s="18">
        <f t="shared" si="3"/>
        <v>2.7980807179840288E-2</v>
      </c>
      <c r="N30" s="19">
        <f t="shared" si="4"/>
        <v>34385</v>
      </c>
      <c r="O30" s="5">
        <v>34385</v>
      </c>
      <c r="Q30" s="4"/>
    </row>
    <row r="31" spans="1:17" x14ac:dyDescent="0.2">
      <c r="A31" s="22">
        <v>26</v>
      </c>
      <c r="B31" s="24" t="s">
        <v>44</v>
      </c>
      <c r="C31" s="23" t="str">
        <f>'[1]102'!C49</f>
        <v>шт.</v>
      </c>
      <c r="D31" s="14">
        <v>500</v>
      </c>
      <c r="E31" s="28">
        <v>23.55</v>
      </c>
      <c r="F31" s="8">
        <f t="shared" si="5"/>
        <v>11775</v>
      </c>
      <c r="G31" s="28">
        <v>24.8</v>
      </c>
      <c r="H31" s="8">
        <f t="shared" si="0"/>
        <v>12400</v>
      </c>
      <c r="I31" s="29">
        <v>25.77</v>
      </c>
      <c r="J31" s="8">
        <f t="shared" si="1"/>
        <v>12885</v>
      </c>
      <c r="K31" s="16">
        <f t="shared" si="6"/>
        <v>24.706666666666667</v>
      </c>
      <c r="L31" s="17">
        <f t="shared" si="2"/>
        <v>1.1129390519401017</v>
      </c>
      <c r="M31" s="18">
        <f t="shared" si="3"/>
        <v>4.5046103019701904E-2</v>
      </c>
      <c r="N31" s="19">
        <f t="shared" si="4"/>
        <v>12355</v>
      </c>
      <c r="O31" s="5">
        <v>12353.333333333334</v>
      </c>
      <c r="Q31" s="4"/>
    </row>
    <row r="32" spans="1:17" ht="25.5" x14ac:dyDescent="0.2">
      <c r="A32" s="22">
        <v>27</v>
      </c>
      <c r="B32" s="24" t="s">
        <v>45</v>
      </c>
      <c r="C32" s="23" t="str">
        <f>'[1]102'!C50</f>
        <v>шт.</v>
      </c>
      <c r="D32" s="14">
        <v>300</v>
      </c>
      <c r="E32" s="28">
        <v>104.98</v>
      </c>
      <c r="F32" s="8">
        <f t="shared" si="5"/>
        <v>31494</v>
      </c>
      <c r="G32" s="28">
        <v>108.3</v>
      </c>
      <c r="H32" s="8">
        <f t="shared" si="0"/>
        <v>32490</v>
      </c>
      <c r="I32" s="29">
        <v>109.44</v>
      </c>
      <c r="J32" s="8">
        <f t="shared" si="1"/>
        <v>32832</v>
      </c>
      <c r="K32" s="16">
        <f t="shared" si="6"/>
        <v>107.57333333333334</v>
      </c>
      <c r="L32" s="17">
        <f t="shared" si="2"/>
        <v>2.3170958835001447</v>
      </c>
      <c r="M32" s="18">
        <f t="shared" si="3"/>
        <v>2.1539686571952262E-2</v>
      </c>
      <c r="N32" s="19">
        <f t="shared" si="4"/>
        <v>32270.999999999996</v>
      </c>
      <c r="O32" s="5">
        <v>32272</v>
      </c>
      <c r="Q32" s="4"/>
    </row>
    <row r="33" spans="1:17" x14ac:dyDescent="0.2">
      <c r="A33" s="22">
        <v>28</v>
      </c>
      <c r="B33" s="24" t="s">
        <v>46</v>
      </c>
      <c r="C33" s="23" t="str">
        <f>'[1]102'!C51</f>
        <v>шт.</v>
      </c>
      <c r="D33" s="14">
        <v>2200</v>
      </c>
      <c r="E33" s="28">
        <v>79.5</v>
      </c>
      <c r="F33" s="8">
        <f t="shared" si="5"/>
        <v>174900</v>
      </c>
      <c r="G33" s="28">
        <v>81.8</v>
      </c>
      <c r="H33" s="8">
        <f t="shared" si="0"/>
        <v>179960</v>
      </c>
      <c r="I33" s="29">
        <v>82.72</v>
      </c>
      <c r="J33" s="8">
        <f t="shared" si="1"/>
        <v>181984</v>
      </c>
      <c r="K33" s="16">
        <f t="shared" si="6"/>
        <v>81.34</v>
      </c>
      <c r="L33" s="17">
        <f t="shared" si="2"/>
        <v>1.6585535867134342</v>
      </c>
      <c r="M33" s="18">
        <f t="shared" si="3"/>
        <v>2.0390380952955915E-2</v>
      </c>
      <c r="N33" s="19">
        <f t="shared" si="4"/>
        <v>178948</v>
      </c>
      <c r="O33" s="5">
        <v>178948</v>
      </c>
      <c r="Q33" s="4"/>
    </row>
    <row r="34" spans="1:17" x14ac:dyDescent="0.2">
      <c r="A34" s="22">
        <v>29</v>
      </c>
      <c r="B34" s="24" t="s">
        <v>47</v>
      </c>
      <c r="C34" s="23" t="str">
        <f>'[1]102'!C52</f>
        <v>м.</v>
      </c>
      <c r="D34" s="14">
        <v>5</v>
      </c>
      <c r="E34" s="28">
        <v>176</v>
      </c>
      <c r="F34" s="8">
        <f t="shared" si="5"/>
        <v>880</v>
      </c>
      <c r="G34" s="28">
        <v>188</v>
      </c>
      <c r="H34" s="8">
        <f t="shared" si="0"/>
        <v>940</v>
      </c>
      <c r="I34" s="29">
        <v>195.9</v>
      </c>
      <c r="J34" s="8">
        <f t="shared" si="1"/>
        <v>979.5</v>
      </c>
      <c r="K34" s="16">
        <f t="shared" si="6"/>
        <v>186.63333333333333</v>
      </c>
      <c r="L34" s="17">
        <f t="shared" si="2"/>
        <v>10.02014637284972</v>
      </c>
      <c r="M34" s="18">
        <f t="shared" si="3"/>
        <v>5.368894288006637E-2</v>
      </c>
      <c r="N34" s="19">
        <f t="shared" si="4"/>
        <v>933.15</v>
      </c>
      <c r="O34" s="5">
        <v>933.16666666666663</v>
      </c>
      <c r="Q34" s="4"/>
    </row>
    <row r="35" spans="1:17" ht="25.5" x14ac:dyDescent="0.2">
      <c r="A35" s="22">
        <v>30</v>
      </c>
      <c r="B35" s="24" t="s">
        <v>48</v>
      </c>
      <c r="C35" s="23" t="str">
        <f>'[1]102'!C53</f>
        <v>шт.</v>
      </c>
      <c r="D35" s="14">
        <v>100</v>
      </c>
      <c r="E35" s="28">
        <v>498</v>
      </c>
      <c r="F35" s="8">
        <f t="shared" si="5"/>
        <v>49800</v>
      </c>
      <c r="G35" s="28">
        <v>503</v>
      </c>
      <c r="H35" s="8">
        <f t="shared" si="0"/>
        <v>50300</v>
      </c>
      <c r="I35" s="29">
        <v>579.76</v>
      </c>
      <c r="J35" s="8">
        <f t="shared" si="1"/>
        <v>57976</v>
      </c>
      <c r="K35" s="16">
        <f t="shared" si="6"/>
        <v>526.91999999999996</v>
      </c>
      <c r="L35" s="17">
        <f t="shared" si="2"/>
        <v>45.829021372924814</v>
      </c>
      <c r="M35" s="18">
        <f t="shared" si="3"/>
        <v>8.6975292972225032E-2</v>
      </c>
      <c r="N35" s="19">
        <f t="shared" si="4"/>
        <v>52691.999999999993</v>
      </c>
      <c r="O35" s="5">
        <v>52691.999999999993</v>
      </c>
      <c r="Q35" s="4"/>
    </row>
    <row r="36" spans="1:17" ht="38.25" x14ac:dyDescent="0.2">
      <c r="A36" s="22">
        <v>31</v>
      </c>
      <c r="B36" s="24" t="s">
        <v>49</v>
      </c>
      <c r="C36" s="23" t="str">
        <f>'[1]102'!C54</f>
        <v>шт.</v>
      </c>
      <c r="D36" s="14">
        <v>50</v>
      </c>
      <c r="E36" s="28">
        <v>531</v>
      </c>
      <c r="F36" s="8">
        <f t="shared" si="5"/>
        <v>26550</v>
      </c>
      <c r="G36" s="28">
        <v>598</v>
      </c>
      <c r="H36" s="8">
        <f t="shared" si="0"/>
        <v>29900</v>
      </c>
      <c r="I36" s="28">
        <v>615.28</v>
      </c>
      <c r="J36" s="8">
        <f t="shared" si="1"/>
        <v>30764</v>
      </c>
      <c r="K36" s="16">
        <f t="shared" si="6"/>
        <v>581.42666666666662</v>
      </c>
      <c r="L36" s="17">
        <f t="shared" si="2"/>
        <v>44.517256579143918</v>
      </c>
      <c r="M36" s="18">
        <f t="shared" si="3"/>
        <v>7.6565556984791297E-2</v>
      </c>
      <c r="N36" s="19">
        <f t="shared" si="4"/>
        <v>29071.499999999996</v>
      </c>
      <c r="O36" s="5">
        <v>29071.333333333332</v>
      </c>
      <c r="Q36" s="4"/>
    </row>
    <row r="37" spans="1:17" ht="25.5" x14ac:dyDescent="0.2">
      <c r="A37" s="22">
        <v>32</v>
      </c>
      <c r="B37" s="24" t="s">
        <v>50</v>
      </c>
      <c r="C37" s="23" t="str">
        <f>'[1]102'!C55</f>
        <v>шт.</v>
      </c>
      <c r="D37" s="14">
        <v>500</v>
      </c>
      <c r="E37" s="28">
        <v>129</v>
      </c>
      <c r="F37" s="8">
        <f t="shared" si="5"/>
        <v>64500</v>
      </c>
      <c r="G37" s="28">
        <v>143</v>
      </c>
      <c r="H37" s="8">
        <f t="shared" si="0"/>
        <v>71500</v>
      </c>
      <c r="I37" s="28">
        <v>156.05000000000001</v>
      </c>
      <c r="J37" s="8">
        <f t="shared" si="1"/>
        <v>78025</v>
      </c>
      <c r="K37" s="16">
        <f t="shared" si="6"/>
        <v>142.68333333333334</v>
      </c>
      <c r="L37" s="17">
        <f t="shared" si="2"/>
        <v>13.527780059319912</v>
      </c>
      <c r="M37" s="18">
        <f t="shared" si="3"/>
        <v>9.4809812353602932E-2</v>
      </c>
      <c r="N37" s="19">
        <f t="shared" si="4"/>
        <v>71340</v>
      </c>
      <c r="O37" s="5">
        <v>71341.666666666672</v>
      </c>
      <c r="Q37" s="4"/>
    </row>
    <row r="38" spans="1:17" x14ac:dyDescent="0.2">
      <c r="A38" s="9"/>
      <c r="B38" s="21" t="s">
        <v>10</v>
      </c>
      <c r="C38" s="10"/>
      <c r="D38" s="11"/>
      <c r="E38" s="15"/>
      <c r="F38" s="13">
        <f>SUM(F6:F37)</f>
        <v>1478616.6</v>
      </c>
      <c r="G38" s="20"/>
      <c r="H38" s="13">
        <f>SUM(H6:H37)</f>
        <v>1513349</v>
      </c>
      <c r="I38" s="15"/>
      <c r="J38" s="13">
        <f>SUM(J6:J37)</f>
        <v>1553209.16</v>
      </c>
      <c r="K38" s="15"/>
      <c r="L38" s="15"/>
      <c r="M38" s="15"/>
      <c r="N38" s="15">
        <f>SUM(N6:N37)</f>
        <v>1514986.3399999999</v>
      </c>
    </row>
    <row r="41" spans="1:17" ht="15.75" x14ac:dyDescent="0.2">
      <c r="A41" s="6"/>
      <c r="B41" s="33" t="s">
        <v>15</v>
      </c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</row>
  </sheetData>
  <mergeCells count="16">
    <mergeCell ref="A1:N1"/>
    <mergeCell ref="B41:N41"/>
    <mergeCell ref="E3:J3"/>
    <mergeCell ref="D3:D5"/>
    <mergeCell ref="A2:N2"/>
    <mergeCell ref="K3:M3"/>
    <mergeCell ref="A3:A5"/>
    <mergeCell ref="B3:B5"/>
    <mergeCell ref="C3:C5"/>
    <mergeCell ref="K4:K5"/>
    <mergeCell ref="L4:L5"/>
    <mergeCell ref="M4:M5"/>
    <mergeCell ref="N4:N5"/>
    <mergeCell ref="E5:F5"/>
    <mergeCell ref="G5:H5"/>
    <mergeCell ref="I5:J5"/>
  </mergeCells>
  <phoneticPr fontId="17" type="noConversion"/>
  <pageMargins left="0.7" right="0.7" top="0.75" bottom="0.75" header="0.3" footer="0.3"/>
  <pageSetup paperSize="9" scale="5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НМЦК</vt:lpstr>
      <vt:lpstr>НМЦК!Область_печати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Прох Надежда Васильевна</cp:lastModifiedBy>
  <cp:lastPrinted>2022-11-16T06:41:53Z</cp:lastPrinted>
  <dcterms:created xsi:type="dcterms:W3CDTF">2018-12-14T15:08:00Z</dcterms:created>
  <dcterms:modified xsi:type="dcterms:W3CDTF">2022-12-07T10:38:12Z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1049-9.1.0.5113</vt:lpwstr>
  </property>
</Properties>
</file>