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0" windowHeight="1185"/>
  </bookViews>
  <sheets>
    <sheet name="Смета 12 гр. ТЕР МО" sheetId="5" r:id="rId1"/>
    <sheet name="Source" sheetId="1" r:id="rId2"/>
    <sheet name="SourceObSm" sheetId="2" r:id="rId3"/>
    <sheet name="SmtRes" sheetId="3" r:id="rId4"/>
    <sheet name="EtalonRes" sheetId="4" r:id="rId5"/>
  </sheets>
  <definedNames>
    <definedName name="_xlnm.Print_Titles" localSheetId="0">'Смета 12 гр. ТЕР МО'!$40:$40</definedName>
    <definedName name="_xlnm.Print_Area" localSheetId="0">'Смета 12 гр. ТЕР МО'!$A$1:$L$348</definedName>
  </definedNames>
  <calcPr calcId="125725"/>
</workbook>
</file>

<file path=xl/calcChain.xml><?xml version="1.0" encoding="utf-8"?>
<calcChain xmlns="http://schemas.openxmlformats.org/spreadsheetml/2006/main">
  <c r="I346" i="5"/>
  <c r="I343"/>
  <c r="I340"/>
  <c r="D346"/>
  <c r="D343"/>
  <c r="D340"/>
  <c r="J337"/>
  <c r="C337"/>
  <c r="J336"/>
  <c r="C336"/>
  <c r="I32"/>
  <c r="G32"/>
  <c r="G31"/>
  <c r="I31"/>
  <c r="I30"/>
  <c r="G30"/>
  <c r="I29"/>
  <c r="G29"/>
  <c r="I28"/>
  <c r="G28"/>
  <c r="I27"/>
  <c r="G27"/>
  <c r="I26"/>
  <c r="G26"/>
  <c r="L334"/>
  <c r="J334"/>
  <c r="G334"/>
  <c r="A334"/>
  <c r="L330"/>
  <c r="J330"/>
  <c r="G330"/>
  <c r="A330"/>
  <c r="L326"/>
  <c r="J326"/>
  <c r="G326"/>
  <c r="A326"/>
  <c r="Q324"/>
  <c r="P324"/>
  <c r="O324"/>
  <c r="L324"/>
  <c r="J324"/>
  <c r="G324"/>
  <c r="Z324"/>
  <c r="Y324"/>
  <c r="X324"/>
  <c r="W324"/>
  <c r="K322"/>
  <c r="H322"/>
  <c r="K321"/>
  <c r="H321"/>
  <c r="L323"/>
  <c r="G323"/>
  <c r="E323"/>
  <c r="J322"/>
  <c r="E322"/>
  <c r="J321"/>
  <c r="E321"/>
  <c r="K320"/>
  <c r="J320"/>
  <c r="H320"/>
  <c r="G320"/>
  <c r="F320"/>
  <c r="K319"/>
  <c r="J319"/>
  <c r="R319"/>
  <c r="H319"/>
  <c r="G319"/>
  <c r="F319"/>
  <c r="K318"/>
  <c r="J318"/>
  <c r="H318"/>
  <c r="G318"/>
  <c r="F318"/>
  <c r="K317"/>
  <c r="J317"/>
  <c r="R317"/>
  <c r="H317"/>
  <c r="G317"/>
  <c r="F317"/>
  <c r="C316"/>
  <c r="V315"/>
  <c r="T315"/>
  <c r="U315"/>
  <c r="S315"/>
  <c r="F315"/>
  <c r="E315"/>
  <c r="D315"/>
  <c r="I315"/>
  <c r="C315"/>
  <c r="B315"/>
  <c r="A315"/>
  <c r="Q314"/>
  <c r="P314"/>
  <c r="O314"/>
  <c r="L314"/>
  <c r="J314"/>
  <c r="G314"/>
  <c r="Z314"/>
  <c r="Y314"/>
  <c r="X314"/>
  <c r="W314"/>
  <c r="K312"/>
  <c r="H312"/>
  <c r="K311"/>
  <c r="H311"/>
  <c r="L313"/>
  <c r="G313"/>
  <c r="E313"/>
  <c r="J312"/>
  <c r="F312"/>
  <c r="E312"/>
  <c r="J311"/>
  <c r="F311"/>
  <c r="E311"/>
  <c r="K310"/>
  <c r="J310"/>
  <c r="H310"/>
  <c r="G310"/>
  <c r="F310"/>
  <c r="K309"/>
  <c r="J309"/>
  <c r="R309"/>
  <c r="H309"/>
  <c r="G309"/>
  <c r="F309"/>
  <c r="K308"/>
  <c r="J308"/>
  <c r="H308"/>
  <c r="G308"/>
  <c r="F308"/>
  <c r="K307"/>
  <c r="J307"/>
  <c r="R307"/>
  <c r="H307"/>
  <c r="G307"/>
  <c r="F307"/>
  <c r="C306"/>
  <c r="V305"/>
  <c r="T305"/>
  <c r="U305"/>
  <c r="S305"/>
  <c r="F305"/>
  <c r="E305"/>
  <c r="D305"/>
  <c r="I305"/>
  <c r="C305"/>
  <c r="B305"/>
  <c r="A305"/>
  <c r="Q304"/>
  <c r="P304"/>
  <c r="O304"/>
  <c r="L304"/>
  <c r="J304"/>
  <c r="G304"/>
  <c r="Z304"/>
  <c r="Y304"/>
  <c r="X304"/>
  <c r="W304"/>
  <c r="K302"/>
  <c r="H302"/>
  <c r="K301"/>
  <c r="H301"/>
  <c r="L303"/>
  <c r="G303"/>
  <c r="E303"/>
  <c r="J302"/>
  <c r="F302"/>
  <c r="E302"/>
  <c r="J301"/>
  <c r="F301"/>
  <c r="E301"/>
  <c r="K300"/>
  <c r="J300"/>
  <c r="H300"/>
  <c r="G300"/>
  <c r="F300"/>
  <c r="K299"/>
  <c r="J299"/>
  <c r="R299"/>
  <c r="H299"/>
  <c r="G299"/>
  <c r="F299"/>
  <c r="K298"/>
  <c r="J298"/>
  <c r="H298"/>
  <c r="G298"/>
  <c r="F298"/>
  <c r="K297"/>
  <c r="J297"/>
  <c r="R297"/>
  <c r="H297"/>
  <c r="G297"/>
  <c r="F297"/>
  <c r="C296"/>
  <c r="V295"/>
  <c r="T295"/>
  <c r="U295"/>
  <c r="S295"/>
  <c r="F295"/>
  <c r="E295"/>
  <c r="D295"/>
  <c r="I295"/>
  <c r="C295"/>
  <c r="B295"/>
  <c r="A295"/>
  <c r="Q294"/>
  <c r="P294"/>
  <c r="O294"/>
  <c r="L294"/>
  <c r="J294"/>
  <c r="G294"/>
  <c r="Z294"/>
  <c r="Y294"/>
  <c r="X294"/>
  <c r="W294"/>
  <c r="K293"/>
  <c r="J293"/>
  <c r="H293"/>
  <c r="G293"/>
  <c r="F293"/>
  <c r="V293"/>
  <c r="T293"/>
  <c r="U293"/>
  <c r="S293"/>
  <c r="E293"/>
  <c r="D293"/>
  <c r="I293"/>
  <c r="C293"/>
  <c r="B293"/>
  <c r="A293"/>
  <c r="Q292"/>
  <c r="P292"/>
  <c r="O292"/>
  <c r="L292"/>
  <c r="J292"/>
  <c r="G292"/>
  <c r="Z292"/>
  <c r="Y292"/>
  <c r="X292"/>
  <c r="W292"/>
  <c r="K290"/>
  <c r="H290"/>
  <c r="K289"/>
  <c r="H289"/>
  <c r="L291"/>
  <c r="G291"/>
  <c r="E291"/>
  <c r="J290"/>
  <c r="E290"/>
  <c r="J289"/>
  <c r="E289"/>
  <c r="K288"/>
  <c r="J288"/>
  <c r="H288"/>
  <c r="G288"/>
  <c r="F288"/>
  <c r="K287"/>
  <c r="J287"/>
  <c r="H287"/>
  <c r="G287"/>
  <c r="F287"/>
  <c r="K286"/>
  <c r="J286"/>
  <c r="R286"/>
  <c r="H286"/>
  <c r="G286"/>
  <c r="F286"/>
  <c r="C285"/>
  <c r="V284"/>
  <c r="T284"/>
  <c r="U284"/>
  <c r="S284"/>
  <c r="F284"/>
  <c r="E284"/>
  <c r="D284"/>
  <c r="I284"/>
  <c r="C284"/>
  <c r="B284"/>
  <c r="A284"/>
  <c r="Q283"/>
  <c r="P283"/>
  <c r="O283"/>
  <c r="L283"/>
  <c r="J283"/>
  <c r="G283"/>
  <c r="Z283"/>
  <c r="Y283"/>
  <c r="X283"/>
  <c r="W283"/>
  <c r="K282"/>
  <c r="J282"/>
  <c r="H282"/>
  <c r="G282"/>
  <c r="F282"/>
  <c r="V282"/>
  <c r="T282"/>
  <c r="U282"/>
  <c r="S282"/>
  <c r="E282"/>
  <c r="D282"/>
  <c r="I282"/>
  <c r="C282"/>
  <c r="B282"/>
  <c r="A282"/>
  <c r="Q281"/>
  <c r="P281"/>
  <c r="O281"/>
  <c r="L281"/>
  <c r="J281"/>
  <c r="G281"/>
  <c r="Z281"/>
  <c r="Y281"/>
  <c r="X281"/>
  <c r="W281"/>
  <c r="K279"/>
  <c r="H279"/>
  <c r="K278"/>
  <c r="H278"/>
  <c r="L280"/>
  <c r="G280"/>
  <c r="E280"/>
  <c r="J279"/>
  <c r="F279"/>
  <c r="E279"/>
  <c r="J278"/>
  <c r="F278"/>
  <c r="E278"/>
  <c r="K277"/>
  <c r="J277"/>
  <c r="H277"/>
  <c r="G277"/>
  <c r="F277"/>
  <c r="K276"/>
  <c r="J276"/>
  <c r="R276"/>
  <c r="H276"/>
  <c r="G276"/>
  <c r="F276"/>
  <c r="K275"/>
  <c r="J275"/>
  <c r="H275"/>
  <c r="G275"/>
  <c r="F275"/>
  <c r="K274"/>
  <c r="J274"/>
  <c r="R274"/>
  <c r="H274"/>
  <c r="G274"/>
  <c r="F274"/>
  <c r="C273"/>
  <c r="V272"/>
  <c r="T272"/>
  <c r="U272"/>
  <c r="S272"/>
  <c r="F272"/>
  <c r="E272"/>
  <c r="D272"/>
  <c r="I272"/>
  <c r="C272"/>
  <c r="B272"/>
  <c r="A272"/>
  <c r="Q271"/>
  <c r="P271"/>
  <c r="O271"/>
  <c r="L271"/>
  <c r="J271"/>
  <c r="G271"/>
  <c r="Z271"/>
  <c r="Y271"/>
  <c r="X271"/>
  <c r="W271"/>
  <c r="K270"/>
  <c r="J270"/>
  <c r="H270"/>
  <c r="G270"/>
  <c r="F270"/>
  <c r="V270"/>
  <c r="T270"/>
  <c r="U270"/>
  <c r="S270"/>
  <c r="E270"/>
  <c r="D270"/>
  <c r="I270"/>
  <c r="C270"/>
  <c r="B270"/>
  <c r="A270"/>
  <c r="Q269"/>
  <c r="P269"/>
  <c r="O269"/>
  <c r="L269"/>
  <c r="J269"/>
  <c r="G269"/>
  <c r="Z269"/>
  <c r="Y269"/>
  <c r="X269"/>
  <c r="W269"/>
  <c r="K266"/>
  <c r="H266"/>
  <c r="K265"/>
  <c r="H265"/>
  <c r="K268"/>
  <c r="J268"/>
  <c r="Z268"/>
  <c r="Y268"/>
  <c r="X268"/>
  <c r="W268"/>
  <c r="H268"/>
  <c r="F268"/>
  <c r="V268"/>
  <c r="T268"/>
  <c r="U268"/>
  <c r="S268"/>
  <c r="E268"/>
  <c r="D268"/>
  <c r="C268"/>
  <c r="B268"/>
  <c r="A268"/>
  <c r="L267"/>
  <c r="G267"/>
  <c r="E267"/>
  <c r="J266"/>
  <c r="E266"/>
  <c r="J265"/>
  <c r="E265"/>
  <c r="K264"/>
  <c r="J264"/>
  <c r="H264"/>
  <c r="G264"/>
  <c r="F264"/>
  <c r="K263"/>
  <c r="J263"/>
  <c r="R263"/>
  <c r="H263"/>
  <c r="G263"/>
  <c r="F263"/>
  <c r="C262"/>
  <c r="V261"/>
  <c r="T261"/>
  <c r="U261"/>
  <c r="S261"/>
  <c r="F261"/>
  <c r="E261"/>
  <c r="D261"/>
  <c r="I261"/>
  <c r="C261"/>
  <c r="B261"/>
  <c r="A261"/>
  <c r="Q260"/>
  <c r="P260"/>
  <c r="O260"/>
  <c r="L260"/>
  <c r="J260"/>
  <c r="G260"/>
  <c r="Z260"/>
  <c r="Y260"/>
  <c r="X260"/>
  <c r="W260"/>
  <c r="K258"/>
  <c r="H258"/>
  <c r="K257"/>
  <c r="H257"/>
  <c r="L259"/>
  <c r="G259"/>
  <c r="E259"/>
  <c r="J258"/>
  <c r="E258"/>
  <c r="J257"/>
  <c r="E257"/>
  <c r="K256"/>
  <c r="J256"/>
  <c r="R256"/>
  <c r="H256"/>
  <c r="G256"/>
  <c r="F256"/>
  <c r="C255"/>
  <c r="V254"/>
  <c r="T254"/>
  <c r="U254"/>
  <c r="S254"/>
  <c r="F254"/>
  <c r="E254"/>
  <c r="D254"/>
  <c r="I254"/>
  <c r="C254"/>
  <c r="B254"/>
  <c r="A254"/>
  <c r="A253"/>
  <c r="L249"/>
  <c r="J249"/>
  <c r="G249"/>
  <c r="A249"/>
  <c r="Q247"/>
  <c r="P247"/>
  <c r="O247"/>
  <c r="L247"/>
  <c r="J247"/>
  <c r="G247"/>
  <c r="Z247"/>
  <c r="Y247"/>
  <c r="X247"/>
  <c r="W247"/>
  <c r="K245"/>
  <c r="H245"/>
  <c r="K244"/>
  <c r="H244"/>
  <c r="L246"/>
  <c r="G246"/>
  <c r="E246"/>
  <c r="J245"/>
  <c r="E245"/>
  <c r="J244"/>
  <c r="E244"/>
  <c r="K243"/>
  <c r="J243"/>
  <c r="H243"/>
  <c r="G243"/>
  <c r="F243"/>
  <c r="K242"/>
  <c r="J242"/>
  <c r="R242"/>
  <c r="H242"/>
  <c r="G242"/>
  <c r="F242"/>
  <c r="K241"/>
  <c r="J241"/>
  <c r="H241"/>
  <c r="G241"/>
  <c r="F241"/>
  <c r="K240"/>
  <c r="J240"/>
  <c r="R240"/>
  <c r="H240"/>
  <c r="G240"/>
  <c r="F240"/>
  <c r="C239"/>
  <c r="V238"/>
  <c r="T238"/>
  <c r="U238"/>
  <c r="S238"/>
  <c r="F238"/>
  <c r="E238"/>
  <c r="D238"/>
  <c r="I238"/>
  <c r="C238"/>
  <c r="B238"/>
  <c r="A238"/>
  <c r="Q237"/>
  <c r="P237"/>
  <c r="O237"/>
  <c r="L237"/>
  <c r="J237"/>
  <c r="G237"/>
  <c r="Z237"/>
  <c r="Y237"/>
  <c r="X237"/>
  <c r="W237"/>
  <c r="K235"/>
  <c r="H235"/>
  <c r="K234"/>
  <c r="H234"/>
  <c r="L236"/>
  <c r="G236"/>
  <c r="E236"/>
  <c r="J235"/>
  <c r="F235"/>
  <c r="E235"/>
  <c r="J234"/>
  <c r="F234"/>
  <c r="E234"/>
  <c r="K233"/>
  <c r="J233"/>
  <c r="H233"/>
  <c r="G233"/>
  <c r="F233"/>
  <c r="K232"/>
  <c r="J232"/>
  <c r="R232"/>
  <c r="H232"/>
  <c r="G232"/>
  <c r="F232"/>
  <c r="K231"/>
  <c r="J231"/>
  <c r="H231"/>
  <c r="G231"/>
  <c r="F231"/>
  <c r="K230"/>
  <c r="J230"/>
  <c r="R230"/>
  <c r="H230"/>
  <c r="G230"/>
  <c r="F230"/>
  <c r="C229"/>
  <c r="V228"/>
  <c r="T228"/>
  <c r="U228"/>
  <c r="S228"/>
  <c r="F228"/>
  <c r="E228"/>
  <c r="D228"/>
  <c r="I228"/>
  <c r="C228"/>
  <c r="B228"/>
  <c r="A228"/>
  <c r="Q227"/>
  <c r="P227"/>
  <c r="O227"/>
  <c r="L227"/>
  <c r="J227"/>
  <c r="G227"/>
  <c r="Z227"/>
  <c r="Y227"/>
  <c r="X227"/>
  <c r="W227"/>
  <c r="K225"/>
  <c r="H225"/>
  <c r="K224"/>
  <c r="H224"/>
  <c r="L226"/>
  <c r="G226"/>
  <c r="E226"/>
  <c r="J225"/>
  <c r="F225"/>
  <c r="E225"/>
  <c r="J224"/>
  <c r="F224"/>
  <c r="E224"/>
  <c r="K223"/>
  <c r="J223"/>
  <c r="H223"/>
  <c r="G223"/>
  <c r="F223"/>
  <c r="K222"/>
  <c r="J222"/>
  <c r="H222"/>
  <c r="G222"/>
  <c r="F222"/>
  <c r="K221"/>
  <c r="J221"/>
  <c r="R221"/>
  <c r="H221"/>
  <c r="G221"/>
  <c r="F221"/>
  <c r="C220"/>
  <c r="V219"/>
  <c r="T219"/>
  <c r="U219"/>
  <c r="S219"/>
  <c r="F219"/>
  <c r="E219"/>
  <c r="D219"/>
  <c r="I219"/>
  <c r="C219"/>
  <c r="B219"/>
  <c r="A219"/>
  <c r="Q218"/>
  <c r="P218"/>
  <c r="O218"/>
  <c r="L218"/>
  <c r="J218"/>
  <c r="G218"/>
  <c r="Z218"/>
  <c r="Y218"/>
  <c r="X218"/>
  <c r="W218"/>
  <c r="K216"/>
  <c r="H216"/>
  <c r="K215"/>
  <c r="H215"/>
  <c r="L217"/>
  <c r="G217"/>
  <c r="E217"/>
  <c r="J216"/>
  <c r="F216"/>
  <c r="E216"/>
  <c r="J215"/>
  <c r="F215"/>
  <c r="E215"/>
  <c r="K214"/>
  <c r="J214"/>
  <c r="H214"/>
  <c r="G214"/>
  <c r="F214"/>
  <c r="K213"/>
  <c r="J213"/>
  <c r="R213"/>
  <c r="H213"/>
  <c r="G213"/>
  <c r="F213"/>
  <c r="K212"/>
  <c r="J212"/>
  <c r="H212"/>
  <c r="G212"/>
  <c r="F212"/>
  <c r="K211"/>
  <c r="J211"/>
  <c r="R211"/>
  <c r="H211"/>
  <c r="G211"/>
  <c r="F211"/>
  <c r="C210"/>
  <c r="V209"/>
  <c r="T209"/>
  <c r="U209"/>
  <c r="S209"/>
  <c r="F209"/>
  <c r="E209"/>
  <c r="D209"/>
  <c r="I209"/>
  <c r="C209"/>
  <c r="B209"/>
  <c r="A209"/>
  <c r="Q208"/>
  <c r="P208"/>
  <c r="O208"/>
  <c r="L208"/>
  <c r="J208"/>
  <c r="G208"/>
  <c r="Z208"/>
  <c r="Y208"/>
  <c r="X208"/>
  <c r="W208"/>
  <c r="K206"/>
  <c r="H206"/>
  <c r="K205"/>
  <c r="H205"/>
  <c r="L207"/>
  <c r="G207"/>
  <c r="E207"/>
  <c r="J206"/>
  <c r="F206"/>
  <c r="E206"/>
  <c r="J205"/>
  <c r="F205"/>
  <c r="E205"/>
  <c r="K204"/>
  <c r="J204"/>
  <c r="H204"/>
  <c r="G204"/>
  <c r="F204"/>
  <c r="K203"/>
  <c r="J203"/>
  <c r="R203"/>
  <c r="H203"/>
  <c r="G203"/>
  <c r="F203"/>
  <c r="K202"/>
  <c r="J202"/>
  <c r="H202"/>
  <c r="G202"/>
  <c r="F202"/>
  <c r="K201"/>
  <c r="J201"/>
  <c r="R201"/>
  <c r="H201"/>
  <c r="G201"/>
  <c r="F201"/>
  <c r="C200"/>
  <c r="V199"/>
  <c r="T199"/>
  <c r="U199"/>
  <c r="S199"/>
  <c r="F199"/>
  <c r="E199"/>
  <c r="D199"/>
  <c r="I199"/>
  <c r="C199"/>
  <c r="B199"/>
  <c r="A199"/>
  <c r="Q198"/>
  <c r="P198"/>
  <c r="O198"/>
  <c r="L198"/>
  <c r="J198"/>
  <c r="G198"/>
  <c r="Z198"/>
  <c r="Y198"/>
  <c r="X198"/>
  <c r="W198"/>
  <c r="K196"/>
  <c r="H196"/>
  <c r="K195"/>
  <c r="H195"/>
  <c r="L197"/>
  <c r="G197"/>
  <c r="E197"/>
  <c r="J196"/>
  <c r="E196"/>
  <c r="J195"/>
  <c r="E195"/>
  <c r="K194"/>
  <c r="J194"/>
  <c r="H194"/>
  <c r="G194"/>
  <c r="F194"/>
  <c r="K193"/>
  <c r="J193"/>
  <c r="R193"/>
  <c r="H193"/>
  <c r="G193"/>
  <c r="F193"/>
  <c r="K192"/>
  <c r="J192"/>
  <c r="H192"/>
  <c r="G192"/>
  <c r="F192"/>
  <c r="K191"/>
  <c r="J191"/>
  <c r="R191"/>
  <c r="H191"/>
  <c r="G191"/>
  <c r="F191"/>
  <c r="C190"/>
  <c r="V189"/>
  <c r="T189"/>
  <c r="U189"/>
  <c r="S189"/>
  <c r="F189"/>
  <c r="E189"/>
  <c r="D189"/>
  <c r="I189"/>
  <c r="C189"/>
  <c r="B189"/>
  <c r="A189"/>
  <c r="Q188"/>
  <c r="P188"/>
  <c r="O188"/>
  <c r="L188"/>
  <c r="J188"/>
  <c r="G188"/>
  <c r="Z188"/>
  <c r="Y188"/>
  <c r="X188"/>
  <c r="W188"/>
  <c r="K186"/>
  <c r="H186"/>
  <c r="K185"/>
  <c r="H185"/>
  <c r="L187"/>
  <c r="G187"/>
  <c r="E187"/>
  <c r="J186"/>
  <c r="F186"/>
  <c r="E186"/>
  <c r="J185"/>
  <c r="F185"/>
  <c r="E185"/>
  <c r="K184"/>
  <c r="J184"/>
  <c r="H184"/>
  <c r="G184"/>
  <c r="F184"/>
  <c r="K183"/>
  <c r="J183"/>
  <c r="R183"/>
  <c r="H183"/>
  <c r="G183"/>
  <c r="F183"/>
  <c r="K182"/>
  <c r="J182"/>
  <c r="H182"/>
  <c r="G182"/>
  <c r="F182"/>
  <c r="K181"/>
  <c r="J181"/>
  <c r="R181"/>
  <c r="H181"/>
  <c r="G181"/>
  <c r="F181"/>
  <c r="C180"/>
  <c r="V179"/>
  <c r="T179"/>
  <c r="U179"/>
  <c r="S179"/>
  <c r="F179"/>
  <c r="E179"/>
  <c r="D179"/>
  <c r="I179"/>
  <c r="C179"/>
  <c r="B179"/>
  <c r="A179"/>
  <c r="Q178"/>
  <c r="P178"/>
  <c r="O178"/>
  <c r="L178"/>
  <c r="J178"/>
  <c r="G178"/>
  <c r="Z178"/>
  <c r="Y178"/>
  <c r="X178"/>
  <c r="W178"/>
  <c r="K176"/>
  <c r="H176"/>
  <c r="K175"/>
  <c r="H175"/>
  <c r="L177"/>
  <c r="G177"/>
  <c r="E177"/>
  <c r="J176"/>
  <c r="E176"/>
  <c r="J175"/>
  <c r="E175"/>
  <c r="K174"/>
  <c r="J174"/>
  <c r="H174"/>
  <c r="G174"/>
  <c r="F174"/>
  <c r="K173"/>
  <c r="J173"/>
  <c r="R173"/>
  <c r="H173"/>
  <c r="G173"/>
  <c r="F173"/>
  <c r="K172"/>
  <c r="J172"/>
  <c r="H172"/>
  <c r="G172"/>
  <c r="F172"/>
  <c r="K171"/>
  <c r="J171"/>
  <c r="R171"/>
  <c r="H171"/>
  <c r="G171"/>
  <c r="F171"/>
  <c r="C170"/>
  <c r="V169"/>
  <c r="T169"/>
  <c r="U169"/>
  <c r="S169"/>
  <c r="F169"/>
  <c r="E169"/>
  <c r="D169"/>
  <c r="I169"/>
  <c r="C169"/>
  <c r="B169"/>
  <c r="A169"/>
  <c r="Q168"/>
  <c r="P168"/>
  <c r="O168"/>
  <c r="L168"/>
  <c r="J168"/>
  <c r="G168"/>
  <c r="Z168"/>
  <c r="Y168"/>
  <c r="X168"/>
  <c r="W168"/>
  <c r="K166"/>
  <c r="H166"/>
  <c r="K165"/>
  <c r="H165"/>
  <c r="L167"/>
  <c r="G167"/>
  <c r="E167"/>
  <c r="J166"/>
  <c r="E166"/>
  <c r="J165"/>
  <c r="E165"/>
  <c r="K164"/>
  <c r="J164"/>
  <c r="H164"/>
  <c r="G164"/>
  <c r="F164"/>
  <c r="K163"/>
  <c r="J163"/>
  <c r="R163"/>
  <c r="H163"/>
  <c r="G163"/>
  <c r="F163"/>
  <c r="K162"/>
  <c r="J162"/>
  <c r="H162"/>
  <c r="G162"/>
  <c r="F162"/>
  <c r="K161"/>
  <c r="J161"/>
  <c r="R161"/>
  <c r="H161"/>
  <c r="G161"/>
  <c r="F161"/>
  <c r="C160"/>
  <c r="V159"/>
  <c r="T159"/>
  <c r="U159"/>
  <c r="S159"/>
  <c r="F159"/>
  <c r="E159"/>
  <c r="D159"/>
  <c r="I159"/>
  <c r="C159"/>
  <c r="B159"/>
  <c r="A159"/>
  <c r="Q158"/>
  <c r="P158"/>
  <c r="O158"/>
  <c r="L158"/>
  <c r="J158"/>
  <c r="G158"/>
  <c r="Z158"/>
  <c r="Y158"/>
  <c r="X158"/>
  <c r="W158"/>
  <c r="K157"/>
  <c r="J157"/>
  <c r="H157"/>
  <c r="G157"/>
  <c r="F157"/>
  <c r="V157"/>
  <c r="T157"/>
  <c r="U157"/>
  <c r="S157"/>
  <c r="E157"/>
  <c r="D157"/>
  <c r="I157"/>
  <c r="C157"/>
  <c r="B157"/>
  <c r="A157"/>
  <c r="Q156"/>
  <c r="P156"/>
  <c r="O156"/>
  <c r="L156"/>
  <c r="J156"/>
  <c r="G156"/>
  <c r="Z156"/>
  <c r="Y156"/>
  <c r="X156"/>
  <c r="W156"/>
  <c r="K154"/>
  <c r="H154"/>
  <c r="K153"/>
  <c r="H153"/>
  <c r="L155"/>
  <c r="G155"/>
  <c r="E155"/>
  <c r="J154"/>
  <c r="E154"/>
  <c r="J153"/>
  <c r="E153"/>
  <c r="K152"/>
  <c r="J152"/>
  <c r="H152"/>
  <c r="G152"/>
  <c r="F152"/>
  <c r="K151"/>
  <c r="J151"/>
  <c r="H151"/>
  <c r="G151"/>
  <c r="F151"/>
  <c r="K150"/>
  <c r="J150"/>
  <c r="R150"/>
  <c r="H150"/>
  <c r="G150"/>
  <c r="F150"/>
  <c r="C149"/>
  <c r="V148"/>
  <c r="T148"/>
  <c r="U148"/>
  <c r="S148"/>
  <c r="F148"/>
  <c r="E148"/>
  <c r="D148"/>
  <c r="I148"/>
  <c r="C148"/>
  <c r="B148"/>
  <c r="A148"/>
  <c r="Q147"/>
  <c r="P147"/>
  <c r="O147"/>
  <c r="L147"/>
  <c r="J147"/>
  <c r="G147"/>
  <c r="Z147"/>
  <c r="Y147"/>
  <c r="X147"/>
  <c r="W147"/>
  <c r="K144"/>
  <c r="H144"/>
  <c r="K143"/>
  <c r="H143"/>
  <c r="K146"/>
  <c r="J146"/>
  <c r="Z146"/>
  <c r="Y146"/>
  <c r="X146"/>
  <c r="W146"/>
  <c r="H146"/>
  <c r="F146"/>
  <c r="V146"/>
  <c r="T146"/>
  <c r="U146"/>
  <c r="S146"/>
  <c r="E146"/>
  <c r="D146"/>
  <c r="C146"/>
  <c r="B146"/>
  <c r="A146"/>
  <c r="L145"/>
  <c r="G145"/>
  <c r="E145"/>
  <c r="J144"/>
  <c r="E144"/>
  <c r="J143"/>
  <c r="E143"/>
  <c r="K142"/>
  <c r="J142"/>
  <c r="H142"/>
  <c r="G142"/>
  <c r="F142"/>
  <c r="K141"/>
  <c r="J141"/>
  <c r="R141"/>
  <c r="H141"/>
  <c r="G141"/>
  <c r="F141"/>
  <c r="K140"/>
  <c r="J140"/>
  <c r="H140"/>
  <c r="G140"/>
  <c r="F140"/>
  <c r="K139"/>
  <c r="J139"/>
  <c r="R139"/>
  <c r="H139"/>
  <c r="G139"/>
  <c r="F139"/>
  <c r="C138"/>
  <c r="V137"/>
  <c r="T137"/>
  <c r="U137"/>
  <c r="S137"/>
  <c r="F137"/>
  <c r="E137"/>
  <c r="D137"/>
  <c r="I137"/>
  <c r="C137"/>
  <c r="B137"/>
  <c r="A137"/>
  <c r="Q136"/>
  <c r="P136"/>
  <c r="O136"/>
  <c r="L136"/>
  <c r="J136"/>
  <c r="G136"/>
  <c r="Z136"/>
  <c r="Y136"/>
  <c r="X136"/>
  <c r="W136"/>
  <c r="K133"/>
  <c r="H133"/>
  <c r="K132"/>
  <c r="H132"/>
  <c r="K135"/>
  <c r="J135"/>
  <c r="Z135"/>
  <c r="Y135"/>
  <c r="X135"/>
  <c r="W135"/>
  <c r="H135"/>
  <c r="F135"/>
  <c r="V135"/>
  <c r="T135"/>
  <c r="U135"/>
  <c r="S135"/>
  <c r="E135"/>
  <c r="D135"/>
  <c r="C135"/>
  <c r="B135"/>
  <c r="A135"/>
  <c r="L134"/>
  <c r="G134"/>
  <c r="E134"/>
  <c r="J133"/>
  <c r="F133"/>
  <c r="E133"/>
  <c r="J132"/>
  <c r="F132"/>
  <c r="E132"/>
  <c r="K131"/>
  <c r="J131"/>
  <c r="H131"/>
  <c r="G131"/>
  <c r="F131"/>
  <c r="K130"/>
  <c r="J130"/>
  <c r="R130"/>
  <c r="H130"/>
  <c r="G130"/>
  <c r="F130"/>
  <c r="K129"/>
  <c r="J129"/>
  <c r="H129"/>
  <c r="G129"/>
  <c r="F129"/>
  <c r="K128"/>
  <c r="J128"/>
  <c r="R128"/>
  <c r="H128"/>
  <c r="G128"/>
  <c r="F128"/>
  <c r="C127"/>
  <c r="V126"/>
  <c r="T126"/>
  <c r="U126"/>
  <c r="S126"/>
  <c r="F126"/>
  <c r="E126"/>
  <c r="D126"/>
  <c r="I126"/>
  <c r="C126"/>
  <c r="B126"/>
  <c r="A126"/>
  <c r="Q125"/>
  <c r="P125"/>
  <c r="O125"/>
  <c r="L125"/>
  <c r="J125"/>
  <c r="G125"/>
  <c r="Z125"/>
  <c r="Y125"/>
  <c r="X125"/>
  <c r="W125"/>
  <c r="K123"/>
  <c r="H123"/>
  <c r="K122"/>
  <c r="H122"/>
  <c r="L124"/>
  <c r="G124"/>
  <c r="E124"/>
  <c r="J123"/>
  <c r="E123"/>
  <c r="J122"/>
  <c r="E122"/>
  <c r="K121"/>
  <c r="J121"/>
  <c r="R121"/>
  <c r="H121"/>
  <c r="G121"/>
  <c r="F121"/>
  <c r="K120"/>
  <c r="J120"/>
  <c r="H120"/>
  <c r="G120"/>
  <c r="F120"/>
  <c r="K119"/>
  <c r="J119"/>
  <c r="R119"/>
  <c r="H119"/>
  <c r="G119"/>
  <c r="F119"/>
  <c r="C118"/>
  <c r="V117"/>
  <c r="T117"/>
  <c r="U117"/>
  <c r="S117"/>
  <c r="F117"/>
  <c r="E117"/>
  <c r="D117"/>
  <c r="I117"/>
  <c r="C117"/>
  <c r="B117"/>
  <c r="A117"/>
  <c r="Q116"/>
  <c r="P116"/>
  <c r="O116"/>
  <c r="L116"/>
  <c r="J116"/>
  <c r="G116"/>
  <c r="Z116"/>
  <c r="Y116"/>
  <c r="X116"/>
  <c r="W116"/>
  <c r="K114"/>
  <c r="H114"/>
  <c r="K113"/>
  <c r="H113"/>
  <c r="L115"/>
  <c r="G115"/>
  <c r="E115"/>
  <c r="J114"/>
  <c r="E114"/>
  <c r="J113"/>
  <c r="E113"/>
  <c r="K112"/>
  <c r="J112"/>
  <c r="R112"/>
  <c r="H112"/>
  <c r="G112"/>
  <c r="F112"/>
  <c r="K111"/>
  <c r="J111"/>
  <c r="H111"/>
  <c r="G111"/>
  <c r="F111"/>
  <c r="K110"/>
  <c r="J110"/>
  <c r="R110"/>
  <c r="H110"/>
  <c r="G110"/>
  <c r="F110"/>
  <c r="C109"/>
  <c r="V108"/>
  <c r="T108"/>
  <c r="U108"/>
  <c r="S108"/>
  <c r="F108"/>
  <c r="E108"/>
  <c r="D108"/>
  <c r="I108"/>
  <c r="C108"/>
  <c r="B108"/>
  <c r="A108"/>
  <c r="Q107"/>
  <c r="P107"/>
  <c r="O107"/>
  <c r="L107"/>
  <c r="J107"/>
  <c r="G107"/>
  <c r="Z107"/>
  <c r="Y107"/>
  <c r="X107"/>
  <c r="W107"/>
  <c r="K105"/>
  <c r="H105"/>
  <c r="K104"/>
  <c r="H104"/>
  <c r="L106"/>
  <c r="G106"/>
  <c r="E106"/>
  <c r="J105"/>
  <c r="E105"/>
  <c r="J104"/>
  <c r="E104"/>
  <c r="K103"/>
  <c r="J103"/>
  <c r="R103"/>
  <c r="H103"/>
  <c r="G103"/>
  <c r="F103"/>
  <c r="C102"/>
  <c r="V101"/>
  <c r="T101"/>
  <c r="U101"/>
  <c r="S101"/>
  <c r="F101"/>
  <c r="E101"/>
  <c r="D101"/>
  <c r="I101"/>
  <c r="C101"/>
  <c r="B101"/>
  <c r="A101"/>
  <c r="Q100"/>
  <c r="P100"/>
  <c r="O100"/>
  <c r="L100"/>
  <c r="J100"/>
  <c r="G100"/>
  <c r="Z100"/>
  <c r="Y100"/>
  <c r="X100"/>
  <c r="W100"/>
  <c r="K96"/>
  <c r="H96"/>
  <c r="K95"/>
  <c r="H95"/>
  <c r="K99"/>
  <c r="J99"/>
  <c r="Z99"/>
  <c r="Y99"/>
  <c r="X99"/>
  <c r="W99"/>
  <c r="H99"/>
  <c r="F99"/>
  <c r="V99"/>
  <c r="T99"/>
  <c r="U99"/>
  <c r="S99"/>
  <c r="E99"/>
  <c r="D99"/>
  <c r="C99"/>
  <c r="B99"/>
  <c r="A99"/>
  <c r="K98"/>
  <c r="J98"/>
  <c r="Z98"/>
  <c r="Y98"/>
  <c r="X98"/>
  <c r="W98"/>
  <c r="H98"/>
  <c r="F98"/>
  <c r="V98"/>
  <c r="T98"/>
  <c r="U98"/>
  <c r="S98"/>
  <c r="E98"/>
  <c r="D98"/>
  <c r="C98"/>
  <c r="B98"/>
  <c r="A98"/>
  <c r="L97"/>
  <c r="G97"/>
  <c r="E97"/>
  <c r="J96"/>
  <c r="F96"/>
  <c r="E96"/>
  <c r="J95"/>
  <c r="F95"/>
  <c r="E95"/>
  <c r="K94"/>
  <c r="J94"/>
  <c r="H94"/>
  <c r="G94"/>
  <c r="F94"/>
  <c r="K93"/>
  <c r="J93"/>
  <c r="R93"/>
  <c r="H93"/>
  <c r="G93"/>
  <c r="F93"/>
  <c r="K92"/>
  <c r="J92"/>
  <c r="H92"/>
  <c r="G92"/>
  <c r="F92"/>
  <c r="K91"/>
  <c r="J91"/>
  <c r="R91"/>
  <c r="H91"/>
  <c r="G91"/>
  <c r="F91"/>
  <c r="C90"/>
  <c r="V89"/>
  <c r="T89"/>
  <c r="U89"/>
  <c r="S89"/>
  <c r="F89"/>
  <c r="E89"/>
  <c r="D89"/>
  <c r="I89"/>
  <c r="C89"/>
  <c r="B89"/>
  <c r="A89"/>
  <c r="Q88"/>
  <c r="P88"/>
  <c r="O88"/>
  <c r="L88"/>
  <c r="J88"/>
  <c r="G88"/>
  <c r="Z88"/>
  <c r="Y88"/>
  <c r="X88"/>
  <c r="W88"/>
  <c r="K85"/>
  <c r="H85"/>
  <c r="K84"/>
  <c r="H84"/>
  <c r="K87"/>
  <c r="J87"/>
  <c r="Z87"/>
  <c r="Y87"/>
  <c r="X87"/>
  <c r="W87"/>
  <c r="H87"/>
  <c r="F87"/>
  <c r="V87"/>
  <c r="T87"/>
  <c r="U87"/>
  <c r="S87"/>
  <c r="E87"/>
  <c r="D87"/>
  <c r="C87"/>
  <c r="B87"/>
  <c r="A87"/>
  <c r="L86"/>
  <c r="G86"/>
  <c r="E86"/>
  <c r="J85"/>
  <c r="E85"/>
  <c r="J84"/>
  <c r="E84"/>
  <c r="K83"/>
  <c r="J83"/>
  <c r="H83"/>
  <c r="G83"/>
  <c r="F83"/>
  <c r="K82"/>
  <c r="J82"/>
  <c r="R82"/>
  <c r="H82"/>
  <c r="G82"/>
  <c r="F82"/>
  <c r="K81"/>
  <c r="J81"/>
  <c r="H81"/>
  <c r="G81"/>
  <c r="F81"/>
  <c r="K80"/>
  <c r="J80"/>
  <c r="R80"/>
  <c r="H80"/>
  <c r="G80"/>
  <c r="F80"/>
  <c r="C79"/>
  <c r="V78"/>
  <c r="T78"/>
  <c r="U78"/>
  <c r="S78"/>
  <c r="F78"/>
  <c r="E78"/>
  <c r="D78"/>
  <c r="I78"/>
  <c r="C78"/>
  <c r="B78"/>
  <c r="A78"/>
  <c r="Q77"/>
  <c r="P77"/>
  <c r="O77"/>
  <c r="L77"/>
  <c r="J77"/>
  <c r="G77"/>
  <c r="Z77"/>
  <c r="Y77"/>
  <c r="X77"/>
  <c r="W77"/>
  <c r="K76"/>
  <c r="J76"/>
  <c r="H76"/>
  <c r="G76"/>
  <c r="F76"/>
  <c r="V76"/>
  <c r="T76"/>
  <c r="U76"/>
  <c r="S76"/>
  <c r="E76"/>
  <c r="D76"/>
  <c r="I76"/>
  <c r="C76"/>
  <c r="B76"/>
  <c r="A76"/>
  <c r="Q75"/>
  <c r="P75"/>
  <c r="O75"/>
  <c r="L75"/>
  <c r="J75"/>
  <c r="G75"/>
  <c r="Z75"/>
  <c r="Y75"/>
  <c r="X75"/>
  <c r="W75"/>
  <c r="K73"/>
  <c r="H73"/>
  <c r="K72"/>
  <c r="H72"/>
  <c r="L74"/>
  <c r="G74"/>
  <c r="E74"/>
  <c r="J73"/>
  <c r="F73"/>
  <c r="E73"/>
  <c r="J72"/>
  <c r="F72"/>
  <c r="E72"/>
  <c r="K71"/>
  <c r="J71"/>
  <c r="H71"/>
  <c r="G71"/>
  <c r="F71"/>
  <c r="K70"/>
  <c r="J70"/>
  <c r="R70"/>
  <c r="H70"/>
  <c r="G70"/>
  <c r="F70"/>
  <c r="K69"/>
  <c r="J69"/>
  <c r="H69"/>
  <c r="G69"/>
  <c r="F69"/>
  <c r="K68"/>
  <c r="J68"/>
  <c r="R68"/>
  <c r="H68"/>
  <c r="G68"/>
  <c r="F68"/>
  <c r="C67"/>
  <c r="V66"/>
  <c r="T66"/>
  <c r="U66"/>
  <c r="S66"/>
  <c r="F66"/>
  <c r="E66"/>
  <c r="D66"/>
  <c r="I66"/>
  <c r="C66"/>
  <c r="B66"/>
  <c r="A66"/>
  <c r="Q65"/>
  <c r="P65"/>
  <c r="O65"/>
  <c r="L65"/>
  <c r="J65"/>
  <c r="G65"/>
  <c r="Z65"/>
  <c r="Y65"/>
  <c r="X65"/>
  <c r="W65"/>
  <c r="K64"/>
  <c r="J64"/>
  <c r="H64"/>
  <c r="G64"/>
  <c r="F64"/>
  <c r="V64"/>
  <c r="T64"/>
  <c r="U64"/>
  <c r="S64"/>
  <c r="E64"/>
  <c r="D64"/>
  <c r="I64"/>
  <c r="C64"/>
  <c r="B64"/>
  <c r="A64"/>
  <c r="Q63"/>
  <c r="P63"/>
  <c r="O63"/>
  <c r="L63"/>
  <c r="J63"/>
  <c r="G63"/>
  <c r="Z63"/>
  <c r="Y63"/>
  <c r="X63"/>
  <c r="W63"/>
  <c r="K60"/>
  <c r="H60"/>
  <c r="K59"/>
  <c r="H59"/>
  <c r="K62"/>
  <c r="J62"/>
  <c r="Z62"/>
  <c r="Y62"/>
  <c r="X62"/>
  <c r="W62"/>
  <c r="H62"/>
  <c r="F62"/>
  <c r="V62"/>
  <c r="T62"/>
  <c r="U62"/>
  <c r="S62"/>
  <c r="E62"/>
  <c r="D62"/>
  <c r="C62"/>
  <c r="B62"/>
  <c r="A62"/>
  <c r="L61"/>
  <c r="G61"/>
  <c r="E61"/>
  <c r="J60"/>
  <c r="F60"/>
  <c r="E60"/>
  <c r="J59"/>
  <c r="F59"/>
  <c r="E59"/>
  <c r="K58"/>
  <c r="J58"/>
  <c r="H58"/>
  <c r="G58"/>
  <c r="F58"/>
  <c r="K57"/>
  <c r="J57"/>
  <c r="R57"/>
  <c r="H57"/>
  <c r="G57"/>
  <c r="F57"/>
  <c r="K56"/>
  <c r="J56"/>
  <c r="H56"/>
  <c r="G56"/>
  <c r="F56"/>
  <c r="K55"/>
  <c r="J55"/>
  <c r="R55"/>
  <c r="H55"/>
  <c r="G55"/>
  <c r="F55"/>
  <c r="C54"/>
  <c r="V53"/>
  <c r="T53"/>
  <c r="U53"/>
  <c r="S53"/>
  <c r="F53"/>
  <c r="E53"/>
  <c r="D53"/>
  <c r="I53"/>
  <c r="C53"/>
  <c r="B53"/>
  <c r="A53"/>
  <c r="Q52"/>
  <c r="P52"/>
  <c r="O52"/>
  <c r="L52"/>
  <c r="J52"/>
  <c r="G52"/>
  <c r="Z52"/>
  <c r="Y52"/>
  <c r="X52"/>
  <c r="W52"/>
  <c r="K50"/>
  <c r="H50"/>
  <c r="K49"/>
  <c r="H49"/>
  <c r="L51"/>
  <c r="G51"/>
  <c r="E51"/>
  <c r="J50"/>
  <c r="F50"/>
  <c r="E50"/>
  <c r="J49"/>
  <c r="F49"/>
  <c r="E49"/>
  <c r="K48"/>
  <c r="J48"/>
  <c r="R48"/>
  <c r="H48"/>
  <c r="G48"/>
  <c r="F48"/>
  <c r="K47"/>
  <c r="J47"/>
  <c r="H47"/>
  <c r="G47"/>
  <c r="F47"/>
  <c r="K46"/>
  <c r="J46"/>
  <c r="R46"/>
  <c r="H46"/>
  <c r="G46"/>
  <c r="F46"/>
  <c r="V45"/>
  <c r="T45"/>
  <c r="U45"/>
  <c r="S45"/>
  <c r="F45"/>
  <c r="E45"/>
  <c r="D45"/>
  <c r="I45"/>
  <c r="C45"/>
  <c r="B45"/>
  <c r="A45"/>
  <c r="A44"/>
  <c r="A42"/>
  <c r="B19"/>
  <c r="B15"/>
  <c r="H13"/>
  <c r="H6"/>
  <c r="B6"/>
  <c r="A1"/>
  <c r="A1" i="4"/>
  <c r="A2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" i="3"/>
  <c r="CX1"/>
  <c r="CY1"/>
  <c r="CZ1"/>
  <c r="DB1" s="1"/>
  <c r="DA1"/>
  <c r="DC1"/>
  <c r="A2"/>
  <c r="CX2"/>
  <c r="CY2"/>
  <c r="CZ2"/>
  <c r="DB2" s="1"/>
  <c r="DA2"/>
  <c r="DC2"/>
  <c r="A3"/>
  <c r="CX3"/>
  <c r="CY3"/>
  <c r="CZ3"/>
  <c r="DA3"/>
  <c r="DB3"/>
  <c r="DC3"/>
  <c r="A4"/>
  <c r="CX4"/>
  <c r="CY4"/>
  <c r="CZ4"/>
  <c r="DB4" s="1"/>
  <c r="DA4"/>
  <c r="DC4"/>
  <c r="A5"/>
  <c r="CY5"/>
  <c r="CZ5"/>
  <c r="DB5" s="1"/>
  <c r="DA5"/>
  <c r="DC5"/>
  <c r="A6"/>
  <c r="CY6"/>
  <c r="CZ6"/>
  <c r="DA6"/>
  <c r="DB6"/>
  <c r="DC6"/>
  <c r="A7"/>
  <c r="CY7"/>
  <c r="CZ7"/>
  <c r="DA7"/>
  <c r="DB7"/>
  <c r="DC7"/>
  <c r="A8"/>
  <c r="CY8"/>
  <c r="CZ8"/>
  <c r="DB8" s="1"/>
  <c r="DA8"/>
  <c r="DC8"/>
  <c r="A9"/>
  <c r="CY9"/>
  <c r="CZ9"/>
  <c r="DB9" s="1"/>
  <c r="DA9"/>
  <c r="DC9"/>
  <c r="A10"/>
  <c r="CY10"/>
  <c r="CZ10"/>
  <c r="DA10"/>
  <c r="DB10"/>
  <c r="DC10"/>
  <c r="A11"/>
  <c r="CY11"/>
  <c r="CZ11"/>
  <c r="DA11"/>
  <c r="DB11"/>
  <c r="DC11"/>
  <c r="A12"/>
  <c r="CY12"/>
  <c r="CZ12"/>
  <c r="DB12" s="1"/>
  <c r="DA12"/>
  <c r="DC12"/>
  <c r="A13"/>
  <c r="CY13"/>
  <c r="CZ13"/>
  <c r="DB13" s="1"/>
  <c r="DA13"/>
  <c r="DC13"/>
  <c r="A14"/>
  <c r="CY14"/>
  <c r="CZ14"/>
  <c r="DA14"/>
  <c r="DB14"/>
  <c r="DC14"/>
  <c r="A15"/>
  <c r="CY15"/>
  <c r="CZ15"/>
  <c r="DA15"/>
  <c r="DB15"/>
  <c r="DC15"/>
  <c r="A16"/>
  <c r="CY16"/>
  <c r="CZ16"/>
  <c r="DB16" s="1"/>
  <c r="DA16"/>
  <c r="DC16"/>
  <c r="A17"/>
  <c r="CY17"/>
  <c r="CZ17"/>
  <c r="DB17" s="1"/>
  <c r="DA17"/>
  <c r="DC17"/>
  <c r="A18"/>
  <c r="CY18"/>
  <c r="CZ18"/>
  <c r="DA18"/>
  <c r="DB18"/>
  <c r="DC18"/>
  <c r="A19"/>
  <c r="CY19"/>
  <c r="CZ19"/>
  <c r="DA19"/>
  <c r="DB19"/>
  <c r="DC19"/>
  <c r="A20"/>
  <c r="CY20"/>
  <c r="CZ20"/>
  <c r="DB20" s="1"/>
  <c r="DA20"/>
  <c r="DC20"/>
  <c r="A21"/>
  <c r="CY21"/>
  <c r="CZ21"/>
  <c r="DB21" s="1"/>
  <c r="DA21"/>
  <c r="DC21"/>
  <c r="A22"/>
  <c r="CY22"/>
  <c r="CZ22"/>
  <c r="DA22"/>
  <c r="DB22"/>
  <c r="DC22"/>
  <c r="A23"/>
  <c r="CY23"/>
  <c r="CZ23"/>
  <c r="DA23"/>
  <c r="DB23"/>
  <c r="DC23"/>
  <c r="A24"/>
  <c r="CY24"/>
  <c r="CZ24"/>
  <c r="DB24" s="1"/>
  <c r="DA24"/>
  <c r="DC24"/>
  <c r="A25"/>
  <c r="CY25"/>
  <c r="CZ25"/>
  <c r="DB25" s="1"/>
  <c r="DA25"/>
  <c r="DC25"/>
  <c r="A26"/>
  <c r="CY26"/>
  <c r="CZ26"/>
  <c r="DA26"/>
  <c r="DB26"/>
  <c r="DC26"/>
  <c r="A27"/>
  <c r="CY27"/>
  <c r="CZ27"/>
  <c r="DA27"/>
  <c r="DB27"/>
  <c r="DC27"/>
  <c r="A28"/>
  <c r="CY28"/>
  <c r="CZ28"/>
  <c r="DB28" s="1"/>
  <c r="DA28"/>
  <c r="DC28"/>
  <c r="A29"/>
  <c r="CY29"/>
  <c r="CZ29"/>
  <c r="DB29" s="1"/>
  <c r="DA29"/>
  <c r="DC29"/>
  <c r="A30"/>
  <c r="CY30"/>
  <c r="CZ30"/>
  <c r="DB30" s="1"/>
  <c r="DA30"/>
  <c r="DC30"/>
  <c r="A31"/>
  <c r="CY31"/>
  <c r="CZ31"/>
  <c r="DA31"/>
  <c r="DB31"/>
  <c r="DC31"/>
  <c r="A32"/>
  <c r="CY32"/>
  <c r="CZ32"/>
  <c r="DA32"/>
  <c r="DB32"/>
  <c r="DC32"/>
  <c r="A33"/>
  <c r="CY33"/>
  <c r="CZ33"/>
  <c r="DB33" s="1"/>
  <c r="DA33"/>
  <c r="DC33"/>
  <c r="A34"/>
  <c r="CY34"/>
  <c r="CZ34"/>
  <c r="DB34" s="1"/>
  <c r="DA34"/>
  <c r="DC34"/>
  <c r="A35"/>
  <c r="CY35"/>
  <c r="CZ35"/>
  <c r="DA35"/>
  <c r="DB35"/>
  <c r="DC35"/>
  <c r="A36"/>
  <c r="CY36"/>
  <c r="CZ36"/>
  <c r="DA36"/>
  <c r="DB36"/>
  <c r="DC36"/>
  <c r="A37"/>
  <c r="CY37"/>
  <c r="CZ37"/>
  <c r="DB37" s="1"/>
  <c r="DA37"/>
  <c r="DC37"/>
  <c r="A38"/>
  <c r="CY38"/>
  <c r="CZ38"/>
  <c r="DB38" s="1"/>
  <c r="DA38"/>
  <c r="DC38"/>
  <c r="A39"/>
  <c r="CY39"/>
  <c r="CZ39"/>
  <c r="DA39"/>
  <c r="DB39"/>
  <c r="DC39"/>
  <c r="A40"/>
  <c r="CY40"/>
  <c r="CZ40"/>
  <c r="DA40"/>
  <c r="DB40"/>
  <c r="DC40"/>
  <c r="A41"/>
  <c r="CY41"/>
  <c r="CZ41"/>
  <c r="DB41" s="1"/>
  <c r="DA41"/>
  <c r="DC41"/>
  <c r="A42"/>
  <c r="CY42"/>
  <c r="CZ42"/>
  <c r="DB42" s="1"/>
  <c r="DA42"/>
  <c r="DC42"/>
  <c r="A43"/>
  <c r="CY43"/>
  <c r="CZ43"/>
  <c r="DA43"/>
  <c r="DB43"/>
  <c r="DC43"/>
  <c r="A44"/>
  <c r="CY44"/>
  <c r="CZ44"/>
  <c r="DA44"/>
  <c r="DB44"/>
  <c r="DC44"/>
  <c r="A45"/>
  <c r="CY45"/>
  <c r="CZ45"/>
  <c r="DB45" s="1"/>
  <c r="DA45"/>
  <c r="DC45"/>
  <c r="A46"/>
  <c r="CY46"/>
  <c r="CZ46"/>
  <c r="DB46" s="1"/>
  <c r="DA46"/>
  <c r="DC46"/>
  <c r="A47"/>
  <c r="CY47"/>
  <c r="CZ47"/>
  <c r="DA47"/>
  <c r="DB47"/>
  <c r="DC47"/>
  <c r="A48"/>
  <c r="CY48"/>
  <c r="CZ48"/>
  <c r="DA48"/>
  <c r="DB48"/>
  <c r="DC48"/>
  <c r="A49"/>
  <c r="CY49"/>
  <c r="CZ49"/>
  <c r="DB49" s="1"/>
  <c r="DA49"/>
  <c r="DC49"/>
  <c r="A50"/>
  <c r="CY50"/>
  <c r="CZ50"/>
  <c r="DB50" s="1"/>
  <c r="DA50"/>
  <c r="DC50"/>
  <c r="A51"/>
  <c r="CY51"/>
  <c r="CZ51"/>
  <c r="DA51"/>
  <c r="DB51"/>
  <c r="DC51"/>
  <c r="A52"/>
  <c r="CY52"/>
  <c r="CZ52"/>
  <c r="DA52"/>
  <c r="DB52"/>
  <c r="DC52"/>
  <c r="A53"/>
  <c r="CY53"/>
  <c r="CZ53"/>
  <c r="DB53" s="1"/>
  <c r="DA53"/>
  <c r="DC53"/>
  <c r="A54"/>
  <c r="CY54"/>
  <c r="CZ54"/>
  <c r="DB54" s="1"/>
  <c r="DA54"/>
  <c r="DC54"/>
  <c r="A55"/>
  <c r="CY55"/>
  <c r="CZ55"/>
  <c r="DA55"/>
  <c r="DB55"/>
  <c r="DC55"/>
  <c r="A56"/>
  <c r="CY56"/>
  <c r="CZ56"/>
  <c r="DA56"/>
  <c r="DB56"/>
  <c r="DC56"/>
  <c r="A57"/>
  <c r="CY57"/>
  <c r="CZ57"/>
  <c r="DB57" s="1"/>
  <c r="DA57"/>
  <c r="DC57"/>
  <c r="A58"/>
  <c r="CY58"/>
  <c r="CZ58"/>
  <c r="DB58" s="1"/>
  <c r="DA58"/>
  <c r="DC58"/>
  <c r="A59"/>
  <c r="CY59"/>
  <c r="CZ59"/>
  <c r="DA59"/>
  <c r="DB59"/>
  <c r="DC59"/>
  <c r="A60"/>
  <c r="CY60"/>
  <c r="CZ60"/>
  <c r="DA60"/>
  <c r="DB60"/>
  <c r="DC60"/>
  <c r="A61"/>
  <c r="CY61"/>
  <c r="CZ61"/>
  <c r="DB61" s="1"/>
  <c r="DA61"/>
  <c r="DC61"/>
  <c r="A62"/>
  <c r="CY62"/>
  <c r="CZ62"/>
  <c r="DB62" s="1"/>
  <c r="DA62"/>
  <c r="DC62"/>
  <c r="A63"/>
  <c r="CY63"/>
  <c r="CZ63"/>
  <c r="DA63"/>
  <c r="DB63"/>
  <c r="DC63"/>
  <c r="A64"/>
  <c r="CY64"/>
  <c r="CZ64"/>
  <c r="DA64"/>
  <c r="DB64"/>
  <c r="DC64"/>
  <c r="A65"/>
  <c r="CY65"/>
  <c r="CZ65"/>
  <c r="DB65" s="1"/>
  <c r="DA65"/>
  <c r="DC65"/>
  <c r="A66"/>
  <c r="CY66"/>
  <c r="CZ66"/>
  <c r="DB66" s="1"/>
  <c r="DA66"/>
  <c r="DC66"/>
  <c r="A67"/>
  <c r="CY67"/>
  <c r="CZ67"/>
  <c r="DA67"/>
  <c r="DB67"/>
  <c r="DC67"/>
  <c r="A68"/>
  <c r="CY68"/>
  <c r="CZ68"/>
  <c r="DA68"/>
  <c r="DB68"/>
  <c r="DC68"/>
  <c r="A69"/>
  <c r="CY69"/>
  <c r="CZ69"/>
  <c r="DB69" s="1"/>
  <c r="DA69"/>
  <c r="DC69"/>
  <c r="A70"/>
  <c r="CY70"/>
  <c r="CZ70"/>
  <c r="DB70" s="1"/>
  <c r="DA70"/>
  <c r="DC70"/>
  <c r="A71"/>
  <c r="CY71"/>
  <c r="CZ71"/>
  <c r="DA71"/>
  <c r="DB71"/>
  <c r="DC71"/>
  <c r="A72"/>
  <c r="CY72"/>
  <c r="CZ72"/>
  <c r="DA72"/>
  <c r="DB72"/>
  <c r="DC72"/>
  <c r="A73"/>
  <c r="CY73"/>
  <c r="CZ73"/>
  <c r="DB73" s="1"/>
  <c r="DA73"/>
  <c r="DC73"/>
  <c r="A74"/>
  <c r="CY74"/>
  <c r="CZ74"/>
  <c r="DB74" s="1"/>
  <c r="DA74"/>
  <c r="DC74"/>
  <c r="A75"/>
  <c r="CY75"/>
  <c r="CZ75"/>
  <c r="DA75"/>
  <c r="DB75"/>
  <c r="DC75"/>
  <c r="A76"/>
  <c r="CY76"/>
  <c r="CZ76"/>
  <c r="DA76"/>
  <c r="DB76"/>
  <c r="DC76"/>
  <c r="A77"/>
  <c r="CY77"/>
  <c r="CZ77"/>
  <c r="DB77" s="1"/>
  <c r="DA77"/>
  <c r="DC77"/>
  <c r="A78"/>
  <c r="CY78"/>
  <c r="CZ78"/>
  <c r="DB78" s="1"/>
  <c r="DA78"/>
  <c r="DC78"/>
  <c r="A79"/>
  <c r="CY79"/>
  <c r="CZ79"/>
  <c r="DA79"/>
  <c r="DB79"/>
  <c r="DC79"/>
  <c r="A80"/>
  <c r="CY80"/>
  <c r="CZ80"/>
  <c r="DA80"/>
  <c r="DB80"/>
  <c r="DC80"/>
  <c r="A81"/>
  <c r="CY81"/>
  <c r="CZ81"/>
  <c r="DB81" s="1"/>
  <c r="DA81"/>
  <c r="DC81"/>
  <c r="A82"/>
  <c r="CY82"/>
  <c r="CZ82"/>
  <c r="DB82" s="1"/>
  <c r="DA82"/>
  <c r="DC82"/>
  <c r="A83"/>
  <c r="CY83"/>
  <c r="CZ83"/>
  <c r="DA83"/>
  <c r="DB83"/>
  <c r="DC83"/>
  <c r="A84"/>
  <c r="CY84"/>
  <c r="CZ84"/>
  <c r="DA84"/>
  <c r="DB84"/>
  <c r="DC84"/>
  <c r="A85"/>
  <c r="CY85"/>
  <c r="CZ85"/>
  <c r="DB85" s="1"/>
  <c r="DA85"/>
  <c r="DC85"/>
  <c r="A86"/>
  <c r="CY86"/>
  <c r="CZ86"/>
  <c r="DB86" s="1"/>
  <c r="DA86"/>
  <c r="DC86"/>
  <c r="A87"/>
  <c r="CY87"/>
  <c r="CZ87"/>
  <c r="DA87"/>
  <c r="DB87"/>
  <c r="DC87"/>
  <c r="A88"/>
  <c r="CY88"/>
  <c r="CZ88"/>
  <c r="DA88"/>
  <c r="DB88"/>
  <c r="DC88"/>
  <c r="A89"/>
  <c r="CY89"/>
  <c r="CZ89"/>
  <c r="DB89" s="1"/>
  <c r="DA89"/>
  <c r="DC89"/>
  <c r="A90"/>
  <c r="CY90"/>
  <c r="CZ90"/>
  <c r="DB90" s="1"/>
  <c r="DA90"/>
  <c r="DC90"/>
  <c r="A91"/>
  <c r="CY91"/>
  <c r="CZ91"/>
  <c r="DA91"/>
  <c r="DB91"/>
  <c r="DC91"/>
  <c r="A92"/>
  <c r="CY92"/>
  <c r="CZ92"/>
  <c r="DA92"/>
  <c r="DB92"/>
  <c r="DC92"/>
  <c r="A93"/>
  <c r="CY93"/>
  <c r="CZ93"/>
  <c r="DB93" s="1"/>
  <c r="DA93"/>
  <c r="DC93"/>
  <c r="A94"/>
  <c r="CY94"/>
  <c r="CZ94"/>
  <c r="DB94" s="1"/>
  <c r="DA94"/>
  <c r="DC94"/>
  <c r="A95"/>
  <c r="CY95"/>
  <c r="CZ95"/>
  <c r="DA95"/>
  <c r="DB95"/>
  <c r="DC95"/>
  <c r="A96"/>
  <c r="CY96"/>
  <c r="CZ96"/>
  <c r="DA96"/>
  <c r="DB96"/>
  <c r="DC96"/>
  <c r="A97"/>
  <c r="CY97"/>
  <c r="CZ97"/>
  <c r="DB97" s="1"/>
  <c r="DA97"/>
  <c r="DC97"/>
  <c r="A98"/>
  <c r="CY98"/>
  <c r="CZ98"/>
  <c r="DB98" s="1"/>
  <c r="DA98"/>
  <c r="DC98"/>
  <c r="A99"/>
  <c r="CY99"/>
  <c r="CZ99"/>
  <c r="DA99"/>
  <c r="DB99"/>
  <c r="DC99"/>
  <c r="A100"/>
  <c r="CY100"/>
  <c r="CZ100"/>
  <c r="DA100"/>
  <c r="DB100"/>
  <c r="DC100"/>
  <c r="A101"/>
  <c r="CY101"/>
  <c r="CZ101"/>
  <c r="DB101" s="1"/>
  <c r="DA101"/>
  <c r="DC101"/>
  <c r="A102"/>
  <c r="CY102"/>
  <c r="CZ102"/>
  <c r="DB102" s="1"/>
  <c r="DA102"/>
  <c r="DC102"/>
  <c r="A103"/>
  <c r="CY103"/>
  <c r="CZ103"/>
  <c r="DA103"/>
  <c r="DB103"/>
  <c r="DC103"/>
  <c r="A104"/>
  <c r="CY104"/>
  <c r="CZ104"/>
  <c r="DA104"/>
  <c r="DB104"/>
  <c r="DC104"/>
  <c r="A105"/>
  <c r="CY105"/>
  <c r="CZ105"/>
  <c r="DB105" s="1"/>
  <c r="DA105"/>
  <c r="DC105"/>
  <c r="A106"/>
  <c r="CY106"/>
  <c r="CZ106"/>
  <c r="DB106" s="1"/>
  <c r="DA106"/>
  <c r="DC106"/>
  <c r="A107"/>
  <c r="CY107"/>
  <c r="CZ107"/>
  <c r="DA107"/>
  <c r="DB107"/>
  <c r="DC107"/>
  <c r="A108"/>
  <c r="CY108"/>
  <c r="CZ108"/>
  <c r="DA108"/>
  <c r="DB108"/>
  <c r="DC108"/>
  <c r="A109"/>
  <c r="CY109"/>
  <c r="CZ109"/>
  <c r="DB109" s="1"/>
  <c r="DA109"/>
  <c r="DC109"/>
  <c r="A110"/>
  <c r="CY110"/>
  <c r="CZ110"/>
  <c r="DB110" s="1"/>
  <c r="DA110"/>
  <c r="DC110"/>
  <c r="A111"/>
  <c r="CY111"/>
  <c r="CZ111"/>
  <c r="DA111"/>
  <c r="DB111"/>
  <c r="DC111"/>
  <c r="A112"/>
  <c r="CY112"/>
  <c r="CZ112"/>
  <c r="DA112"/>
  <c r="DB112"/>
  <c r="DC112"/>
  <c r="A113"/>
  <c r="CY113"/>
  <c r="CZ113"/>
  <c r="DB113" s="1"/>
  <c r="DA113"/>
  <c r="DC113"/>
  <c r="A114"/>
  <c r="CY114"/>
  <c r="CZ114"/>
  <c r="DB114" s="1"/>
  <c r="DA114"/>
  <c r="DC114"/>
  <c r="A115"/>
  <c r="CY115"/>
  <c r="CZ115"/>
  <c r="DA115"/>
  <c r="DB115"/>
  <c r="DC115"/>
  <c r="A116"/>
  <c r="CY116"/>
  <c r="CZ116"/>
  <c r="DA116"/>
  <c r="DB116"/>
  <c r="DC116"/>
  <c r="A117"/>
  <c r="CY117"/>
  <c r="CZ117"/>
  <c r="DB117" s="1"/>
  <c r="DA117"/>
  <c r="DC117"/>
  <c r="A118"/>
  <c r="CY118"/>
  <c r="CZ118"/>
  <c r="DB118" s="1"/>
  <c r="DA118"/>
  <c r="DC118"/>
  <c r="A119"/>
  <c r="CY119"/>
  <c r="CZ119"/>
  <c r="DA119"/>
  <c r="DB119"/>
  <c r="DC119"/>
  <c r="A120"/>
  <c r="CY120"/>
  <c r="CZ120"/>
  <c r="DA120"/>
  <c r="DB120"/>
  <c r="DC120"/>
  <c r="A121"/>
  <c r="CY121"/>
  <c r="CZ121"/>
  <c r="DB121" s="1"/>
  <c r="DA121"/>
  <c r="DC121"/>
  <c r="A122"/>
  <c r="CY122"/>
  <c r="CZ122"/>
  <c r="DB122" s="1"/>
  <c r="DA122"/>
  <c r="DC122"/>
  <c r="A123"/>
  <c r="CY123"/>
  <c r="CZ123"/>
  <c r="DA123"/>
  <c r="DB123"/>
  <c r="DC123"/>
  <c r="A124"/>
  <c r="CY124"/>
  <c r="CZ124"/>
  <c r="DA124"/>
  <c r="DB124"/>
  <c r="DC124"/>
  <c r="A125"/>
  <c r="CY125"/>
  <c r="CZ125"/>
  <c r="DB125" s="1"/>
  <c r="DA125"/>
  <c r="DC125"/>
  <c r="A126"/>
  <c r="CY126"/>
  <c r="CZ126"/>
  <c r="DB126" s="1"/>
  <c r="DA126"/>
  <c r="DC126"/>
  <c r="A127"/>
  <c r="CY127"/>
  <c r="CZ127"/>
  <c r="DA127"/>
  <c r="DB127"/>
  <c r="DC127"/>
  <c r="A128"/>
  <c r="CY128"/>
  <c r="CZ128"/>
  <c r="DA128"/>
  <c r="DB128"/>
  <c r="DC128"/>
  <c r="A129"/>
  <c r="CY129"/>
  <c r="CZ129"/>
  <c r="DB129" s="1"/>
  <c r="DA129"/>
  <c r="DC129"/>
  <c r="A130"/>
  <c r="CY130"/>
  <c r="CZ130"/>
  <c r="DB130" s="1"/>
  <c r="DA130"/>
  <c r="DC130"/>
  <c r="A131"/>
  <c r="CY131"/>
  <c r="CZ131"/>
  <c r="DA131"/>
  <c r="DB131"/>
  <c r="DC131"/>
  <c r="A132"/>
  <c r="CY132"/>
  <c r="CZ132"/>
  <c r="DA132"/>
  <c r="DB132"/>
  <c r="DC132"/>
  <c r="A133"/>
  <c r="CY133"/>
  <c r="CZ133"/>
  <c r="DB133" s="1"/>
  <c r="DA133"/>
  <c r="DC133"/>
  <c r="A134"/>
  <c r="CY134"/>
  <c r="CZ134"/>
  <c r="DB134" s="1"/>
  <c r="DA134"/>
  <c r="DC134"/>
  <c r="A135"/>
  <c r="CY135"/>
  <c r="CZ135"/>
  <c r="DA135"/>
  <c r="DB135"/>
  <c r="DC135"/>
  <c r="A136"/>
  <c r="CY136"/>
  <c r="CZ136"/>
  <c r="DA136"/>
  <c r="DB136"/>
  <c r="DC136"/>
  <c r="A137"/>
  <c r="CY137"/>
  <c r="CZ137"/>
  <c r="DB137" s="1"/>
  <c r="DA137"/>
  <c r="DC137"/>
  <c r="A138"/>
  <c r="CY138"/>
  <c r="CZ138"/>
  <c r="DB138" s="1"/>
  <c r="DA138"/>
  <c r="DC138"/>
  <c r="A139"/>
  <c r="CY139"/>
  <c r="CZ139"/>
  <c r="DA139"/>
  <c r="DB139"/>
  <c r="DC139"/>
  <c r="A140"/>
  <c r="CY140"/>
  <c r="CZ140"/>
  <c r="DA140"/>
  <c r="DB140"/>
  <c r="DC140"/>
  <c r="A141"/>
  <c r="CY141"/>
  <c r="CZ141"/>
  <c r="DB141" s="1"/>
  <c r="DA141"/>
  <c r="DC141"/>
  <c r="A142"/>
  <c r="CY142"/>
  <c r="CZ142"/>
  <c r="DB142" s="1"/>
  <c r="DA142"/>
  <c r="DC142"/>
  <c r="A143"/>
  <c r="CY143"/>
  <c r="CZ143"/>
  <c r="DA143"/>
  <c r="DB143"/>
  <c r="DC143"/>
  <c r="A144"/>
  <c r="CY144"/>
  <c r="CZ144"/>
  <c r="DA144"/>
  <c r="DB144"/>
  <c r="DC144"/>
  <c r="A145"/>
  <c r="CY145"/>
  <c r="CZ145"/>
  <c r="DB145" s="1"/>
  <c r="DA145"/>
  <c r="DC145"/>
  <c r="A146"/>
  <c r="CY146"/>
  <c r="CZ146"/>
  <c r="DB146" s="1"/>
  <c r="DA146"/>
  <c r="DC146"/>
  <c r="A147"/>
  <c r="CY147"/>
  <c r="CZ147"/>
  <c r="DA147"/>
  <c r="DB147"/>
  <c r="DC147"/>
  <c r="A148"/>
  <c r="CY148"/>
  <c r="CZ148"/>
  <c r="DA148"/>
  <c r="DB148"/>
  <c r="DC148"/>
  <c r="A149"/>
  <c r="CY149"/>
  <c r="CZ149"/>
  <c r="DB149" s="1"/>
  <c r="DA149"/>
  <c r="DC149"/>
  <c r="A150"/>
  <c r="CY150"/>
  <c r="CZ150"/>
  <c r="DB150" s="1"/>
  <c r="DA150"/>
  <c r="DC150"/>
  <c r="A151"/>
  <c r="CY151"/>
  <c r="CZ151"/>
  <c r="DA151"/>
  <c r="DB151"/>
  <c r="DC151"/>
  <c r="A152"/>
  <c r="CY152"/>
  <c r="CZ152"/>
  <c r="DA152"/>
  <c r="DB152"/>
  <c r="DC152"/>
  <c r="A153"/>
  <c r="CY153"/>
  <c r="CZ153"/>
  <c r="DB153" s="1"/>
  <c r="DA153"/>
  <c r="DC153"/>
  <c r="A154"/>
  <c r="CY154"/>
  <c r="CZ154"/>
  <c r="DB154" s="1"/>
  <c r="DA154"/>
  <c r="DC154"/>
  <c r="A155"/>
  <c r="CY155"/>
  <c r="CZ155"/>
  <c r="DA155"/>
  <c r="DB155"/>
  <c r="DC155"/>
  <c r="A156"/>
  <c r="CY156"/>
  <c r="CZ156"/>
  <c r="DA156"/>
  <c r="DB156"/>
  <c r="DC156"/>
  <c r="A157"/>
  <c r="CY157"/>
  <c r="CZ157"/>
  <c r="DB157" s="1"/>
  <c r="DA157"/>
  <c r="DC157"/>
  <c r="A158"/>
  <c r="CY158"/>
  <c r="CZ158"/>
  <c r="DB158" s="1"/>
  <c r="DA158"/>
  <c r="DC158"/>
  <c r="A159"/>
  <c r="CY159"/>
  <c r="CZ159"/>
  <c r="DA159"/>
  <c r="DB159"/>
  <c r="DC159"/>
  <c r="A160"/>
  <c r="CY160"/>
  <c r="CZ160"/>
  <c r="DA160"/>
  <c r="DB160"/>
  <c r="DC160"/>
  <c r="A161"/>
  <c r="CY161"/>
  <c r="CZ161"/>
  <c r="DB161" s="1"/>
  <c r="DA161"/>
  <c r="DC161"/>
  <c r="A162"/>
  <c r="CY162"/>
  <c r="CZ162"/>
  <c r="DB162" s="1"/>
  <c r="DA162"/>
  <c r="DC162"/>
  <c r="A163"/>
  <c r="CY163"/>
  <c r="CZ163"/>
  <c r="DA163"/>
  <c r="DB163"/>
  <c r="DC163"/>
  <c r="A164"/>
  <c r="CY164"/>
  <c r="CZ164"/>
  <c r="DA164"/>
  <c r="DB164"/>
  <c r="DC164"/>
  <c r="A165"/>
  <c r="CY165"/>
  <c r="CZ165"/>
  <c r="DB165" s="1"/>
  <c r="DA165"/>
  <c r="DC165"/>
  <c r="A166"/>
  <c r="CY166"/>
  <c r="CZ166"/>
  <c r="DB166" s="1"/>
  <c r="DA166"/>
  <c r="DC166"/>
  <c r="A167"/>
  <c r="CY167"/>
  <c r="CZ167"/>
  <c r="DA167"/>
  <c r="DB167"/>
  <c r="DC167"/>
  <c r="A168"/>
  <c r="CY168"/>
  <c r="CZ168"/>
  <c r="DA168"/>
  <c r="DB168"/>
  <c r="DC168"/>
  <c r="A169"/>
  <c r="CY169"/>
  <c r="CZ169"/>
  <c r="DB169" s="1"/>
  <c r="DA169"/>
  <c r="DC169"/>
  <c r="A170"/>
  <c r="CY170"/>
  <c r="CZ170"/>
  <c r="DB170" s="1"/>
  <c r="DA170"/>
  <c r="DC170"/>
  <c r="A171"/>
  <c r="CY171"/>
  <c r="CZ171"/>
  <c r="DA171"/>
  <c r="DB171"/>
  <c r="DC171"/>
  <c r="A172"/>
  <c r="CY172"/>
  <c r="CZ172"/>
  <c r="DA172"/>
  <c r="DB172"/>
  <c r="DC172"/>
  <c r="A173"/>
  <c r="CY173"/>
  <c r="CZ173"/>
  <c r="DB173" s="1"/>
  <c r="DA173"/>
  <c r="DC173"/>
  <c r="A174"/>
  <c r="CY174"/>
  <c r="CZ174"/>
  <c r="DB174" s="1"/>
  <c r="DA174"/>
  <c r="DC174"/>
  <c r="A175"/>
  <c r="CY175"/>
  <c r="CZ175"/>
  <c r="DA175"/>
  <c r="DB175"/>
  <c r="DC175"/>
  <c r="A176"/>
  <c r="CY176"/>
  <c r="CZ176"/>
  <c r="DA176"/>
  <c r="DB176"/>
  <c r="DC176"/>
  <c r="A177"/>
  <c r="CY177"/>
  <c r="CZ177"/>
  <c r="DB177" s="1"/>
  <c r="DA177"/>
  <c r="DC177"/>
  <c r="A178"/>
  <c r="CY178"/>
  <c r="CZ178"/>
  <c r="DB178" s="1"/>
  <c r="DA178"/>
  <c r="DC178"/>
  <c r="A179"/>
  <c r="CY179"/>
  <c r="CZ179"/>
  <c r="DA179"/>
  <c r="DB179"/>
  <c r="DC179"/>
  <c r="A180"/>
  <c r="CY180"/>
  <c r="CZ180"/>
  <c r="DA180"/>
  <c r="DB180"/>
  <c r="DC180"/>
  <c r="A181"/>
  <c r="CY181"/>
  <c r="CZ181"/>
  <c r="DB181" s="1"/>
  <c r="DA181"/>
  <c r="DC181"/>
  <c r="A182"/>
  <c r="CY182"/>
  <c r="CZ182"/>
  <c r="DB182" s="1"/>
  <c r="DA182"/>
  <c r="DC182"/>
  <c r="A183"/>
  <c r="CY183"/>
  <c r="CZ183"/>
  <c r="DA183"/>
  <c r="DB183"/>
  <c r="DC183"/>
  <c r="A184"/>
  <c r="CY184"/>
  <c r="CZ184"/>
  <c r="DA184"/>
  <c r="DB184"/>
  <c r="DC184"/>
  <c r="A185"/>
  <c r="CY185"/>
  <c r="CZ185"/>
  <c r="DB185" s="1"/>
  <c r="DA185"/>
  <c r="DC185"/>
  <c r="D12" i="1"/>
  <c r="E18"/>
  <c r="Z18"/>
  <c r="AA18"/>
  <c r="AB18"/>
  <c r="AC18"/>
  <c r="AD18"/>
  <c r="AE18"/>
  <c r="AF18"/>
  <c r="AG18"/>
  <c r="AH18"/>
  <c r="AI18"/>
  <c r="AJ18"/>
  <c r="AK18"/>
  <c r="AL18"/>
  <c r="AM18"/>
  <c r="AN18"/>
  <c r="BE18"/>
  <c r="BF18"/>
  <c r="BG18"/>
  <c r="BH18"/>
  <c r="BI18"/>
  <c r="BJ18"/>
  <c r="BK18"/>
  <c r="BL18"/>
  <c r="BM18"/>
  <c r="BN18"/>
  <c r="BO18"/>
  <c r="BP18"/>
  <c r="BQ18"/>
  <c r="BR18"/>
  <c r="BS18"/>
  <c r="BT18"/>
  <c r="BU18"/>
  <c r="BV18"/>
  <c r="BW18"/>
  <c r="BX18"/>
  <c r="BY18"/>
  <c r="BZ18"/>
  <c r="CA18"/>
  <c r="CB18"/>
  <c r="CC18"/>
  <c r="CD18"/>
  <c r="CE18"/>
  <c r="CF18"/>
  <c r="CG18"/>
  <c r="CH18"/>
  <c r="CI18"/>
  <c r="CJ18"/>
  <c r="CK18"/>
  <c r="CL18"/>
  <c r="CM18"/>
  <c r="CN18"/>
  <c r="CO18"/>
  <c r="CP18"/>
  <c r="CQ18"/>
  <c r="CR18"/>
  <c r="CS18"/>
  <c r="CT18"/>
  <c r="CU18"/>
  <c r="CV18"/>
  <c r="CW18"/>
  <c r="CX18"/>
  <c r="CY18"/>
  <c r="CZ18"/>
  <c r="DA18"/>
  <c r="DB18"/>
  <c r="DC18"/>
  <c r="DD18"/>
  <c r="DE18"/>
  <c r="DF18"/>
  <c r="DG18"/>
  <c r="DH18"/>
  <c r="DI18"/>
  <c r="DJ18"/>
  <c r="DK18"/>
  <c r="DL18"/>
  <c r="DM18"/>
  <c r="DN18"/>
  <c r="DO18"/>
  <c r="DP18"/>
  <c r="DQ18"/>
  <c r="DR18"/>
  <c r="DS18"/>
  <c r="DT18"/>
  <c r="DU18"/>
  <c r="DV18"/>
  <c r="DW18"/>
  <c r="DX18"/>
  <c r="DY18"/>
  <c r="DZ18"/>
  <c r="EA18"/>
  <c r="EB18"/>
  <c r="EC18"/>
  <c r="ED18"/>
  <c r="EE18"/>
  <c r="EF18"/>
  <c r="EG18"/>
  <c r="EH18"/>
  <c r="EI18"/>
  <c r="EJ18"/>
  <c r="EK18"/>
  <c r="EL18"/>
  <c r="EM18"/>
  <c r="EN18"/>
  <c r="EO18"/>
  <c r="EP18"/>
  <c r="EQ18"/>
  <c r="ER18"/>
  <c r="ES18"/>
  <c r="ET18"/>
  <c r="EU18"/>
  <c r="EV18"/>
  <c r="EW18"/>
  <c r="EX18"/>
  <c r="EY18"/>
  <c r="EZ18"/>
  <c r="FA18"/>
  <c r="FB18"/>
  <c r="FC18"/>
  <c r="FD18"/>
  <c r="FE18"/>
  <c r="FF18"/>
  <c r="FG18"/>
  <c r="FH18"/>
  <c r="FI18"/>
  <c r="FJ18"/>
  <c r="FK18"/>
  <c r="FL18"/>
  <c r="FM18"/>
  <c r="FN18"/>
  <c r="FO18"/>
  <c r="FP18"/>
  <c r="FQ18"/>
  <c r="FR18"/>
  <c r="FS18"/>
  <c r="FT18"/>
  <c r="FU18"/>
  <c r="FV18"/>
  <c r="FW18"/>
  <c r="FX18"/>
  <c r="FY18"/>
  <c r="FZ18"/>
  <c r="GA18"/>
  <c r="GB18"/>
  <c r="GC18"/>
  <c r="GD18"/>
  <c r="GE18"/>
  <c r="GF18"/>
  <c r="GG18"/>
  <c r="GH18"/>
  <c r="GI18"/>
  <c r="GJ18"/>
  <c r="GK18"/>
  <c r="GL18"/>
  <c r="GM18"/>
  <c r="GN18"/>
  <c r="GO18"/>
  <c r="GP18"/>
  <c r="GQ18"/>
  <c r="GR18"/>
  <c r="GS18"/>
  <c r="GT18"/>
  <c r="GU18"/>
  <c r="GV18"/>
  <c r="GW18"/>
  <c r="GX18"/>
  <c r="D20"/>
  <c r="E22"/>
  <c r="Z22"/>
  <c r="AA22"/>
  <c r="AB22"/>
  <c r="AC22"/>
  <c r="AD22"/>
  <c r="AE22"/>
  <c r="AF22"/>
  <c r="AG22"/>
  <c r="AH22"/>
  <c r="AI22"/>
  <c r="AJ22"/>
  <c r="AK22"/>
  <c r="AL22"/>
  <c r="AM22"/>
  <c r="AN22"/>
  <c r="BE22"/>
  <c r="BF22"/>
  <c r="BG22"/>
  <c r="BH22"/>
  <c r="BI22"/>
  <c r="BJ22"/>
  <c r="BK22"/>
  <c r="BL22"/>
  <c r="BM22"/>
  <c r="BN22"/>
  <c r="BO22"/>
  <c r="BP22"/>
  <c r="BQ22"/>
  <c r="BR22"/>
  <c r="BS22"/>
  <c r="BT22"/>
  <c r="BU22"/>
  <c r="BV22"/>
  <c r="BW22"/>
  <c r="BX22"/>
  <c r="BY22"/>
  <c r="BZ22"/>
  <c r="CA22"/>
  <c r="CB22"/>
  <c r="CC22"/>
  <c r="CD22"/>
  <c r="CE22"/>
  <c r="CF22"/>
  <c r="CG22"/>
  <c r="CH22"/>
  <c r="CI22"/>
  <c r="CJ22"/>
  <c r="CK22"/>
  <c r="CL22"/>
  <c r="CM22"/>
  <c r="CN22"/>
  <c r="CO22"/>
  <c r="CP22"/>
  <c r="CQ22"/>
  <c r="CR22"/>
  <c r="CS22"/>
  <c r="CT22"/>
  <c r="CU22"/>
  <c r="CV22"/>
  <c r="CW22"/>
  <c r="CX22"/>
  <c r="CY22"/>
  <c r="CZ22"/>
  <c r="DA22"/>
  <c r="DB22"/>
  <c r="DC22"/>
  <c r="DD22"/>
  <c r="DE22"/>
  <c r="DF22"/>
  <c r="DG22"/>
  <c r="DH22"/>
  <c r="DI22"/>
  <c r="DJ22"/>
  <c r="DK22"/>
  <c r="DL22"/>
  <c r="DM22"/>
  <c r="DN22"/>
  <c r="DO22"/>
  <c r="DP22"/>
  <c r="DQ22"/>
  <c r="DR22"/>
  <c r="DS22"/>
  <c r="DT22"/>
  <c r="DU22"/>
  <c r="DV22"/>
  <c r="DW22"/>
  <c r="DX22"/>
  <c r="DY22"/>
  <c r="DZ22"/>
  <c r="EA22"/>
  <c r="EB22"/>
  <c r="EC22"/>
  <c r="ED22"/>
  <c r="EE22"/>
  <c r="EF22"/>
  <c r="EG22"/>
  <c r="EH22"/>
  <c r="EI22"/>
  <c r="EJ22"/>
  <c r="EK22"/>
  <c r="EL22"/>
  <c r="EM22"/>
  <c r="EN22"/>
  <c r="EO22"/>
  <c r="EP22"/>
  <c r="EQ22"/>
  <c r="ER22"/>
  <c r="ES22"/>
  <c r="ET22"/>
  <c r="EU22"/>
  <c r="EV22"/>
  <c r="EW22"/>
  <c r="EX22"/>
  <c r="EY22"/>
  <c r="EZ22"/>
  <c r="FA22"/>
  <c r="FB22"/>
  <c r="FC22"/>
  <c r="FD22"/>
  <c r="FE22"/>
  <c r="FF22"/>
  <c r="FG22"/>
  <c r="FH22"/>
  <c r="FI22"/>
  <c r="FJ22"/>
  <c r="FK22"/>
  <c r="FL22"/>
  <c r="FM22"/>
  <c r="FN22"/>
  <c r="FO22"/>
  <c r="FP22"/>
  <c r="FQ22"/>
  <c r="FR22"/>
  <c r="FS22"/>
  <c r="FT22"/>
  <c r="FU22"/>
  <c r="FV22"/>
  <c r="FW22"/>
  <c r="FX22"/>
  <c r="FY22"/>
  <c r="FZ22"/>
  <c r="GA22"/>
  <c r="GB22"/>
  <c r="GC22"/>
  <c r="GD22"/>
  <c r="GE22"/>
  <c r="GF22"/>
  <c r="GG22"/>
  <c r="GH22"/>
  <c r="GI22"/>
  <c r="GJ22"/>
  <c r="GK22"/>
  <c r="GL22"/>
  <c r="GM22"/>
  <c r="GN22"/>
  <c r="GO22"/>
  <c r="GP22"/>
  <c r="GQ22"/>
  <c r="GR22"/>
  <c r="GS22"/>
  <c r="GT22"/>
  <c r="GU22"/>
  <c r="GV22"/>
  <c r="GW22"/>
  <c r="GX22"/>
  <c r="D24"/>
  <c r="E26"/>
  <c r="Z26"/>
  <c r="AA26"/>
  <c r="AM26"/>
  <c r="AN26"/>
  <c r="BE26"/>
  <c r="BF26"/>
  <c r="BG26"/>
  <c r="BH26"/>
  <c r="BI26"/>
  <c r="BJ26"/>
  <c r="BK26"/>
  <c r="BL26"/>
  <c r="BM26"/>
  <c r="BN26"/>
  <c r="BO26"/>
  <c r="BP26"/>
  <c r="BQ26"/>
  <c r="BR26"/>
  <c r="BS26"/>
  <c r="BT26"/>
  <c r="BU26"/>
  <c r="BV26"/>
  <c r="BW26"/>
  <c r="CN26"/>
  <c r="CO26"/>
  <c r="CP26"/>
  <c r="CQ26"/>
  <c r="CR26"/>
  <c r="CS26"/>
  <c r="CT26"/>
  <c r="CU26"/>
  <c r="CV26"/>
  <c r="CW26"/>
  <c r="CX26"/>
  <c r="CY26"/>
  <c r="CZ26"/>
  <c r="DA26"/>
  <c r="DB26"/>
  <c r="DC26"/>
  <c r="DD26"/>
  <c r="DE26"/>
  <c r="DF26"/>
  <c r="DG26"/>
  <c r="DH26"/>
  <c r="DI26"/>
  <c r="DJ26"/>
  <c r="DK26"/>
  <c r="DL26"/>
  <c r="DM26"/>
  <c r="DN26"/>
  <c r="DO26"/>
  <c r="DP26"/>
  <c r="DQ26"/>
  <c r="DR26"/>
  <c r="DS26"/>
  <c r="DT26"/>
  <c r="DU26"/>
  <c r="DV26"/>
  <c r="DW26"/>
  <c r="DX26"/>
  <c r="DY26"/>
  <c r="DZ26"/>
  <c r="EA26"/>
  <c r="EB26"/>
  <c r="EC26"/>
  <c r="ED26"/>
  <c r="EE26"/>
  <c r="EF26"/>
  <c r="EG26"/>
  <c r="EH26"/>
  <c r="EI26"/>
  <c r="EJ26"/>
  <c r="EK26"/>
  <c r="EL26"/>
  <c r="EM26"/>
  <c r="EN26"/>
  <c r="EO26"/>
  <c r="EP26"/>
  <c r="EQ26"/>
  <c r="ER26"/>
  <c r="ES26"/>
  <c r="ET26"/>
  <c r="EU26"/>
  <c r="EV26"/>
  <c r="EW26"/>
  <c r="EX26"/>
  <c r="EY26"/>
  <c r="EZ26"/>
  <c r="FA26"/>
  <c r="FB26"/>
  <c r="FC26"/>
  <c r="FD26"/>
  <c r="FE26"/>
  <c r="FF26"/>
  <c r="FG26"/>
  <c r="FH26"/>
  <c r="FI26"/>
  <c r="FJ26"/>
  <c r="FK26"/>
  <c r="FL26"/>
  <c r="FM26"/>
  <c r="FN26"/>
  <c r="FO26"/>
  <c r="FP26"/>
  <c r="FQ26"/>
  <c r="FR26"/>
  <c r="FS26"/>
  <c r="FT26"/>
  <c r="FU26"/>
  <c r="FV26"/>
  <c r="FW26"/>
  <c r="FX26"/>
  <c r="FY26"/>
  <c r="FZ26"/>
  <c r="GA26"/>
  <c r="GB26"/>
  <c r="GC26"/>
  <c r="GD26"/>
  <c r="GE26"/>
  <c r="GF26"/>
  <c r="GG26"/>
  <c r="GH26"/>
  <c r="GI26"/>
  <c r="GJ26"/>
  <c r="GK26"/>
  <c r="GL26"/>
  <c r="GM26"/>
  <c r="GN26"/>
  <c r="GO26"/>
  <c r="GP26"/>
  <c r="GQ26"/>
  <c r="GR26"/>
  <c r="GS26"/>
  <c r="GT26"/>
  <c r="GU26"/>
  <c r="GV26"/>
  <c r="GW26"/>
  <c r="GX26"/>
  <c r="C28"/>
  <c r="D28"/>
  <c r="AC28"/>
  <c r="AB28" s="1"/>
  <c r="AD28"/>
  <c r="CR28" s="1"/>
  <c r="Q28" s="1"/>
  <c r="AE28"/>
  <c r="AF28"/>
  <c r="AG28"/>
  <c r="AH28"/>
  <c r="CV28" s="1"/>
  <c r="U28" s="1"/>
  <c r="AI28"/>
  <c r="AJ28"/>
  <c r="CQ28"/>
  <c r="P28" s="1"/>
  <c r="CP28" s="1"/>
  <c r="O28" s="1"/>
  <c r="CS28"/>
  <c r="R28" s="1"/>
  <c r="CT28"/>
  <c r="S28" s="1"/>
  <c r="CU28"/>
  <c r="T28" s="1"/>
  <c r="CW28"/>
  <c r="V28" s="1"/>
  <c r="CX28"/>
  <c r="W28" s="1"/>
  <c r="FR28"/>
  <c r="GL28"/>
  <c r="GO28"/>
  <c r="GP28"/>
  <c r="GV28"/>
  <c r="HC28" s="1"/>
  <c r="GX28" s="1"/>
  <c r="C29"/>
  <c r="D29"/>
  <c r="I29"/>
  <c r="CX8" i="3" s="1"/>
  <c r="AC29" i="1"/>
  <c r="AB29" s="1"/>
  <c r="AE29"/>
  <c r="AD29" s="1"/>
  <c r="CR29" s="1"/>
  <c r="Q29" s="1"/>
  <c r="AF29"/>
  <c r="AG29"/>
  <c r="AH29"/>
  <c r="AI29"/>
  <c r="CW29" s="1"/>
  <c r="V29" s="1"/>
  <c r="AJ29"/>
  <c r="CQ29"/>
  <c r="P29" s="1"/>
  <c r="CT29"/>
  <c r="S29" s="1"/>
  <c r="CU29"/>
  <c r="T29" s="1"/>
  <c r="CV29"/>
  <c r="U29" s="1"/>
  <c r="CX29"/>
  <c r="W29" s="1"/>
  <c r="FR29"/>
  <c r="GL29"/>
  <c r="GO29"/>
  <c r="GP29"/>
  <c r="GV29"/>
  <c r="GX29"/>
  <c r="HC29"/>
  <c r="I30"/>
  <c r="AC30"/>
  <c r="AD30"/>
  <c r="AB30" s="1"/>
  <c r="AE30"/>
  <c r="AF30"/>
  <c r="CT30" s="1"/>
  <c r="S30" s="1"/>
  <c r="AG30"/>
  <c r="AH30"/>
  <c r="CV30" s="1"/>
  <c r="U30" s="1"/>
  <c r="AI30"/>
  <c r="AJ30"/>
  <c r="CX30" s="1"/>
  <c r="W30" s="1"/>
  <c r="CQ30"/>
  <c r="P30" s="1"/>
  <c r="CS30"/>
  <c r="R30" s="1"/>
  <c r="CU30"/>
  <c r="T30" s="1"/>
  <c r="CW30"/>
  <c r="V30" s="1"/>
  <c r="FR30"/>
  <c r="GL30"/>
  <c r="GO30"/>
  <c r="GP30"/>
  <c r="GV30"/>
  <c r="HC30" s="1"/>
  <c r="GX30" s="1"/>
  <c r="AC31"/>
  <c r="AD31"/>
  <c r="AB31" s="1"/>
  <c r="AE31"/>
  <c r="AF31"/>
  <c r="CT31" s="1"/>
  <c r="S31" s="1"/>
  <c r="AG31"/>
  <c r="AH31"/>
  <c r="CV31" s="1"/>
  <c r="U31" s="1"/>
  <c r="AI31"/>
  <c r="AJ31"/>
  <c r="CX31" s="1"/>
  <c r="W31" s="1"/>
  <c r="CQ31"/>
  <c r="P31" s="1"/>
  <c r="CS31"/>
  <c r="R31" s="1"/>
  <c r="CU31"/>
  <c r="T31" s="1"/>
  <c r="CW31"/>
  <c r="V31" s="1"/>
  <c r="FR31"/>
  <c r="GL31"/>
  <c r="GO31"/>
  <c r="GP31"/>
  <c r="GV31"/>
  <c r="HC31" s="1"/>
  <c r="GX31" s="1"/>
  <c r="C32"/>
  <c r="D32"/>
  <c r="I32"/>
  <c r="CX20" i="3" s="1"/>
  <c r="AC32" i="1"/>
  <c r="CQ32" s="1"/>
  <c r="P32" s="1"/>
  <c r="AE32"/>
  <c r="AD32" s="1"/>
  <c r="CR32" s="1"/>
  <c r="Q32" s="1"/>
  <c r="AF32"/>
  <c r="AG32"/>
  <c r="CU32" s="1"/>
  <c r="T32" s="1"/>
  <c r="AH32"/>
  <c r="AI32"/>
  <c r="CW32" s="1"/>
  <c r="V32" s="1"/>
  <c r="AJ32"/>
  <c r="CT32"/>
  <c r="S32" s="1"/>
  <c r="CV32"/>
  <c r="U32" s="1"/>
  <c r="CX32"/>
  <c r="W32" s="1"/>
  <c r="FR32"/>
  <c r="GL32"/>
  <c r="GO32"/>
  <c r="GP32"/>
  <c r="GV32"/>
  <c r="GX32"/>
  <c r="HC32"/>
  <c r="AC33"/>
  <c r="CQ33" s="1"/>
  <c r="P33" s="1"/>
  <c r="CP33" s="1"/>
  <c r="O33" s="1"/>
  <c r="AE33"/>
  <c r="AD33" s="1"/>
  <c r="CR33" s="1"/>
  <c r="Q33" s="1"/>
  <c r="AF33"/>
  <c r="AG33"/>
  <c r="CU33" s="1"/>
  <c r="T33" s="1"/>
  <c r="AH33"/>
  <c r="AI33"/>
  <c r="CW33" s="1"/>
  <c r="V33" s="1"/>
  <c r="AJ33"/>
  <c r="CT33"/>
  <c r="S33" s="1"/>
  <c r="CV33"/>
  <c r="U33" s="1"/>
  <c r="CX33"/>
  <c r="W33" s="1"/>
  <c r="FR33"/>
  <c r="GL33"/>
  <c r="GO33"/>
  <c r="GP33"/>
  <c r="GV33"/>
  <c r="GX33"/>
  <c r="HC33"/>
  <c r="C34"/>
  <c r="D34"/>
  <c r="I34"/>
  <c r="CX24" i="3" s="1"/>
  <c r="AC34" i="1"/>
  <c r="AD34"/>
  <c r="CR34" s="1"/>
  <c r="Q34" s="1"/>
  <c r="AE34"/>
  <c r="AF34"/>
  <c r="CT34" s="1"/>
  <c r="S34" s="1"/>
  <c r="AG34"/>
  <c r="AH34"/>
  <c r="CV34" s="1"/>
  <c r="U34" s="1"/>
  <c r="AI34"/>
  <c r="AJ34"/>
  <c r="CX34" s="1"/>
  <c r="W34" s="1"/>
  <c r="CQ34"/>
  <c r="P34" s="1"/>
  <c r="CP34" s="1"/>
  <c r="O34" s="1"/>
  <c r="CS34"/>
  <c r="R34" s="1"/>
  <c r="CU34"/>
  <c r="T34" s="1"/>
  <c r="CW34"/>
  <c r="V34" s="1"/>
  <c r="FR34"/>
  <c r="GL34"/>
  <c r="GO34"/>
  <c r="GP34"/>
  <c r="GV34"/>
  <c r="HC34"/>
  <c r="GX34" s="1"/>
  <c r="AC35"/>
  <c r="CQ35" s="1"/>
  <c r="AE35"/>
  <c r="AD35" s="1"/>
  <c r="CR35" s="1"/>
  <c r="AF35"/>
  <c r="AG35"/>
  <c r="CU35" s="1"/>
  <c r="AH35"/>
  <c r="AI35"/>
  <c r="CW35" s="1"/>
  <c r="AJ35"/>
  <c r="CT35"/>
  <c r="CV35"/>
  <c r="CX35"/>
  <c r="FR35"/>
  <c r="GL35"/>
  <c r="GO35"/>
  <c r="GP35"/>
  <c r="GV35"/>
  <c r="HC35"/>
  <c r="C36"/>
  <c r="D36"/>
  <c r="I36"/>
  <c r="CX32" i="3" s="1"/>
  <c r="AC36" i="1"/>
  <c r="AD36"/>
  <c r="CR36" s="1"/>
  <c r="Q36" s="1"/>
  <c r="AE36"/>
  <c r="AF36"/>
  <c r="CT36" s="1"/>
  <c r="S36" s="1"/>
  <c r="AG36"/>
  <c r="AH36"/>
  <c r="CV36" s="1"/>
  <c r="U36" s="1"/>
  <c r="AI36"/>
  <c r="AJ36"/>
  <c r="CX36" s="1"/>
  <c r="W36" s="1"/>
  <c r="CQ36"/>
  <c r="P36" s="1"/>
  <c r="CS36"/>
  <c r="R36" s="1"/>
  <c r="CU36"/>
  <c r="T36" s="1"/>
  <c r="CW36"/>
  <c r="V36" s="1"/>
  <c r="FR36"/>
  <c r="GL36"/>
  <c r="GO36"/>
  <c r="GP36"/>
  <c r="GV36"/>
  <c r="HC36"/>
  <c r="GX36" s="1"/>
  <c r="AC37"/>
  <c r="CQ37" s="1"/>
  <c r="AE37"/>
  <c r="AD37" s="1"/>
  <c r="CR37" s="1"/>
  <c r="AF37"/>
  <c r="AG37"/>
  <c r="CU37" s="1"/>
  <c r="AH37"/>
  <c r="AI37"/>
  <c r="CW37" s="1"/>
  <c r="AJ37"/>
  <c r="CT37"/>
  <c r="CV37"/>
  <c r="CX37"/>
  <c r="FR37"/>
  <c r="GL37"/>
  <c r="GO37"/>
  <c r="GP37"/>
  <c r="GV37"/>
  <c r="HC37"/>
  <c r="I38"/>
  <c r="AC38"/>
  <c r="AD38"/>
  <c r="AB38" s="1"/>
  <c r="AE38"/>
  <c r="AF38"/>
  <c r="CT38" s="1"/>
  <c r="S38" s="1"/>
  <c r="AG38"/>
  <c r="AH38"/>
  <c r="CV38" s="1"/>
  <c r="U38" s="1"/>
  <c r="AI38"/>
  <c r="AJ38"/>
  <c r="CX38" s="1"/>
  <c r="W38" s="1"/>
  <c r="CQ38"/>
  <c r="P38" s="1"/>
  <c r="CS38"/>
  <c r="R38" s="1"/>
  <c r="CU38"/>
  <c r="T38" s="1"/>
  <c r="CW38"/>
  <c r="V38" s="1"/>
  <c r="FR38"/>
  <c r="GL38"/>
  <c r="GO38"/>
  <c r="GP38"/>
  <c r="GV38"/>
  <c r="HC38" s="1"/>
  <c r="GX38" s="1"/>
  <c r="C39"/>
  <c r="D39"/>
  <c r="I39"/>
  <c r="CX41" i="3" s="1"/>
  <c r="AC39" i="1"/>
  <c r="CQ39" s="1"/>
  <c r="P39" s="1"/>
  <c r="CP39" s="1"/>
  <c r="O39" s="1"/>
  <c r="AE39"/>
  <c r="AD39" s="1"/>
  <c r="CR39" s="1"/>
  <c r="Q39" s="1"/>
  <c r="AF39"/>
  <c r="AG39"/>
  <c r="CU39" s="1"/>
  <c r="T39" s="1"/>
  <c r="AH39"/>
  <c r="AI39"/>
  <c r="CW39" s="1"/>
  <c r="V39" s="1"/>
  <c r="AJ39"/>
  <c r="CT39"/>
  <c r="S39" s="1"/>
  <c r="CV39"/>
  <c r="U39" s="1"/>
  <c r="CX39"/>
  <c r="W39" s="1"/>
  <c r="FR39"/>
  <c r="GL39"/>
  <c r="GO39"/>
  <c r="GP39"/>
  <c r="GV39"/>
  <c r="GX39"/>
  <c r="HC39"/>
  <c r="C40"/>
  <c r="D40"/>
  <c r="I40"/>
  <c r="CX44" i="3" s="1"/>
  <c r="AC40" i="1"/>
  <c r="AD40"/>
  <c r="CR40" s="1"/>
  <c r="Q40" s="1"/>
  <c r="AE40"/>
  <c r="AF40"/>
  <c r="CT40" s="1"/>
  <c r="S40" s="1"/>
  <c r="AG40"/>
  <c r="AH40"/>
  <c r="CV40" s="1"/>
  <c r="U40" s="1"/>
  <c r="AI40"/>
  <c r="AJ40"/>
  <c r="CX40" s="1"/>
  <c r="W40" s="1"/>
  <c r="CQ40"/>
  <c r="P40" s="1"/>
  <c r="CP40" s="1"/>
  <c r="O40" s="1"/>
  <c r="CS40"/>
  <c r="R40" s="1"/>
  <c r="CU40"/>
  <c r="T40" s="1"/>
  <c r="CW40"/>
  <c r="V40" s="1"/>
  <c r="FR40"/>
  <c r="GL40"/>
  <c r="GO40"/>
  <c r="GP40"/>
  <c r="GV40"/>
  <c r="HC40"/>
  <c r="GX40" s="1"/>
  <c r="C41"/>
  <c r="D41"/>
  <c r="I41"/>
  <c r="CX45" i="3" s="1"/>
  <c r="AC41" i="1"/>
  <c r="AE41"/>
  <c r="CS41" s="1"/>
  <c r="R41" s="1"/>
  <c r="AF41"/>
  <c r="AG41"/>
  <c r="CU41" s="1"/>
  <c r="T41" s="1"/>
  <c r="AH41"/>
  <c r="AI41"/>
  <c r="CW41" s="1"/>
  <c r="V41" s="1"/>
  <c r="AJ41"/>
  <c r="CT41"/>
  <c r="S41" s="1"/>
  <c r="CV41"/>
  <c r="U41" s="1"/>
  <c r="CX41"/>
  <c r="W41" s="1"/>
  <c r="FR41"/>
  <c r="GL41"/>
  <c r="GO41"/>
  <c r="GP41"/>
  <c r="GV41"/>
  <c r="GX41"/>
  <c r="HC41"/>
  <c r="C42"/>
  <c r="D42"/>
  <c r="I42"/>
  <c r="CX48" i="3" s="1"/>
  <c r="AC42" i="1"/>
  <c r="AD42"/>
  <c r="AB42" s="1"/>
  <c r="AE42"/>
  <c r="AF42"/>
  <c r="CT42" s="1"/>
  <c r="S42" s="1"/>
  <c r="AG42"/>
  <c r="AH42"/>
  <c r="CV42" s="1"/>
  <c r="U42" s="1"/>
  <c r="AI42"/>
  <c r="AJ42"/>
  <c r="CX42" s="1"/>
  <c r="W42" s="1"/>
  <c r="CQ42"/>
  <c r="P42" s="1"/>
  <c r="CS42"/>
  <c r="R42" s="1"/>
  <c r="CU42"/>
  <c r="T42" s="1"/>
  <c r="CW42"/>
  <c r="V42" s="1"/>
  <c r="FR42"/>
  <c r="GL42"/>
  <c r="GO42"/>
  <c r="GP42"/>
  <c r="GV42"/>
  <c r="HC42"/>
  <c r="GX42" s="1"/>
  <c r="AC43"/>
  <c r="AE43"/>
  <c r="CS43" s="1"/>
  <c r="AF43"/>
  <c r="AG43"/>
  <c r="CU43" s="1"/>
  <c r="AH43"/>
  <c r="AI43"/>
  <c r="CW43" s="1"/>
  <c r="AJ43"/>
  <c r="CT43"/>
  <c r="CV43"/>
  <c r="CX43"/>
  <c r="FR43"/>
  <c r="GL43"/>
  <c r="GO43"/>
  <c r="GP43"/>
  <c r="GV43"/>
  <c r="HC43"/>
  <c r="C44"/>
  <c r="D44"/>
  <c r="I44"/>
  <c r="CX56" i="3" s="1"/>
  <c r="AC44" i="1"/>
  <c r="AD44"/>
  <c r="AB44" s="1"/>
  <c r="AE44"/>
  <c r="AF44"/>
  <c r="CT44" s="1"/>
  <c r="S44" s="1"/>
  <c r="AG44"/>
  <c r="AH44"/>
  <c r="CV44" s="1"/>
  <c r="U44" s="1"/>
  <c r="AI44"/>
  <c r="AJ44"/>
  <c r="CX44" s="1"/>
  <c r="W44" s="1"/>
  <c r="CQ44"/>
  <c r="P44" s="1"/>
  <c r="CS44"/>
  <c r="R44" s="1"/>
  <c r="CU44"/>
  <c r="T44" s="1"/>
  <c r="CW44"/>
  <c r="V44" s="1"/>
  <c r="FR44"/>
  <c r="GL44"/>
  <c r="GO44"/>
  <c r="GP44"/>
  <c r="GV44"/>
  <c r="HC44"/>
  <c r="GX44" s="1"/>
  <c r="AC45"/>
  <c r="AE45"/>
  <c r="AF45"/>
  <c r="AG45"/>
  <c r="CU45" s="1"/>
  <c r="AH45"/>
  <c r="AI45"/>
  <c r="CW45" s="1"/>
  <c r="AJ45"/>
  <c r="CT45"/>
  <c r="CV45"/>
  <c r="CX45"/>
  <c r="FR45"/>
  <c r="GL45"/>
  <c r="GO45"/>
  <c r="GP45"/>
  <c r="GV45"/>
  <c r="HC45"/>
  <c r="C46"/>
  <c r="D46"/>
  <c r="I46"/>
  <c r="P46"/>
  <c r="V46"/>
  <c r="AC46"/>
  <c r="AD46"/>
  <c r="CR46" s="1"/>
  <c r="Q46" s="1"/>
  <c r="AE46"/>
  <c r="AF46"/>
  <c r="CT46" s="1"/>
  <c r="AG46"/>
  <c r="AH46"/>
  <c r="CV46" s="1"/>
  <c r="U46" s="1"/>
  <c r="AI46"/>
  <c r="AJ46"/>
  <c r="CX46" s="1"/>
  <c r="CQ46"/>
  <c r="CS46"/>
  <c r="R46" s="1"/>
  <c r="CU46"/>
  <c r="T46" s="1"/>
  <c r="CW46"/>
  <c r="FR46"/>
  <c r="GL46"/>
  <c r="GO46"/>
  <c r="GP46"/>
  <c r="GV46"/>
  <c r="HC46" s="1"/>
  <c r="GX46" s="1"/>
  <c r="P47"/>
  <c r="AC47"/>
  <c r="AD47"/>
  <c r="CR47" s="1"/>
  <c r="Q47" s="1"/>
  <c r="AE47"/>
  <c r="AF47"/>
  <c r="AB47" s="1"/>
  <c r="AG47"/>
  <c r="AH47"/>
  <c r="CV47" s="1"/>
  <c r="U47" s="1"/>
  <c r="AI47"/>
  <c r="AJ47"/>
  <c r="CP47"/>
  <c r="O47" s="1"/>
  <c r="CQ47"/>
  <c r="CS47"/>
  <c r="R47" s="1"/>
  <c r="CY47" s="1"/>
  <c r="X47" s="1"/>
  <c r="CT47"/>
  <c r="S47" s="1"/>
  <c r="CU47"/>
  <c r="T47" s="1"/>
  <c r="CW47"/>
  <c r="V47" s="1"/>
  <c r="CX47"/>
  <c r="W47" s="1"/>
  <c r="FR47"/>
  <c r="GL47"/>
  <c r="GO47"/>
  <c r="GP47"/>
  <c r="GV47"/>
  <c r="HC47"/>
  <c r="GX47" s="1"/>
  <c r="C48"/>
  <c r="D48"/>
  <c r="I48"/>
  <c r="CX72" i="3" s="1"/>
  <c r="AC48" i="1"/>
  <c r="CQ48" s="1"/>
  <c r="P48" s="1"/>
  <c r="AE48"/>
  <c r="AD48" s="1"/>
  <c r="CR48" s="1"/>
  <c r="Q48" s="1"/>
  <c r="AF48"/>
  <c r="AG48"/>
  <c r="CU48" s="1"/>
  <c r="T48" s="1"/>
  <c r="AH48"/>
  <c r="AI48"/>
  <c r="CW48" s="1"/>
  <c r="V48" s="1"/>
  <c r="AJ48"/>
  <c r="CT48"/>
  <c r="S48" s="1"/>
  <c r="CV48"/>
  <c r="U48" s="1"/>
  <c r="CX48"/>
  <c r="W48" s="1"/>
  <c r="FR48"/>
  <c r="GL48"/>
  <c r="GN48"/>
  <c r="GP48"/>
  <c r="GV48"/>
  <c r="GX48"/>
  <c r="HC48"/>
  <c r="C49"/>
  <c r="D49"/>
  <c r="I49"/>
  <c r="AC49"/>
  <c r="AD49"/>
  <c r="AB49" s="1"/>
  <c r="AE49"/>
  <c r="AF49"/>
  <c r="CT49" s="1"/>
  <c r="S49" s="1"/>
  <c r="AG49"/>
  <c r="AH49"/>
  <c r="CV49" s="1"/>
  <c r="U49" s="1"/>
  <c r="AI49"/>
  <c r="AJ49"/>
  <c r="CX49" s="1"/>
  <c r="W49" s="1"/>
  <c r="CQ49"/>
  <c r="P49" s="1"/>
  <c r="CS49"/>
  <c r="R49" s="1"/>
  <c r="CU49"/>
  <c r="T49" s="1"/>
  <c r="CW49"/>
  <c r="V49" s="1"/>
  <c r="FR49"/>
  <c r="GL49"/>
  <c r="GN49"/>
  <c r="GP49"/>
  <c r="GV49"/>
  <c r="HC49" s="1"/>
  <c r="GX49" s="1"/>
  <c r="C50"/>
  <c r="D50"/>
  <c r="I50"/>
  <c r="AC50"/>
  <c r="AE50"/>
  <c r="CS50" s="1"/>
  <c r="R50" s="1"/>
  <c r="AF50"/>
  <c r="AG50"/>
  <c r="CU50" s="1"/>
  <c r="T50" s="1"/>
  <c r="AH50"/>
  <c r="AI50"/>
  <c r="CW50" s="1"/>
  <c r="V50" s="1"/>
  <c r="AJ50"/>
  <c r="CT50"/>
  <c r="S50" s="1"/>
  <c r="CV50"/>
  <c r="U50" s="1"/>
  <c r="CX50"/>
  <c r="W50" s="1"/>
  <c r="FR50"/>
  <c r="GL50"/>
  <c r="GO50"/>
  <c r="GP50"/>
  <c r="GV50"/>
  <c r="HC50" s="1"/>
  <c r="GX50" s="1"/>
  <c r="C51"/>
  <c r="D51"/>
  <c r="I51"/>
  <c r="AC51"/>
  <c r="AD51"/>
  <c r="CR51" s="1"/>
  <c r="Q51" s="1"/>
  <c r="AE51"/>
  <c r="AF51"/>
  <c r="CT51" s="1"/>
  <c r="S51" s="1"/>
  <c r="AG51"/>
  <c r="AH51"/>
  <c r="CV51" s="1"/>
  <c r="U51" s="1"/>
  <c r="AI51"/>
  <c r="AJ51"/>
  <c r="CX51" s="1"/>
  <c r="W51" s="1"/>
  <c r="CQ51"/>
  <c r="P51" s="1"/>
  <c r="CS51"/>
  <c r="R51" s="1"/>
  <c r="CU51"/>
  <c r="T51" s="1"/>
  <c r="CW51"/>
  <c r="V51" s="1"/>
  <c r="FR51"/>
  <c r="GL51"/>
  <c r="GN51"/>
  <c r="GP51"/>
  <c r="GV51"/>
  <c r="HC51"/>
  <c r="GX51" s="1"/>
  <c r="C52"/>
  <c r="D52"/>
  <c r="I52"/>
  <c r="AC52"/>
  <c r="CQ52" s="1"/>
  <c r="P52" s="1"/>
  <c r="CP52" s="1"/>
  <c r="O52" s="1"/>
  <c r="AE52"/>
  <c r="AD52" s="1"/>
  <c r="CR52" s="1"/>
  <c r="Q52" s="1"/>
  <c r="AF52"/>
  <c r="AG52"/>
  <c r="CU52" s="1"/>
  <c r="T52" s="1"/>
  <c r="AH52"/>
  <c r="AI52"/>
  <c r="CW52" s="1"/>
  <c r="V52" s="1"/>
  <c r="AJ52"/>
  <c r="CT52"/>
  <c r="S52" s="1"/>
  <c r="CV52"/>
  <c r="U52" s="1"/>
  <c r="CX52"/>
  <c r="W52" s="1"/>
  <c r="FR52"/>
  <c r="GL52"/>
  <c r="GO52"/>
  <c r="GP52"/>
  <c r="GV52"/>
  <c r="GX52"/>
  <c r="HC52"/>
  <c r="C53"/>
  <c r="D53"/>
  <c r="I53"/>
  <c r="AC53"/>
  <c r="AD53"/>
  <c r="AB53" s="1"/>
  <c r="AE53"/>
  <c r="AF53"/>
  <c r="CT53" s="1"/>
  <c r="S53" s="1"/>
  <c r="AG53"/>
  <c r="AH53"/>
  <c r="CV53" s="1"/>
  <c r="U53" s="1"/>
  <c r="AI53"/>
  <c r="AJ53"/>
  <c r="CX53" s="1"/>
  <c r="W53" s="1"/>
  <c r="CQ53"/>
  <c r="P53" s="1"/>
  <c r="CS53"/>
  <c r="R53" s="1"/>
  <c r="CU53"/>
  <c r="T53" s="1"/>
  <c r="CW53"/>
  <c r="V53" s="1"/>
  <c r="FR53"/>
  <c r="GL53"/>
  <c r="GO53"/>
  <c r="GP53"/>
  <c r="GV53"/>
  <c r="HC53" s="1"/>
  <c r="GX53" s="1"/>
  <c r="C54"/>
  <c r="D54"/>
  <c r="I54"/>
  <c r="AC54"/>
  <c r="AE54"/>
  <c r="CS54" s="1"/>
  <c r="R54" s="1"/>
  <c r="AF54"/>
  <c r="AG54"/>
  <c r="CU54" s="1"/>
  <c r="T54" s="1"/>
  <c r="AH54"/>
  <c r="AI54"/>
  <c r="CW54" s="1"/>
  <c r="V54" s="1"/>
  <c r="AJ54"/>
  <c r="CT54"/>
  <c r="S54" s="1"/>
  <c r="CV54"/>
  <c r="U54" s="1"/>
  <c r="CX54"/>
  <c r="W54" s="1"/>
  <c r="FR54"/>
  <c r="GL54"/>
  <c r="GO54"/>
  <c r="GP54"/>
  <c r="GV54"/>
  <c r="GX54"/>
  <c r="HC54"/>
  <c r="C55"/>
  <c r="D55"/>
  <c r="I55"/>
  <c r="AC55"/>
  <c r="AD55"/>
  <c r="CR55" s="1"/>
  <c r="Q55" s="1"/>
  <c r="AE55"/>
  <c r="AF55"/>
  <c r="CT55" s="1"/>
  <c r="S55" s="1"/>
  <c r="AG55"/>
  <c r="AH55"/>
  <c r="CV55" s="1"/>
  <c r="U55" s="1"/>
  <c r="AI55"/>
  <c r="AJ55"/>
  <c r="CX55" s="1"/>
  <c r="W55" s="1"/>
  <c r="CQ55"/>
  <c r="P55" s="1"/>
  <c r="CP55" s="1"/>
  <c r="O55" s="1"/>
  <c r="CS55"/>
  <c r="R55" s="1"/>
  <c r="CU55"/>
  <c r="T55" s="1"/>
  <c r="CW55"/>
  <c r="V55" s="1"/>
  <c r="FR55"/>
  <c r="GL55"/>
  <c r="GO55"/>
  <c r="GP55"/>
  <c r="GV55"/>
  <c r="HC55"/>
  <c r="GX55" s="1"/>
  <c r="C56"/>
  <c r="D56"/>
  <c r="I56"/>
  <c r="AC56"/>
  <c r="CQ56" s="1"/>
  <c r="P56" s="1"/>
  <c r="AE56"/>
  <c r="AD56" s="1"/>
  <c r="CR56" s="1"/>
  <c r="Q56" s="1"/>
  <c r="AF56"/>
  <c r="AG56"/>
  <c r="CU56" s="1"/>
  <c r="T56" s="1"/>
  <c r="AH56"/>
  <c r="AI56"/>
  <c r="CW56" s="1"/>
  <c r="V56" s="1"/>
  <c r="AJ56"/>
  <c r="CT56"/>
  <c r="S56" s="1"/>
  <c r="CV56"/>
  <c r="U56" s="1"/>
  <c r="CX56"/>
  <c r="W56" s="1"/>
  <c r="FR56"/>
  <c r="GL56"/>
  <c r="GN56"/>
  <c r="GP56"/>
  <c r="GV56"/>
  <c r="GX56"/>
  <c r="HC56"/>
  <c r="B58"/>
  <c r="B26" s="1"/>
  <c r="C58"/>
  <c r="C26" s="1"/>
  <c r="D58"/>
  <c r="D26" s="1"/>
  <c r="F58"/>
  <c r="F26" s="1"/>
  <c r="G58"/>
  <c r="G26" s="1"/>
  <c r="BX58"/>
  <c r="BX26" s="1"/>
  <c r="BY58"/>
  <c r="BY26" s="1"/>
  <c r="BZ58"/>
  <c r="BZ26" s="1"/>
  <c r="CD58"/>
  <c r="CD26" s="1"/>
  <c r="CG58"/>
  <c r="CG26" s="1"/>
  <c r="CK58"/>
  <c r="CK26" s="1"/>
  <c r="CL58"/>
  <c r="CL26" s="1"/>
  <c r="CM58"/>
  <c r="CM26" s="1"/>
  <c r="D88"/>
  <c r="E90"/>
  <c r="Z90"/>
  <c r="AA90"/>
  <c r="AM90"/>
  <c r="AN90"/>
  <c r="BE90"/>
  <c r="BF90"/>
  <c r="BG90"/>
  <c r="BH90"/>
  <c r="BI90"/>
  <c r="BJ90"/>
  <c r="BK90"/>
  <c r="BL90"/>
  <c r="BM90"/>
  <c r="BN90"/>
  <c r="BO90"/>
  <c r="BP90"/>
  <c r="BQ90"/>
  <c r="BR90"/>
  <c r="BS90"/>
  <c r="BT90"/>
  <c r="BU90"/>
  <c r="BV90"/>
  <c r="BW90"/>
  <c r="CN90"/>
  <c r="CO90"/>
  <c r="CP90"/>
  <c r="CQ90"/>
  <c r="CR90"/>
  <c r="CS90"/>
  <c r="CT90"/>
  <c r="CU90"/>
  <c r="CV90"/>
  <c r="CW90"/>
  <c r="CX90"/>
  <c r="CY90"/>
  <c r="CZ90"/>
  <c r="DA90"/>
  <c r="DB90"/>
  <c r="DC90"/>
  <c r="DD90"/>
  <c r="DE90"/>
  <c r="DF90"/>
  <c r="DG90"/>
  <c r="DH90"/>
  <c r="DI90"/>
  <c r="DJ90"/>
  <c r="DK90"/>
  <c r="DL90"/>
  <c r="DM90"/>
  <c r="DN90"/>
  <c r="DO90"/>
  <c r="DP90"/>
  <c r="DQ90"/>
  <c r="DR90"/>
  <c r="DS90"/>
  <c r="DT90"/>
  <c r="DU90"/>
  <c r="DV90"/>
  <c r="DW90"/>
  <c r="DX90"/>
  <c r="DY90"/>
  <c r="DZ90"/>
  <c r="EA90"/>
  <c r="EB90"/>
  <c r="EC90"/>
  <c r="ED90"/>
  <c r="EE90"/>
  <c r="EF90"/>
  <c r="EG90"/>
  <c r="EH90"/>
  <c r="EI90"/>
  <c r="EJ90"/>
  <c r="EK90"/>
  <c r="EL90"/>
  <c r="EM90"/>
  <c r="EN90"/>
  <c r="EO90"/>
  <c r="EP90"/>
  <c r="EQ90"/>
  <c r="ER90"/>
  <c r="ES90"/>
  <c r="ET90"/>
  <c r="EU90"/>
  <c r="EV90"/>
  <c r="EW90"/>
  <c r="EX90"/>
  <c r="EY90"/>
  <c r="EZ90"/>
  <c r="FA90"/>
  <c r="FB90"/>
  <c r="FC90"/>
  <c r="FD90"/>
  <c r="FE90"/>
  <c r="FF90"/>
  <c r="FG90"/>
  <c r="FH90"/>
  <c r="FI90"/>
  <c r="FJ90"/>
  <c r="FK90"/>
  <c r="FL90"/>
  <c r="FM90"/>
  <c r="FN90"/>
  <c r="FO90"/>
  <c r="FP90"/>
  <c r="FQ90"/>
  <c r="FR90"/>
  <c r="FS90"/>
  <c r="FT90"/>
  <c r="FU90"/>
  <c r="FV90"/>
  <c r="FW90"/>
  <c r="FX90"/>
  <c r="FY90"/>
  <c r="FZ90"/>
  <c r="GA90"/>
  <c r="GB90"/>
  <c r="GC90"/>
  <c r="GD90"/>
  <c r="GE90"/>
  <c r="GF90"/>
  <c r="GG90"/>
  <c r="GH90"/>
  <c r="GI90"/>
  <c r="GJ90"/>
  <c r="GK90"/>
  <c r="GL90"/>
  <c r="GM90"/>
  <c r="GN90"/>
  <c r="GO90"/>
  <c r="GP90"/>
  <c r="GQ90"/>
  <c r="GR90"/>
  <c r="GS90"/>
  <c r="GT90"/>
  <c r="GU90"/>
  <c r="GV90"/>
  <c r="GW90"/>
  <c r="GX90"/>
  <c r="C92"/>
  <c r="D92"/>
  <c r="I92"/>
  <c r="CX148" i="3" s="1"/>
  <c r="AC92" i="1"/>
  <c r="AE92"/>
  <c r="AD92" s="1"/>
  <c r="CR92" s="1"/>
  <c r="Q92" s="1"/>
  <c r="AF92"/>
  <c r="AG92"/>
  <c r="AH92"/>
  <c r="AI92"/>
  <c r="AJ92"/>
  <c r="CQ92"/>
  <c r="P92" s="1"/>
  <c r="CS92"/>
  <c r="R92" s="1"/>
  <c r="CT92"/>
  <c r="S92" s="1"/>
  <c r="CU92"/>
  <c r="T92" s="1"/>
  <c r="CV92"/>
  <c r="U92" s="1"/>
  <c r="CW92"/>
  <c r="V92" s="1"/>
  <c r="CX92"/>
  <c r="W92" s="1"/>
  <c r="FR92"/>
  <c r="GL92"/>
  <c r="GO92"/>
  <c r="GP92"/>
  <c r="GV92"/>
  <c r="HC92" s="1"/>
  <c r="GX92" s="1"/>
  <c r="C93"/>
  <c r="D93"/>
  <c r="I93"/>
  <c r="AC93"/>
  <c r="AB93" s="1"/>
  <c r="AE93"/>
  <c r="AD93" s="1"/>
  <c r="CR93" s="1"/>
  <c r="Q93" s="1"/>
  <c r="AF93"/>
  <c r="AG93"/>
  <c r="AH93"/>
  <c r="AI93"/>
  <c r="AJ93"/>
  <c r="CQ93"/>
  <c r="P93" s="1"/>
  <c r="CP93" s="1"/>
  <c r="O93" s="1"/>
  <c r="CS93"/>
  <c r="R93" s="1"/>
  <c r="CT93"/>
  <c r="S93" s="1"/>
  <c r="CU93"/>
  <c r="T93" s="1"/>
  <c r="CV93"/>
  <c r="U93" s="1"/>
  <c r="CW93"/>
  <c r="V93" s="1"/>
  <c r="CX93"/>
  <c r="W93" s="1"/>
  <c r="FR93"/>
  <c r="GL93"/>
  <c r="GO93"/>
  <c r="GP93"/>
  <c r="GV93"/>
  <c r="HC93"/>
  <c r="GX93" s="1"/>
  <c r="I94"/>
  <c r="AC94"/>
  <c r="AB94" s="1"/>
  <c r="AE94"/>
  <c r="AD94" s="1"/>
  <c r="CR94" s="1"/>
  <c r="Q94" s="1"/>
  <c r="AF94"/>
  <c r="AG94"/>
  <c r="AH94"/>
  <c r="AI94"/>
  <c r="AJ94"/>
  <c r="CQ94"/>
  <c r="P94" s="1"/>
  <c r="CP94" s="1"/>
  <c r="O94" s="1"/>
  <c r="CS94"/>
  <c r="R94" s="1"/>
  <c r="CT94"/>
  <c r="S94" s="1"/>
  <c r="CU94"/>
  <c r="T94" s="1"/>
  <c r="CV94"/>
  <c r="U94" s="1"/>
  <c r="CW94"/>
  <c r="V94" s="1"/>
  <c r="CX94"/>
  <c r="W94" s="1"/>
  <c r="FR94"/>
  <c r="GL94"/>
  <c r="GO94"/>
  <c r="GP94"/>
  <c r="GV94"/>
  <c r="HC94"/>
  <c r="GX94" s="1"/>
  <c r="AC95"/>
  <c r="CQ95" s="1"/>
  <c r="P95" s="1"/>
  <c r="CP95" s="1"/>
  <c r="O95" s="1"/>
  <c r="AD95"/>
  <c r="CR95" s="1"/>
  <c r="Q95" s="1"/>
  <c r="AE95"/>
  <c r="AF95"/>
  <c r="AG95"/>
  <c r="CU95" s="1"/>
  <c r="T95" s="1"/>
  <c r="AH95"/>
  <c r="CV95" s="1"/>
  <c r="U95" s="1"/>
  <c r="AI95"/>
  <c r="AJ95"/>
  <c r="CS95"/>
  <c r="R95" s="1"/>
  <c r="CT95"/>
  <c r="S95" s="1"/>
  <c r="CW95"/>
  <c r="V95" s="1"/>
  <c r="CX95"/>
  <c r="W95" s="1"/>
  <c r="FR95"/>
  <c r="GL95"/>
  <c r="GO95"/>
  <c r="GP95"/>
  <c r="GV95"/>
  <c r="HC95"/>
  <c r="GX95" s="1"/>
  <c r="C96"/>
  <c r="D96"/>
  <c r="I96"/>
  <c r="AC96"/>
  <c r="AB96" s="1"/>
  <c r="AD96"/>
  <c r="CR96" s="1"/>
  <c r="Q96" s="1"/>
  <c r="AE96"/>
  <c r="AF96"/>
  <c r="AG96"/>
  <c r="AH96"/>
  <c r="CV96" s="1"/>
  <c r="U96" s="1"/>
  <c r="AI96"/>
  <c r="AJ96"/>
  <c r="CQ96"/>
  <c r="P96" s="1"/>
  <c r="CS96"/>
  <c r="R96" s="1"/>
  <c r="CT96"/>
  <c r="S96" s="1"/>
  <c r="CU96"/>
  <c r="T96" s="1"/>
  <c r="CW96"/>
  <c r="V96" s="1"/>
  <c r="CX96"/>
  <c r="W96" s="1"/>
  <c r="FR96"/>
  <c r="GL96"/>
  <c r="GO96"/>
  <c r="GP96"/>
  <c r="GV96"/>
  <c r="HC96" s="1"/>
  <c r="GX96" s="1"/>
  <c r="AC97"/>
  <c r="AB97" s="1"/>
  <c r="AD97"/>
  <c r="CR97" s="1"/>
  <c r="Q97" s="1"/>
  <c r="AE97"/>
  <c r="AF97"/>
  <c r="AG97"/>
  <c r="AH97"/>
  <c r="CV97" s="1"/>
  <c r="U97" s="1"/>
  <c r="AI97"/>
  <c r="AJ97"/>
  <c r="CQ97"/>
  <c r="P97" s="1"/>
  <c r="CP97" s="1"/>
  <c r="O97" s="1"/>
  <c r="CS97"/>
  <c r="R97" s="1"/>
  <c r="CT97"/>
  <c r="S97" s="1"/>
  <c r="CU97"/>
  <c r="T97" s="1"/>
  <c r="CW97"/>
  <c r="V97" s="1"/>
  <c r="CX97"/>
  <c r="W97" s="1"/>
  <c r="FR97"/>
  <c r="GL97"/>
  <c r="GO97"/>
  <c r="GP97"/>
  <c r="GV97"/>
  <c r="HC97" s="1"/>
  <c r="GX97" s="1"/>
  <c r="C98"/>
  <c r="D98"/>
  <c r="I98"/>
  <c r="AC98"/>
  <c r="AB98" s="1"/>
  <c r="AD98"/>
  <c r="CR98" s="1"/>
  <c r="Q98" s="1"/>
  <c r="AE98"/>
  <c r="AF98"/>
  <c r="AG98"/>
  <c r="AH98"/>
  <c r="CV98" s="1"/>
  <c r="U98" s="1"/>
  <c r="AI98"/>
  <c r="AJ98"/>
  <c r="CQ98"/>
  <c r="P98" s="1"/>
  <c r="CP98" s="1"/>
  <c r="O98" s="1"/>
  <c r="CS98"/>
  <c r="R98" s="1"/>
  <c r="CT98"/>
  <c r="S98" s="1"/>
  <c r="CU98"/>
  <c r="T98" s="1"/>
  <c r="CW98"/>
  <c r="V98" s="1"/>
  <c r="CX98"/>
  <c r="W98" s="1"/>
  <c r="FR98"/>
  <c r="GL98"/>
  <c r="GO98"/>
  <c r="GP98"/>
  <c r="GV98"/>
  <c r="HC98" s="1"/>
  <c r="GX98" s="1"/>
  <c r="AC99"/>
  <c r="AB99" s="1"/>
  <c r="AD99"/>
  <c r="CR99" s="1"/>
  <c r="Q99" s="1"/>
  <c r="AE99"/>
  <c r="AF99"/>
  <c r="AG99"/>
  <c r="AH99"/>
  <c r="CV99" s="1"/>
  <c r="U99" s="1"/>
  <c r="AI99"/>
  <c r="AJ99"/>
  <c r="CQ99"/>
  <c r="P99" s="1"/>
  <c r="CS99"/>
  <c r="R99" s="1"/>
  <c r="CT99"/>
  <c r="S99" s="1"/>
  <c r="CU99"/>
  <c r="T99" s="1"/>
  <c r="CW99"/>
  <c r="V99" s="1"/>
  <c r="CX99"/>
  <c r="W99" s="1"/>
  <c r="FR99"/>
  <c r="GL99"/>
  <c r="GO99"/>
  <c r="GP99"/>
  <c r="GV99"/>
  <c r="HC99" s="1"/>
  <c r="GX99" s="1"/>
  <c r="C100"/>
  <c r="D100"/>
  <c r="I100"/>
  <c r="AC100"/>
  <c r="AB100" s="1"/>
  <c r="AD100"/>
  <c r="CR100" s="1"/>
  <c r="Q100" s="1"/>
  <c r="AE100"/>
  <c r="AF100"/>
  <c r="AG100"/>
  <c r="AH100"/>
  <c r="CV100" s="1"/>
  <c r="U100" s="1"/>
  <c r="AI100"/>
  <c r="AJ100"/>
  <c r="CQ100"/>
  <c r="P100" s="1"/>
  <c r="CP100" s="1"/>
  <c r="O100" s="1"/>
  <c r="CS100"/>
  <c r="R100" s="1"/>
  <c r="CT100"/>
  <c r="S100" s="1"/>
  <c r="CU100"/>
  <c r="T100" s="1"/>
  <c r="CW100"/>
  <c r="V100" s="1"/>
  <c r="CX100"/>
  <c r="W100" s="1"/>
  <c r="FR100"/>
  <c r="GL100"/>
  <c r="GO100"/>
  <c r="GP100"/>
  <c r="GV100"/>
  <c r="HC100" s="1"/>
  <c r="GX100" s="1"/>
  <c r="C101"/>
  <c r="D101"/>
  <c r="I101"/>
  <c r="AC101"/>
  <c r="AE101"/>
  <c r="AD101" s="1"/>
  <c r="CR101" s="1"/>
  <c r="Q101" s="1"/>
  <c r="AF101"/>
  <c r="AG101"/>
  <c r="AH101"/>
  <c r="AI101"/>
  <c r="CW101" s="1"/>
  <c r="V101" s="1"/>
  <c r="AJ101"/>
  <c r="CQ101"/>
  <c r="P101" s="1"/>
  <c r="CT101"/>
  <c r="S101" s="1"/>
  <c r="CU101"/>
  <c r="T101" s="1"/>
  <c r="CV101"/>
  <c r="U101" s="1"/>
  <c r="CX101"/>
  <c r="W101" s="1"/>
  <c r="FR101"/>
  <c r="GL101"/>
  <c r="GO101"/>
  <c r="GP101"/>
  <c r="GV101"/>
  <c r="GX101"/>
  <c r="HC101"/>
  <c r="C102"/>
  <c r="D102"/>
  <c r="I102"/>
  <c r="AC102"/>
  <c r="AD102"/>
  <c r="AB102" s="1"/>
  <c r="AE102"/>
  <c r="AF102"/>
  <c r="CT102" s="1"/>
  <c r="S102" s="1"/>
  <c r="AG102"/>
  <c r="AH102"/>
  <c r="CV102" s="1"/>
  <c r="U102" s="1"/>
  <c r="AI102"/>
  <c r="AJ102"/>
  <c r="CX102" s="1"/>
  <c r="W102" s="1"/>
  <c r="CQ102"/>
  <c r="P102" s="1"/>
  <c r="CS102"/>
  <c r="R102" s="1"/>
  <c r="CU102"/>
  <c r="T102" s="1"/>
  <c r="CW102"/>
  <c r="V102" s="1"/>
  <c r="FR102"/>
  <c r="GL102"/>
  <c r="GN102"/>
  <c r="GP102"/>
  <c r="GV102"/>
  <c r="HC102"/>
  <c r="GX102" s="1"/>
  <c r="B104"/>
  <c r="B90" s="1"/>
  <c r="C104"/>
  <c r="C90" s="1"/>
  <c r="D104"/>
  <c r="D90" s="1"/>
  <c r="F104"/>
  <c r="F90" s="1"/>
  <c r="G104"/>
  <c r="G90" s="1"/>
  <c r="BX104"/>
  <c r="BX90" s="1"/>
  <c r="BY104"/>
  <c r="CI104" s="1"/>
  <c r="BZ104"/>
  <c r="BZ90" s="1"/>
  <c r="CD104"/>
  <c r="CD90" s="1"/>
  <c r="CG104"/>
  <c r="CG90" s="1"/>
  <c r="CK104"/>
  <c r="CK90" s="1"/>
  <c r="CL104"/>
  <c r="CL90" s="1"/>
  <c r="CM104"/>
  <c r="CM90" s="1"/>
  <c r="D134"/>
  <c r="E136"/>
  <c r="Z136"/>
  <c r="AA136"/>
  <c r="AB136"/>
  <c r="AC136"/>
  <c r="AD136"/>
  <c r="AE136"/>
  <c r="AF136"/>
  <c r="AG136"/>
  <c r="AH136"/>
  <c r="AI136"/>
  <c r="AJ136"/>
  <c r="AK136"/>
  <c r="AL136"/>
  <c r="AM136"/>
  <c r="AN136"/>
  <c r="BE136"/>
  <c r="BF136"/>
  <c r="BG136"/>
  <c r="BH136"/>
  <c r="BI136"/>
  <c r="BJ136"/>
  <c r="BK136"/>
  <c r="BL136"/>
  <c r="BM136"/>
  <c r="BN136"/>
  <c r="BO136"/>
  <c r="BP136"/>
  <c r="BQ136"/>
  <c r="BR136"/>
  <c r="BS136"/>
  <c r="BT136"/>
  <c r="BU136"/>
  <c r="BV136"/>
  <c r="BW136"/>
  <c r="BX136"/>
  <c r="BY136"/>
  <c r="BZ136"/>
  <c r="CA136"/>
  <c r="CB136"/>
  <c r="CC136"/>
  <c r="CD136"/>
  <c r="CE136"/>
  <c r="CF136"/>
  <c r="CG136"/>
  <c r="CH136"/>
  <c r="CI136"/>
  <c r="CJ136"/>
  <c r="CK136"/>
  <c r="CL136"/>
  <c r="CM136"/>
  <c r="CN136"/>
  <c r="CO136"/>
  <c r="CP136"/>
  <c r="CQ136"/>
  <c r="CR136"/>
  <c r="CS136"/>
  <c r="CT136"/>
  <c r="CU136"/>
  <c r="CV136"/>
  <c r="CW136"/>
  <c r="CX136"/>
  <c r="CY136"/>
  <c r="CZ136"/>
  <c r="DA136"/>
  <c r="DB136"/>
  <c r="DC136"/>
  <c r="DD136"/>
  <c r="DE136"/>
  <c r="DF136"/>
  <c r="DG136"/>
  <c r="DH136"/>
  <c r="DI136"/>
  <c r="DJ136"/>
  <c r="DK136"/>
  <c r="DL136"/>
  <c r="DM136"/>
  <c r="DN136"/>
  <c r="DO136"/>
  <c r="DP136"/>
  <c r="DQ136"/>
  <c r="DR136"/>
  <c r="DS136"/>
  <c r="DT136"/>
  <c r="DU136"/>
  <c r="DV136"/>
  <c r="DW136"/>
  <c r="DX136"/>
  <c r="DY136"/>
  <c r="DZ136"/>
  <c r="EA136"/>
  <c r="EB136"/>
  <c r="EC136"/>
  <c r="ED136"/>
  <c r="EE136"/>
  <c r="EF136"/>
  <c r="EG136"/>
  <c r="EH136"/>
  <c r="EI136"/>
  <c r="EJ136"/>
  <c r="EK136"/>
  <c r="EL136"/>
  <c r="EM136"/>
  <c r="EN136"/>
  <c r="EO136"/>
  <c r="EP136"/>
  <c r="EQ136"/>
  <c r="ER136"/>
  <c r="ES136"/>
  <c r="ET136"/>
  <c r="EU136"/>
  <c r="EV136"/>
  <c r="EW136"/>
  <c r="EX136"/>
  <c r="EY136"/>
  <c r="EZ136"/>
  <c r="FA136"/>
  <c r="FB136"/>
  <c r="FC136"/>
  <c r="FD136"/>
  <c r="FE136"/>
  <c r="FF136"/>
  <c r="FG136"/>
  <c r="FH136"/>
  <c r="FI136"/>
  <c r="FJ136"/>
  <c r="FK136"/>
  <c r="FL136"/>
  <c r="FM136"/>
  <c r="FN136"/>
  <c r="FO136"/>
  <c r="FP136"/>
  <c r="FQ136"/>
  <c r="FR136"/>
  <c r="FS136"/>
  <c r="FT136"/>
  <c r="FU136"/>
  <c r="FV136"/>
  <c r="FW136"/>
  <c r="FX136"/>
  <c r="FY136"/>
  <c r="FZ136"/>
  <c r="GA136"/>
  <c r="GB136"/>
  <c r="GC136"/>
  <c r="GD136"/>
  <c r="GE136"/>
  <c r="GF136"/>
  <c r="GG136"/>
  <c r="GH136"/>
  <c r="GI136"/>
  <c r="GJ136"/>
  <c r="GK136"/>
  <c r="GL136"/>
  <c r="GM136"/>
  <c r="GN136"/>
  <c r="GO136"/>
  <c r="GP136"/>
  <c r="GQ136"/>
  <c r="GR136"/>
  <c r="GS136"/>
  <c r="GT136"/>
  <c r="GU136"/>
  <c r="GV136"/>
  <c r="GW136"/>
  <c r="GX136"/>
  <c r="B138"/>
  <c r="B136" s="1"/>
  <c r="C138"/>
  <c r="C136" s="1"/>
  <c r="D138"/>
  <c r="D136" s="1"/>
  <c r="F138"/>
  <c r="F136" s="1"/>
  <c r="G138"/>
  <c r="G136" s="1"/>
  <c r="O138"/>
  <c r="O136" s="1"/>
  <c r="P138"/>
  <c r="P136" s="1"/>
  <c r="Q138"/>
  <c r="Q136" s="1"/>
  <c r="R138"/>
  <c r="R136" s="1"/>
  <c r="S138"/>
  <c r="S136" s="1"/>
  <c r="T138"/>
  <c r="T136" s="1"/>
  <c r="U138"/>
  <c r="U136" s="1"/>
  <c r="V138"/>
  <c r="F161" s="1"/>
  <c r="W138"/>
  <c r="W136" s="1"/>
  <c r="X138"/>
  <c r="X136" s="1"/>
  <c r="Y138"/>
  <c r="Y136" s="1"/>
  <c r="AO138"/>
  <c r="AO136" s="1"/>
  <c r="AP138"/>
  <c r="AP136" s="1"/>
  <c r="AQ138"/>
  <c r="AQ136" s="1"/>
  <c r="AR138"/>
  <c r="AR136" s="1"/>
  <c r="AS138"/>
  <c r="AS136" s="1"/>
  <c r="AT138"/>
  <c r="AT136" s="1"/>
  <c r="AU138"/>
  <c r="F157" s="1"/>
  <c r="AV138"/>
  <c r="AV136" s="1"/>
  <c r="AW138"/>
  <c r="AW136" s="1"/>
  <c r="AX138"/>
  <c r="AX136" s="1"/>
  <c r="AY138"/>
  <c r="AY136" s="1"/>
  <c r="AZ138"/>
  <c r="AZ136" s="1"/>
  <c r="BA138"/>
  <c r="BA136" s="1"/>
  <c r="BB138"/>
  <c r="BB136" s="1"/>
  <c r="BC138"/>
  <c r="BC136" s="1"/>
  <c r="BD138"/>
  <c r="BD136" s="1"/>
  <c r="F140"/>
  <c r="F143"/>
  <c r="F144"/>
  <c r="F145"/>
  <c r="F146"/>
  <c r="F147"/>
  <c r="F148"/>
  <c r="F150"/>
  <c r="F151"/>
  <c r="F152"/>
  <c r="F153"/>
  <c r="F154"/>
  <c r="F155"/>
  <c r="F156"/>
  <c r="F159"/>
  <c r="F160"/>
  <c r="F162"/>
  <c r="F163"/>
  <c r="F164"/>
  <c r="F166"/>
  <c r="D168"/>
  <c r="E170"/>
  <c r="Z170"/>
  <c r="AA170"/>
  <c r="AB170"/>
  <c r="AC170"/>
  <c r="AD170"/>
  <c r="AE170"/>
  <c r="AF170"/>
  <c r="AG170"/>
  <c r="AH170"/>
  <c r="AI170"/>
  <c r="AJ170"/>
  <c r="AK170"/>
  <c r="AL170"/>
  <c r="AM170"/>
  <c r="AN170"/>
  <c r="BE170"/>
  <c r="BF170"/>
  <c r="BG170"/>
  <c r="BH170"/>
  <c r="BI170"/>
  <c r="BJ170"/>
  <c r="BK170"/>
  <c r="BL170"/>
  <c r="BM170"/>
  <c r="BN170"/>
  <c r="BO170"/>
  <c r="BP170"/>
  <c r="BQ170"/>
  <c r="BR170"/>
  <c r="BS170"/>
  <c r="BT170"/>
  <c r="BU170"/>
  <c r="BV170"/>
  <c r="BW170"/>
  <c r="BX170"/>
  <c r="BY170"/>
  <c r="BZ170"/>
  <c r="CA170"/>
  <c r="CB170"/>
  <c r="CC170"/>
  <c r="CD170"/>
  <c r="CE170"/>
  <c r="CF170"/>
  <c r="CG170"/>
  <c r="CH170"/>
  <c r="CI170"/>
  <c r="CJ170"/>
  <c r="CK170"/>
  <c r="CL170"/>
  <c r="CM170"/>
  <c r="CN170"/>
  <c r="CO170"/>
  <c r="CP170"/>
  <c r="CQ170"/>
  <c r="CR170"/>
  <c r="CS170"/>
  <c r="CT170"/>
  <c r="CU170"/>
  <c r="CV170"/>
  <c r="CW170"/>
  <c r="CX170"/>
  <c r="CY170"/>
  <c r="CZ170"/>
  <c r="DA170"/>
  <c r="DB170"/>
  <c r="DC170"/>
  <c r="DD170"/>
  <c r="DE170"/>
  <c r="DF170"/>
  <c r="DG170"/>
  <c r="DH170"/>
  <c r="DI170"/>
  <c r="DJ170"/>
  <c r="DK170"/>
  <c r="DL170"/>
  <c r="DM170"/>
  <c r="DN170"/>
  <c r="DO170"/>
  <c r="DP170"/>
  <c r="DQ170"/>
  <c r="DR170"/>
  <c r="DS170"/>
  <c r="DT170"/>
  <c r="DU170"/>
  <c r="DV170"/>
  <c r="DW170"/>
  <c r="DX170"/>
  <c r="DY170"/>
  <c r="DZ170"/>
  <c r="EA170"/>
  <c r="EB170"/>
  <c r="EC170"/>
  <c r="ED170"/>
  <c r="EE170"/>
  <c r="EF170"/>
  <c r="EG170"/>
  <c r="EH170"/>
  <c r="EI170"/>
  <c r="EJ170"/>
  <c r="EK170"/>
  <c r="EL170"/>
  <c r="EM170"/>
  <c r="EN170"/>
  <c r="EO170"/>
  <c r="EP170"/>
  <c r="EQ170"/>
  <c r="ER170"/>
  <c r="ES170"/>
  <c r="ET170"/>
  <c r="EU170"/>
  <c r="EV170"/>
  <c r="EW170"/>
  <c r="EX170"/>
  <c r="EY170"/>
  <c r="EZ170"/>
  <c r="FA170"/>
  <c r="FB170"/>
  <c r="FC170"/>
  <c r="FD170"/>
  <c r="FE170"/>
  <c r="FF170"/>
  <c r="FG170"/>
  <c r="FH170"/>
  <c r="FI170"/>
  <c r="FJ170"/>
  <c r="FK170"/>
  <c r="FL170"/>
  <c r="FM170"/>
  <c r="FN170"/>
  <c r="FO170"/>
  <c r="FP170"/>
  <c r="FQ170"/>
  <c r="FR170"/>
  <c r="FS170"/>
  <c r="FT170"/>
  <c r="FU170"/>
  <c r="FV170"/>
  <c r="FW170"/>
  <c r="FX170"/>
  <c r="FY170"/>
  <c r="FZ170"/>
  <c r="GA170"/>
  <c r="GB170"/>
  <c r="GC170"/>
  <c r="GD170"/>
  <c r="GE170"/>
  <c r="GF170"/>
  <c r="GG170"/>
  <c r="GH170"/>
  <c r="GI170"/>
  <c r="GJ170"/>
  <c r="GK170"/>
  <c r="GL170"/>
  <c r="GM170"/>
  <c r="GN170"/>
  <c r="GO170"/>
  <c r="GP170"/>
  <c r="GQ170"/>
  <c r="GR170"/>
  <c r="GS170"/>
  <c r="GT170"/>
  <c r="GU170"/>
  <c r="GV170"/>
  <c r="GW170"/>
  <c r="GX170"/>
  <c r="B172"/>
  <c r="B170" s="1"/>
  <c r="C172"/>
  <c r="C170" s="1"/>
  <c r="D172"/>
  <c r="D170" s="1"/>
  <c r="F172"/>
  <c r="F170" s="1"/>
  <c r="G172"/>
  <c r="G170" s="1"/>
  <c r="O172"/>
  <c r="O170" s="1"/>
  <c r="P172"/>
  <c r="P170" s="1"/>
  <c r="Q172"/>
  <c r="Q170" s="1"/>
  <c r="R172"/>
  <c r="R170" s="1"/>
  <c r="S172"/>
  <c r="S170" s="1"/>
  <c r="T172"/>
  <c r="F193" s="1"/>
  <c r="U172"/>
  <c r="U170" s="1"/>
  <c r="V172"/>
  <c r="V170" s="1"/>
  <c r="W172"/>
  <c r="W170" s="1"/>
  <c r="X172"/>
  <c r="F198" s="1"/>
  <c r="Y172"/>
  <c r="Y170" s="1"/>
  <c r="AO172"/>
  <c r="AO170" s="1"/>
  <c r="AP172"/>
  <c r="AP170" s="1"/>
  <c r="AQ172"/>
  <c r="AQ170" s="1"/>
  <c r="AR172"/>
  <c r="AR170" s="1"/>
  <c r="AS172"/>
  <c r="F189" s="1"/>
  <c r="AT172"/>
  <c r="F190" s="1"/>
  <c r="AU172"/>
  <c r="AU170" s="1"/>
  <c r="AV172"/>
  <c r="AV170" s="1"/>
  <c r="AW172"/>
  <c r="AW170" s="1"/>
  <c r="AX172"/>
  <c r="AX170" s="1"/>
  <c r="AY172"/>
  <c r="AY170" s="1"/>
  <c r="AZ172"/>
  <c r="AZ170" s="1"/>
  <c r="BA172"/>
  <c r="BA170" s="1"/>
  <c r="BB172"/>
  <c r="BB170" s="1"/>
  <c r="BC172"/>
  <c r="BC170" s="1"/>
  <c r="BD172"/>
  <c r="BD170" s="1"/>
  <c r="F175"/>
  <c r="F176"/>
  <c r="F177"/>
  <c r="F178"/>
  <c r="F179"/>
  <c r="F180"/>
  <c r="F183"/>
  <c r="F184"/>
  <c r="F186"/>
  <c r="F187"/>
  <c r="F188"/>
  <c r="F191"/>
  <c r="F192"/>
  <c r="F194"/>
  <c r="F195"/>
  <c r="F196"/>
  <c r="F197"/>
  <c r="F199"/>
  <c r="F200"/>
  <c r="B202"/>
  <c r="B22" s="1"/>
  <c r="C202"/>
  <c r="C22" s="1"/>
  <c r="D202"/>
  <c r="D22" s="1"/>
  <c r="F202"/>
  <c r="F22" s="1"/>
  <c r="G202"/>
  <c r="G22" s="1"/>
  <c r="B232"/>
  <c r="B18" s="1"/>
  <c r="C232"/>
  <c r="C18" s="1"/>
  <c r="D232"/>
  <c r="D18" s="1"/>
  <c r="F232"/>
  <c r="F18" s="1"/>
  <c r="G232"/>
  <c r="G18" s="1"/>
  <c r="CZ98" l="1"/>
  <c r="Y98" s="1"/>
  <c r="CY98"/>
  <c r="X98" s="1"/>
  <c r="CZ93"/>
  <c r="Y93" s="1"/>
  <c r="CY93"/>
  <c r="X93" s="1"/>
  <c r="CP92"/>
  <c r="O92" s="1"/>
  <c r="AC104"/>
  <c r="CP101"/>
  <c r="O101" s="1"/>
  <c r="AH104"/>
  <c r="CP56"/>
  <c r="O56" s="1"/>
  <c r="CP48"/>
  <c r="O48" s="1"/>
  <c r="CY100"/>
  <c r="X100" s="1"/>
  <c r="CZ100"/>
  <c r="Y100" s="1"/>
  <c r="CZ95"/>
  <c r="Y95" s="1"/>
  <c r="CY95"/>
  <c r="X95" s="1"/>
  <c r="GM95" s="1"/>
  <c r="CZ94"/>
  <c r="Y94" s="1"/>
  <c r="CY94"/>
  <c r="X94" s="1"/>
  <c r="CY51"/>
  <c r="X51" s="1"/>
  <c r="CZ51"/>
  <c r="Y51" s="1"/>
  <c r="AB101"/>
  <c r="CP99"/>
  <c r="O99" s="1"/>
  <c r="CP96"/>
  <c r="O96" s="1"/>
  <c r="AI104"/>
  <c r="AB92"/>
  <c r="CZ102"/>
  <c r="Y102" s="1"/>
  <c r="CY102"/>
  <c r="X102" s="1"/>
  <c r="GN98"/>
  <c r="GM98"/>
  <c r="CZ97"/>
  <c r="Y97" s="1"/>
  <c r="CY97"/>
  <c r="X97" s="1"/>
  <c r="GM97" s="1"/>
  <c r="GN93"/>
  <c r="GM93"/>
  <c r="CZ92"/>
  <c r="Y92" s="1"/>
  <c r="CY92"/>
  <c r="X92" s="1"/>
  <c r="AF104"/>
  <c r="CY55"/>
  <c r="X55" s="1"/>
  <c r="CZ55"/>
  <c r="Y55" s="1"/>
  <c r="CZ54"/>
  <c r="Y54" s="1"/>
  <c r="CY54"/>
  <c r="X54" s="1"/>
  <c r="CZ53"/>
  <c r="Y53" s="1"/>
  <c r="CY53"/>
  <c r="X53" s="1"/>
  <c r="AJ104"/>
  <c r="CP51"/>
  <c r="O51" s="1"/>
  <c r="CI90"/>
  <c r="AZ104"/>
  <c r="GM100"/>
  <c r="GN100"/>
  <c r="CZ99"/>
  <c r="Y99" s="1"/>
  <c r="CY99"/>
  <c r="X99" s="1"/>
  <c r="CZ96"/>
  <c r="Y96" s="1"/>
  <c r="CY96"/>
  <c r="X96" s="1"/>
  <c r="GN94"/>
  <c r="GM94"/>
  <c r="GM55"/>
  <c r="GN55"/>
  <c r="CZ50"/>
  <c r="Y50" s="1"/>
  <c r="CY50"/>
  <c r="X50" s="1"/>
  <c r="CZ49"/>
  <c r="Y49" s="1"/>
  <c r="CY49"/>
  <c r="X49" s="1"/>
  <c r="CJ104"/>
  <c r="AG104"/>
  <c r="CX176" i="3"/>
  <c r="CX177"/>
  <c r="CX174"/>
  <c r="CX178"/>
  <c r="CX175"/>
  <c r="CX179"/>
  <c r="CX144"/>
  <c r="CX145"/>
  <c r="CX142"/>
  <c r="CX146"/>
  <c r="CX143"/>
  <c r="CX147"/>
  <c r="CX108"/>
  <c r="CX112"/>
  <c r="CX109"/>
  <c r="CX110"/>
  <c r="CX111"/>
  <c r="CX64"/>
  <c r="CX68"/>
  <c r="CX61"/>
  <c r="CX65"/>
  <c r="CX62"/>
  <c r="CX66"/>
  <c r="CX63"/>
  <c r="CX67"/>
  <c r="CZ40" i="1"/>
  <c r="Y40" s="1"/>
  <c r="CY40"/>
  <c r="X40" s="1"/>
  <c r="CZ38"/>
  <c r="Y38" s="1"/>
  <c r="CY38"/>
  <c r="X38" s="1"/>
  <c r="CZ34"/>
  <c r="Y34" s="1"/>
  <c r="CY34"/>
  <c r="X34" s="1"/>
  <c r="X170"/>
  <c r="T170"/>
  <c r="V136"/>
  <c r="BB104"/>
  <c r="AX104"/>
  <c r="AP104"/>
  <c r="CS101"/>
  <c r="R101" s="1"/>
  <c r="AE104" s="1"/>
  <c r="AB95"/>
  <c r="BY90"/>
  <c r="AO58"/>
  <c r="CS56"/>
  <c r="R56" s="1"/>
  <c r="CY56" s="1"/>
  <c r="X56" s="1"/>
  <c r="AB56"/>
  <c r="CQ54"/>
  <c r="P54" s="1"/>
  <c r="AD54"/>
  <c r="CR54" s="1"/>
  <c r="Q54" s="1"/>
  <c r="CS52"/>
  <c r="R52" s="1"/>
  <c r="CY52" s="1"/>
  <c r="X52" s="1"/>
  <c r="AB52"/>
  <c r="CQ50"/>
  <c r="P50" s="1"/>
  <c r="AD50"/>
  <c r="CR50" s="1"/>
  <c r="Q50" s="1"/>
  <c r="CS48"/>
  <c r="R48" s="1"/>
  <c r="CY48" s="1"/>
  <c r="X48" s="1"/>
  <c r="AB48"/>
  <c r="CZ47"/>
  <c r="Y47" s="1"/>
  <c r="CP32"/>
  <c r="O32" s="1"/>
  <c r="CX168" i="3"/>
  <c r="CX172"/>
  <c r="CX165"/>
  <c r="CX169"/>
  <c r="CX173"/>
  <c r="CX166"/>
  <c r="CX170"/>
  <c r="CX167"/>
  <c r="CX171"/>
  <c r="CX136"/>
  <c r="CX140"/>
  <c r="CX137"/>
  <c r="CX141"/>
  <c r="CX138"/>
  <c r="CX139"/>
  <c r="CX96"/>
  <c r="CX100"/>
  <c r="CX104"/>
  <c r="CX97"/>
  <c r="CX101"/>
  <c r="CX105"/>
  <c r="CX98"/>
  <c r="CX102"/>
  <c r="CX106"/>
  <c r="CX99"/>
  <c r="CX103"/>
  <c r="CX107"/>
  <c r="CQ45" i="1"/>
  <c r="CZ42"/>
  <c r="Y42" s="1"/>
  <c r="CY42"/>
  <c r="X42" s="1"/>
  <c r="CZ41"/>
  <c r="Y41" s="1"/>
  <c r="CY41"/>
  <c r="X41" s="1"/>
  <c r="GN40"/>
  <c r="GM40"/>
  <c r="CZ36"/>
  <c r="Y36" s="1"/>
  <c r="CY36"/>
  <c r="X36" s="1"/>
  <c r="GN34"/>
  <c r="GM34"/>
  <c r="AS170"/>
  <c r="AU136"/>
  <c r="BC104"/>
  <c r="AU104"/>
  <c r="AQ104"/>
  <c r="BB58"/>
  <c r="AX58"/>
  <c r="AP58"/>
  <c r="AB55"/>
  <c r="AB51"/>
  <c r="GN47"/>
  <c r="CX160" i="3"/>
  <c r="CX164"/>
  <c r="CX157"/>
  <c r="CX161"/>
  <c r="CX158"/>
  <c r="CX162"/>
  <c r="CX159"/>
  <c r="CX163"/>
  <c r="CX124"/>
  <c r="CX128"/>
  <c r="CX132"/>
  <c r="CX125"/>
  <c r="CX129"/>
  <c r="CX133"/>
  <c r="CX126"/>
  <c r="CX130"/>
  <c r="CX134"/>
  <c r="CX127"/>
  <c r="CX131"/>
  <c r="CX135"/>
  <c r="CX88"/>
  <c r="CX92"/>
  <c r="CX89"/>
  <c r="CX93"/>
  <c r="CX90"/>
  <c r="CX94"/>
  <c r="CX87"/>
  <c r="CX91"/>
  <c r="CX95"/>
  <c r="CS45" i="1"/>
  <c r="AD45"/>
  <c r="CR45" s="1"/>
  <c r="CZ44"/>
  <c r="Y44" s="1"/>
  <c r="CY44"/>
  <c r="X44" s="1"/>
  <c r="CZ30"/>
  <c r="Y30" s="1"/>
  <c r="CY30"/>
  <c r="X30" s="1"/>
  <c r="F185"/>
  <c r="F181"/>
  <c r="AT170"/>
  <c r="F165"/>
  <c r="F149"/>
  <c r="F141"/>
  <c r="BD104"/>
  <c r="CR102"/>
  <c r="Q102" s="1"/>
  <c r="AD104" s="1"/>
  <c r="BC58"/>
  <c r="AU58"/>
  <c r="AQ58"/>
  <c r="CR53"/>
  <c r="Q53" s="1"/>
  <c r="CP53" s="1"/>
  <c r="O53" s="1"/>
  <c r="CR49"/>
  <c r="Q49" s="1"/>
  <c r="CP49" s="1"/>
  <c r="O49" s="1"/>
  <c r="W46"/>
  <c r="S46"/>
  <c r="CP46" s="1"/>
  <c r="O46" s="1"/>
  <c r="AB46"/>
  <c r="CP36"/>
  <c r="O36" s="1"/>
  <c r="CP29"/>
  <c r="O29" s="1"/>
  <c r="CX180" i="3"/>
  <c r="CX184"/>
  <c r="CX181"/>
  <c r="CX185"/>
  <c r="CX182"/>
  <c r="CX183"/>
  <c r="CX152"/>
  <c r="CX156"/>
  <c r="CX153"/>
  <c r="CX154"/>
  <c r="CX155"/>
  <c r="CX149"/>
  <c r="CX150"/>
  <c r="CX151"/>
  <c r="CX116"/>
  <c r="CX120"/>
  <c r="CX113"/>
  <c r="CX117"/>
  <c r="CX121"/>
  <c r="CX114"/>
  <c r="CX118"/>
  <c r="CX122"/>
  <c r="CX115"/>
  <c r="CX119"/>
  <c r="CX123"/>
  <c r="CX80"/>
  <c r="CX84"/>
  <c r="CX81"/>
  <c r="CX85"/>
  <c r="CX78"/>
  <c r="CX82"/>
  <c r="CX86"/>
  <c r="CX79"/>
  <c r="CX83"/>
  <c r="CZ31" i="1"/>
  <c r="Y31" s="1"/>
  <c r="CY31"/>
  <c r="X31" s="1"/>
  <c r="CZ28"/>
  <c r="Y28" s="1"/>
  <c r="CY28"/>
  <c r="X28" s="1"/>
  <c r="F182"/>
  <c r="F174"/>
  <c r="F158"/>
  <c r="F142"/>
  <c r="AO104"/>
  <c r="CI58"/>
  <c r="BD58"/>
  <c r="GM47"/>
  <c r="AB40"/>
  <c r="AB36"/>
  <c r="AB34"/>
  <c r="CX75" i="3"/>
  <c r="CX71"/>
  <c r="CX59"/>
  <c r="CX55"/>
  <c r="CX51"/>
  <c r="CX47"/>
  <c r="CX43"/>
  <c r="CX39"/>
  <c r="CX35"/>
  <c r="CX31"/>
  <c r="CX27"/>
  <c r="CX23"/>
  <c r="CX19"/>
  <c r="CX15"/>
  <c r="CX11"/>
  <c r="CX7"/>
  <c r="CR44" i="1"/>
  <c r="Q44" s="1"/>
  <c r="CP44" s="1"/>
  <c r="O44" s="1"/>
  <c r="CQ43"/>
  <c r="AD43"/>
  <c r="CR43" s="1"/>
  <c r="CR42"/>
  <c r="Q42" s="1"/>
  <c r="CP42" s="1"/>
  <c r="O42" s="1"/>
  <c r="CQ41"/>
  <c r="P41" s="1"/>
  <c r="AD41"/>
  <c r="CR41" s="1"/>
  <c r="Q41" s="1"/>
  <c r="CS39"/>
  <c r="R39" s="1"/>
  <c r="CZ39" s="1"/>
  <c r="Y39" s="1"/>
  <c r="AB39"/>
  <c r="CR38"/>
  <c r="Q38" s="1"/>
  <c r="CP38" s="1"/>
  <c r="O38" s="1"/>
  <c r="CS37"/>
  <c r="R37" s="1"/>
  <c r="AB37"/>
  <c r="I37"/>
  <c r="GX37" s="1"/>
  <c r="CS35"/>
  <c r="AB35"/>
  <c r="I35"/>
  <c r="GX35" s="1"/>
  <c r="CS33"/>
  <c r="R33" s="1"/>
  <c r="CZ33" s="1"/>
  <c r="Y33" s="1"/>
  <c r="AB33"/>
  <c r="CS32"/>
  <c r="R32" s="1"/>
  <c r="CZ32" s="1"/>
  <c r="Y32" s="1"/>
  <c r="AB32"/>
  <c r="CR31"/>
  <c r="Q31" s="1"/>
  <c r="CP31" s="1"/>
  <c r="O31" s="1"/>
  <c r="CR30"/>
  <c r="Q30" s="1"/>
  <c r="CS29"/>
  <c r="R29" s="1"/>
  <c r="CY29" s="1"/>
  <c r="X29" s="1"/>
  <c r="CX74" i="3"/>
  <c r="CX70"/>
  <c r="CX58"/>
  <c r="CX54"/>
  <c r="CX50"/>
  <c r="CX46"/>
  <c r="CX42"/>
  <c r="CX38"/>
  <c r="CX34"/>
  <c r="CX30"/>
  <c r="CX26"/>
  <c r="CX22"/>
  <c r="CX18"/>
  <c r="CX14"/>
  <c r="CX10"/>
  <c r="CX6"/>
  <c r="CX77"/>
  <c r="CX73"/>
  <c r="CX69"/>
  <c r="CX57"/>
  <c r="CX53"/>
  <c r="CX49"/>
  <c r="CX37"/>
  <c r="CX33"/>
  <c r="CX29"/>
  <c r="CX25"/>
  <c r="CX21"/>
  <c r="CX17"/>
  <c r="CX13"/>
  <c r="CX9"/>
  <c r="CX5"/>
  <c r="I45" i="1"/>
  <c r="GX45" s="1"/>
  <c r="I43"/>
  <c r="GX43" s="1"/>
  <c r="CX76" i="3"/>
  <c r="CX60"/>
  <c r="CX52"/>
  <c r="CX40"/>
  <c r="CX36"/>
  <c r="CX28"/>
  <c r="CX16"/>
  <c r="CX12"/>
  <c r="GN44" i="1" l="1"/>
  <c r="GM44"/>
  <c r="GN53"/>
  <c r="GM53"/>
  <c r="Q104"/>
  <c r="AD90"/>
  <c r="AE90"/>
  <c r="R104"/>
  <c r="GO49"/>
  <c r="GM49"/>
  <c r="GN38"/>
  <c r="GM38"/>
  <c r="GN31"/>
  <c r="GM31"/>
  <c r="GN42"/>
  <c r="GM42"/>
  <c r="AU26"/>
  <c r="F77"/>
  <c r="AU202"/>
  <c r="AP26"/>
  <c r="F67"/>
  <c r="AP202"/>
  <c r="AU90"/>
  <c r="F123"/>
  <c r="AX90"/>
  <c r="F111"/>
  <c r="GN96"/>
  <c r="GM96"/>
  <c r="GN92"/>
  <c r="GM92"/>
  <c r="AB104"/>
  <c r="P35"/>
  <c r="T43"/>
  <c r="S35"/>
  <c r="V45"/>
  <c r="GM28"/>
  <c r="P45"/>
  <c r="V35"/>
  <c r="AB43"/>
  <c r="CP50"/>
  <c r="O50" s="1"/>
  <c r="CP54"/>
  <c r="O54" s="1"/>
  <c r="CY39"/>
  <c r="X39" s="1"/>
  <c r="CP102"/>
  <c r="O102" s="1"/>
  <c r="CZ56"/>
  <c r="Y56" s="1"/>
  <c r="GO56" s="1"/>
  <c r="CZ101"/>
  <c r="Y101" s="1"/>
  <c r="AL104" s="1"/>
  <c r="GN95"/>
  <c r="F108"/>
  <c r="AO90"/>
  <c r="CZ46"/>
  <c r="Y46" s="1"/>
  <c r="CY46"/>
  <c r="X46" s="1"/>
  <c r="GM46" s="1"/>
  <c r="AQ26"/>
  <c r="F68"/>
  <c r="AQ202"/>
  <c r="BD90"/>
  <c r="F129"/>
  <c r="F114"/>
  <c r="AQ90"/>
  <c r="AO26"/>
  <c r="F62"/>
  <c r="AO202"/>
  <c r="F113"/>
  <c r="AP90"/>
  <c r="CJ90"/>
  <c r="BA104"/>
  <c r="GM51"/>
  <c r="GO51"/>
  <c r="AI90"/>
  <c r="V104"/>
  <c r="CF104"/>
  <c r="P104"/>
  <c r="CE104"/>
  <c r="CH104"/>
  <c r="AC90"/>
  <c r="R35"/>
  <c r="CP41"/>
  <c r="O41" s="1"/>
  <c r="CP30"/>
  <c r="O30" s="1"/>
  <c r="S37"/>
  <c r="U45"/>
  <c r="CY32"/>
  <c r="X32" s="1"/>
  <c r="T35"/>
  <c r="R45"/>
  <c r="W37"/>
  <c r="W43"/>
  <c r="Q35"/>
  <c r="AD58" s="1"/>
  <c r="U37"/>
  <c r="W45"/>
  <c r="CZ52"/>
  <c r="Y52" s="1"/>
  <c r="GN52" s="1"/>
  <c r="AK104"/>
  <c r="CY101"/>
  <c r="X101" s="1"/>
  <c r="AB50"/>
  <c r="CI26"/>
  <c r="AZ58"/>
  <c r="BB26"/>
  <c r="F71"/>
  <c r="BB202"/>
  <c r="GM32"/>
  <c r="GN32"/>
  <c r="T104"/>
  <c r="AG90"/>
  <c r="AF90"/>
  <c r="S104"/>
  <c r="GN101"/>
  <c r="GM101"/>
  <c r="P43"/>
  <c r="T37"/>
  <c r="CZ29"/>
  <c r="Y29" s="1"/>
  <c r="GN29" s="1"/>
  <c r="AB41"/>
  <c r="Q45"/>
  <c r="V37"/>
  <c r="V43"/>
  <c r="P37"/>
  <c r="T45"/>
  <c r="CY33"/>
  <c r="X33" s="1"/>
  <c r="CZ48"/>
  <c r="Y48" s="1"/>
  <c r="GM48" s="1"/>
  <c r="GN97"/>
  <c r="BD26"/>
  <c r="F83"/>
  <c r="BD202"/>
  <c r="GN36"/>
  <c r="GM36"/>
  <c r="BC26"/>
  <c r="F74"/>
  <c r="BC202"/>
  <c r="AX26"/>
  <c r="AX202"/>
  <c r="F65"/>
  <c r="BC90"/>
  <c r="F120"/>
  <c r="F117"/>
  <c r="BB90"/>
  <c r="AZ90"/>
  <c r="F115"/>
  <c r="AJ90"/>
  <c r="W104"/>
  <c r="GN99"/>
  <c r="GM99"/>
  <c r="GO48"/>
  <c r="U104"/>
  <c r="AH90"/>
  <c r="CJ58"/>
  <c r="Q43"/>
  <c r="U35"/>
  <c r="S43"/>
  <c r="S45"/>
  <c r="Q37"/>
  <c r="R43"/>
  <c r="AE58" s="1"/>
  <c r="GN28"/>
  <c r="AB45"/>
  <c r="W35"/>
  <c r="AJ58" s="1"/>
  <c r="U43"/>
  <c r="AB54"/>
  <c r="Y104" l="1"/>
  <c r="AL90"/>
  <c r="AE26"/>
  <c r="R58"/>
  <c r="AK58"/>
  <c r="AD26"/>
  <c r="Q58"/>
  <c r="CZ43"/>
  <c r="Y43" s="1"/>
  <c r="CY43"/>
  <c r="X43" s="1"/>
  <c r="S90"/>
  <c r="F119"/>
  <c r="AZ26"/>
  <c r="F69"/>
  <c r="AZ202"/>
  <c r="X104"/>
  <c r="AK90"/>
  <c r="GN30"/>
  <c r="GM30"/>
  <c r="CF90"/>
  <c r="AW104"/>
  <c r="AQ22"/>
  <c r="AQ232"/>
  <c r="F212"/>
  <c r="GM39"/>
  <c r="GN39"/>
  <c r="CY35"/>
  <c r="X35" s="1"/>
  <c r="CZ35"/>
  <c r="Y35" s="1"/>
  <c r="AF58"/>
  <c r="AB90"/>
  <c r="O104"/>
  <c r="F116"/>
  <c r="Q90"/>
  <c r="CP43"/>
  <c r="O43" s="1"/>
  <c r="AG58"/>
  <c r="AI58"/>
  <c r="GM56"/>
  <c r="GM52"/>
  <c r="CJ26"/>
  <c r="BA58"/>
  <c r="AX22"/>
  <c r="F209"/>
  <c r="AX232"/>
  <c r="GN33"/>
  <c r="GM33"/>
  <c r="T90"/>
  <c r="F125"/>
  <c r="CY37"/>
  <c r="X37" s="1"/>
  <c r="CZ37"/>
  <c r="Y37" s="1"/>
  <c r="P90"/>
  <c r="F107"/>
  <c r="GO102"/>
  <c r="CC104" s="1"/>
  <c r="GM102"/>
  <c r="CP35"/>
  <c r="O35" s="1"/>
  <c r="AC58"/>
  <c r="AP22"/>
  <c r="AP232"/>
  <c r="F211"/>
  <c r="G16" i="2" s="1"/>
  <c r="G18" s="1"/>
  <c r="GM29" i="1"/>
  <c r="CY45"/>
  <c r="X45" s="1"/>
  <c r="CZ45"/>
  <c r="Y45" s="1"/>
  <c r="W90"/>
  <c r="F128"/>
  <c r="BD22"/>
  <c r="F227"/>
  <c r="BD232"/>
  <c r="BB22"/>
  <c r="BB232"/>
  <c r="F215"/>
  <c r="CE90"/>
  <c r="AV104"/>
  <c r="GN50"/>
  <c r="GM50"/>
  <c r="AU22"/>
  <c r="F221"/>
  <c r="AU232"/>
  <c r="CC58"/>
  <c r="CB104"/>
  <c r="GN46"/>
  <c r="AJ26"/>
  <c r="W58"/>
  <c r="F126"/>
  <c r="U90"/>
  <c r="BC22"/>
  <c r="BC232"/>
  <c r="F218"/>
  <c r="GN41"/>
  <c r="GM41"/>
  <c r="CH90"/>
  <c r="AY104"/>
  <c r="V90"/>
  <c r="F127"/>
  <c r="F124"/>
  <c r="BA90"/>
  <c r="AO22"/>
  <c r="AO232"/>
  <c r="F206"/>
  <c r="GN54"/>
  <c r="GM54"/>
  <c r="F118"/>
  <c r="R90"/>
  <c r="AH58"/>
  <c r="CP37"/>
  <c r="O37" s="1"/>
  <c r="AB58"/>
  <c r="CP45"/>
  <c r="O45" s="1"/>
  <c r="CA104"/>
  <c r="AK26" l="1"/>
  <c r="X58"/>
  <c r="Y90"/>
  <c r="F131"/>
  <c r="AB26"/>
  <c r="O58"/>
  <c r="AO18"/>
  <c r="F236"/>
  <c r="GM35"/>
  <c r="GN35"/>
  <c r="CB58" s="1"/>
  <c r="GN43"/>
  <c r="GM43"/>
  <c r="GM45"/>
  <c r="GN45"/>
  <c r="BC18"/>
  <c r="F248"/>
  <c r="W26"/>
  <c r="W202"/>
  <c r="F82"/>
  <c r="BD18"/>
  <c r="F257"/>
  <c r="AC26"/>
  <c r="P58"/>
  <c r="CE58"/>
  <c r="CH58"/>
  <c r="CF58"/>
  <c r="AX18"/>
  <c r="F239"/>
  <c r="AG26"/>
  <c r="T58"/>
  <c r="F106"/>
  <c r="O90"/>
  <c r="AQ18"/>
  <c r="F242"/>
  <c r="AZ22"/>
  <c r="F213"/>
  <c r="AZ232"/>
  <c r="AH26"/>
  <c r="U58"/>
  <c r="AY90"/>
  <c r="F112"/>
  <c r="AV90"/>
  <c r="F109"/>
  <c r="BA26"/>
  <c r="F78"/>
  <c r="BA202"/>
  <c r="AI26"/>
  <c r="V58"/>
  <c r="X90"/>
  <c r="F130"/>
  <c r="Q26"/>
  <c r="F70"/>
  <c r="Q202"/>
  <c r="AL58"/>
  <c r="CC26"/>
  <c r="AT58"/>
  <c r="CA90"/>
  <c r="AR104"/>
  <c r="CB90"/>
  <c r="AS104"/>
  <c r="CC90"/>
  <c r="AT104"/>
  <c r="GM37"/>
  <c r="CA58" s="1"/>
  <c r="GN37"/>
  <c r="AU18"/>
  <c r="F251"/>
  <c r="BB18"/>
  <c r="F245"/>
  <c r="AP18"/>
  <c r="F241"/>
  <c r="AF26"/>
  <c r="S58"/>
  <c r="F110"/>
  <c r="AW90"/>
  <c r="R26"/>
  <c r="R202"/>
  <c r="F72"/>
  <c r="CB26" l="1"/>
  <c r="AS58"/>
  <c r="CA26"/>
  <c r="AR58"/>
  <c r="W22"/>
  <c r="W232"/>
  <c r="F226"/>
  <c r="O26"/>
  <c r="O202"/>
  <c r="F60"/>
  <c r="X26"/>
  <c r="F84"/>
  <c r="X202"/>
  <c r="F122"/>
  <c r="AT90"/>
  <c r="AR90"/>
  <c r="F132"/>
  <c r="AL26"/>
  <c r="Y58"/>
  <c r="U26"/>
  <c r="U202"/>
  <c r="F80"/>
  <c r="P26"/>
  <c r="F61"/>
  <c r="P202"/>
  <c r="BA22"/>
  <c r="BA232"/>
  <c r="F222"/>
  <c r="H16" i="2" s="1"/>
  <c r="H18" s="1"/>
  <c r="T26" i="1"/>
  <c r="F79"/>
  <c r="T202"/>
  <c r="CF26"/>
  <c r="AW58"/>
  <c r="V26"/>
  <c r="V202"/>
  <c r="F81"/>
  <c r="CE26"/>
  <c r="AV58"/>
  <c r="R22"/>
  <c r="R232"/>
  <c r="F216"/>
  <c r="S26"/>
  <c r="S202"/>
  <c r="F73"/>
  <c r="F121"/>
  <c r="AS90"/>
  <c r="AT26"/>
  <c r="AT202"/>
  <c r="F76"/>
  <c r="Q22"/>
  <c r="F214"/>
  <c r="Q232"/>
  <c r="AZ18"/>
  <c r="F243"/>
  <c r="CH26"/>
  <c r="AY58"/>
  <c r="AY26" l="1"/>
  <c r="F66"/>
  <c r="AY202"/>
  <c r="AR26"/>
  <c r="F86"/>
  <c r="AR202"/>
  <c r="AW26"/>
  <c r="AW202"/>
  <c r="F64"/>
  <c r="P22"/>
  <c r="F205"/>
  <c r="P232"/>
  <c r="U22"/>
  <c r="F224"/>
  <c r="U232"/>
  <c r="X22"/>
  <c r="X232"/>
  <c r="F228"/>
  <c r="O22"/>
  <c r="F204"/>
  <c r="O232"/>
  <c r="Q18"/>
  <c r="F244"/>
  <c r="AT22"/>
  <c r="F220"/>
  <c r="F16" i="2" s="1"/>
  <c r="F18" s="1"/>
  <c r="AT232" i="1"/>
  <c r="R18"/>
  <c r="F246"/>
  <c r="AV26"/>
  <c r="F63"/>
  <c r="AV202"/>
  <c r="W18"/>
  <c r="F256"/>
  <c r="AS26"/>
  <c r="F75"/>
  <c r="AS202"/>
  <c r="S22"/>
  <c r="F217"/>
  <c r="J16" i="2" s="1"/>
  <c r="J18" s="1"/>
  <c r="S232" i="1"/>
  <c r="V22"/>
  <c r="F225"/>
  <c r="V232"/>
  <c r="T22"/>
  <c r="T232"/>
  <c r="F223"/>
  <c r="BA18"/>
  <c r="F252"/>
  <c r="Y26"/>
  <c r="F85"/>
  <c r="Y202"/>
  <c r="T18" l="1"/>
  <c r="F253"/>
  <c r="P18"/>
  <c r="F235"/>
  <c r="AW22"/>
  <c r="F208"/>
  <c r="AW232"/>
  <c r="O18"/>
  <c r="F234"/>
  <c r="X18"/>
  <c r="F258"/>
  <c r="AS22"/>
  <c r="AS232"/>
  <c r="F219"/>
  <c r="E16" i="2" s="1"/>
  <c r="Y22" i="1"/>
  <c r="F229"/>
  <c r="Y232"/>
  <c r="V18"/>
  <c r="F255"/>
  <c r="AT18"/>
  <c r="F250"/>
  <c r="AR22"/>
  <c r="F230"/>
  <c r="AR232"/>
  <c r="S18"/>
  <c r="F247"/>
  <c r="AV22"/>
  <c r="F207"/>
  <c r="AV232"/>
  <c r="U18"/>
  <c r="F254"/>
  <c r="AY22"/>
  <c r="AY232"/>
  <c r="F210"/>
  <c r="AY18" l="1"/>
  <c r="F240"/>
  <c r="AV18"/>
  <c r="F237"/>
  <c r="Y18"/>
  <c r="F259"/>
  <c r="AS18"/>
  <c r="F249"/>
  <c r="AR18"/>
  <c r="F260"/>
  <c r="I16" i="2"/>
  <c r="I18" s="1"/>
  <c r="E18"/>
  <c r="AW18" i="1"/>
  <c r="F238"/>
  <c r="F262" l="1"/>
  <c r="F261"/>
</calcChain>
</file>

<file path=xl/sharedStrings.xml><?xml version="1.0" encoding="utf-8"?>
<sst xmlns="http://schemas.openxmlformats.org/spreadsheetml/2006/main" count="5045" uniqueCount="601">
  <si>
    <t>Smeta.RU  (495) 974-1589</t>
  </si>
  <si>
    <t>_PS_</t>
  </si>
  <si>
    <t>Smeta.RU</t>
  </si>
  <si>
    <t/>
  </si>
  <si>
    <t>Новый объект</t>
  </si>
  <si>
    <t>Ремонт помещений Дрезна 2020</t>
  </si>
  <si>
    <t>Сметные нормы списания</t>
  </si>
  <si>
    <t>Коды ценников</t>
  </si>
  <si>
    <t>ТСНБ-2001 Московской области (Версия 15.0)</t>
  </si>
  <si>
    <t>ТР для Версии 10: Центральные регионы (с уч. п-ма 2536-ИП/12/ГС от 27.11.12, 01/57049-ЮЛ от 27.04.2018) от 14.03.2019 г</t>
  </si>
  <si>
    <t>ТСНБ-2001 Московской области (редакция 2014 г версия 15.0)</t>
  </si>
  <si>
    <t>Поправки  для НБ 2014 года от 28.11.2019</t>
  </si>
  <si>
    <t>Помещение №1</t>
  </si>
  <si>
    <t>Новая локальная смета</t>
  </si>
  <si>
    <t>Новый раздел</t>
  </si>
  <si>
    <t>3</t>
  </si>
  <si>
    <t>46-03-007-3</t>
  </si>
  <si>
    <t>Пробивка проемов в конструкциях из кирпича</t>
  </si>
  <si>
    <t>1 м3</t>
  </si>
  <si>
    <t>ТЕР Московской обл., 46-03-007-3, приказ Минстроя России №675/пр от 21.09.2015 г.</t>
  </si>
  <si>
    <t>Общестроительные работы</t>
  </si>
  <si>
    <t>Реконструкция зданий и сооружений</t>
  </si>
  <si>
    <t>ФЕР-46</t>
  </si>
  <si>
    <t>*0,9</t>
  </si>
  <si>
    <t>*0,85</t>
  </si>
  <si>
    <t>5</t>
  </si>
  <si>
    <t>10-01-034-1</t>
  </si>
  <si>
    <t>Установка в жилых и общественных зданиях оконных блоков из ПВХ профилей глухих с площадью проема до 2 м2</t>
  </si>
  <si>
    <t>100 м2 проемов</t>
  </si>
  <si>
    <t>ТЕР Московской обл., 10-01-034-1, приказ Минстроя России №675/пр от 21.09.2015 г.</t>
  </si>
  <si>
    <t>Деревянные конструкции</t>
  </si>
  <si>
    <t>ФЕР-10</t>
  </si>
  <si>
    <t>5,1</t>
  </si>
  <si>
    <t>203-0938</t>
  </si>
  <si>
    <t>Блок оконный пластиковый глухой, одностворчатый с однокамерным стеклопакетом (24 мм), площадью до 2 м2</t>
  </si>
  <si>
    <t>м2</t>
  </si>
  <si>
    <t>ТССЦ Московской обл., 203-0938, приказ Минстроя России №675/пр от 21.09.2015 г.</t>
  </si>
  <si>
    <t>6</t>
  </si>
  <si>
    <t>203-1079</t>
  </si>
  <si>
    <t>Блок оконный пластиковый трехстворчатый, с поворотно-откидной створкой, двухкамерным стеклопакетом (32 мм), площадью более 3,5 м2</t>
  </si>
  <si>
    <t>ТССЦ Московской обл., 203-1079, приказ Минстроя России №675/пр от 21.09.2015 г.</t>
  </si>
  <si>
    <t>Материалы строительные</t>
  </si>
  <si>
    <t>Материалы и конструкции ( строительные ) по ценникам и каталогом</t>
  </si>
  <si>
    <t>ФССЦст</t>
  </si>
  <si>
    <t>7</t>
  </si>
  <si>
    <t>10-01-035-2</t>
  </si>
  <si>
    <t>Установка подоконных досок из ПВХ в панельных стенах</t>
  </si>
  <si>
    <t>100 п. м</t>
  </si>
  <si>
    <t>ТЕР Московской обл., 10-01-035-2, приказ Минстроя России №675/пр от 21.09.2015 г.</t>
  </si>
  <si>
    <t>9</t>
  </si>
  <si>
    <t>101-2905</t>
  </si>
  <si>
    <t>Доски подоконные ПВХ, шириной 250 мм</t>
  </si>
  <si>
    <t>м</t>
  </si>
  <si>
    <t>ТССЦ Московской обл., 101-2905, приказ Минстроя России №675/пр от 21.09.2015 г.</t>
  </si>
  <si>
    <t>10</t>
  </si>
  <si>
    <t>58-20-1</t>
  </si>
  <si>
    <t>Смена обделок из листовой стали (поясков, сандриков, отливов, карнизов) шириной до 0,4 м</t>
  </si>
  <si>
    <t>100 м</t>
  </si>
  <si>
    <t>ТЕРр Московской обл., 58-20-1, приказ Минстроя России №675/пр от 21.09.2015 г.</t>
  </si>
  <si>
    <t>Ремонтно-строительные работы</t>
  </si>
  <si>
    <t>Крыши, кровля</t>
  </si>
  <si>
    <t>рФЕР-58</t>
  </si>
  <si>
    <t>10,1</t>
  </si>
  <si>
    <t>509-9900</t>
  </si>
  <si>
    <t>Строительный мусор</t>
  </si>
  <si>
    <t>т</t>
  </si>
  <si>
    <t>ТССЦ Московской обл., 509-9900, приказ Минстроя России №675/пр от 21.09.2015 г.</t>
  </si>
  <si>
    <t>11</t>
  </si>
  <si>
    <t>15-01-050-4</t>
  </si>
  <si>
    <t>Облицовка оконных и дверных откосов декоративным бумажно-слоистым пластиком или листами из синтетических материалов на клее</t>
  </si>
  <si>
    <t>100 м2 облицовки</t>
  </si>
  <si>
    <t>ТЕР Московской обл., 15-01-050-4, приказ Минстроя России №675/пр от 21.09.2015 г.</t>
  </si>
  <si>
    <t>Отделочные работы</t>
  </si>
  <si>
    <t>ФЕР-15</t>
  </si>
  <si>
    <t>11,1</t>
  </si>
  <si>
    <t>101-9155</t>
  </si>
  <si>
    <t>Листы облицовочные декоративные</t>
  </si>
  <si>
    <t>ТССЦ Московской обл., 101-9155, приказ Минстроя России №675/пр от 21.09.2015 г.</t>
  </si>
  <si>
    <t>11,2</t>
  </si>
  <si>
    <t>101-9732</t>
  </si>
  <si>
    <t>Грунтовка</t>
  </si>
  <si>
    <t>ТССЦ Московской обл., 101-9732, приказ Минстроя России №675/пр от 21.09.2015 г.</t>
  </si>
  <si>
    <t>12</t>
  </si>
  <si>
    <t>67-4-1</t>
  </si>
  <si>
    <t>Демонтаж выключателей, розеток</t>
  </si>
  <si>
    <t>100 шт.</t>
  </si>
  <si>
    <t>ТЕРр Московской обл., 67-4-1, приказ Минстроя России №675/пр от 21.09.2015 г.</t>
  </si>
  <si>
    <t>Электромонтажные работы</t>
  </si>
  <si>
    <t>рФЕР-67</t>
  </si>
  <si>
    <t>14</t>
  </si>
  <si>
    <t>67-3-1</t>
  </si>
  <si>
    <t>Демонтаж кабеля</t>
  </si>
  <si>
    <t>ТЕРр Московской обл., 67-3-1, приказ Минстроя России №675/пр от 21.09.2015 г.</t>
  </si>
  <si>
    <t>15</t>
  </si>
  <si>
    <t>67-4-5</t>
  </si>
  <si>
    <t>Демонтаж светильников для люминесцентных ламп</t>
  </si>
  <si>
    <t>ТЕРр Московской обл., 67-4-5, приказ Минстроя России №675/пр от 21.09.2015 г.</t>
  </si>
  <si>
    <t>17</t>
  </si>
  <si>
    <t>15-04-006-3</t>
  </si>
  <si>
    <t>Покрытие поверхностей грунтовкой глубокого проникновения за 1 раз стен</t>
  </si>
  <si>
    <t>100 м2 покрытия</t>
  </si>
  <si>
    <t>ТЕР Московской обл., 15-04-006-3, приказ Минстроя России №675/пр от 21.09.2015 г.</t>
  </si>
  <si>
    <t>17,1</t>
  </si>
  <si>
    <t>101-4163</t>
  </si>
  <si>
    <t>Грунтовка акриловая НОРТЕКС-ГРУНТ</t>
  </si>
  <si>
    <t>кг</t>
  </si>
  <si>
    <t>ТССЦ Московской обл., 101-4163, приказ Минстроя России №675/пр от 21.09.2015 г.</t>
  </si>
  <si>
    <t>18</t>
  </si>
  <si>
    <t>61-1-9</t>
  </si>
  <si>
    <t>Сплошное выравнивание штукатурки внутри здания (однослойная штукатурка) сухой растворной смесью (типа «Ветонит») толщиной до 10 мм для последующей окраски или оклейки обоями стен</t>
  </si>
  <si>
    <t>100 м2 поверхности</t>
  </si>
  <si>
    <t>ТЕРр Московской обл., 61-1-9, приказ Минстроя России №675/пр от 21.09.2015 г.</t>
  </si>
  <si>
    <t>Штукатрурные работы</t>
  </si>
  <si>
    <t>рФЕР-61</t>
  </si>
  <si>
    <t>18,1</t>
  </si>
  <si>
    <t>402-0077</t>
  </si>
  <si>
    <t>Смесь штукатурная «Ротбанд», КНАУФ</t>
  </si>
  <si>
    <t>ТССЦ Московской обл., 402-0077, приказ Минстроя России №675/пр от 21.09.2015 г.</t>
  </si>
  <si>
    <t>19</t>
  </si>
  <si>
    <t>62-27-1</t>
  </si>
  <si>
    <t>Сплошная шпаклевка ранее оштукатуренных поверхностей цементно-поливинилацетатным составом с лесов и земли</t>
  </si>
  <si>
    <t>100 м2 ошпаклеванной поверхности</t>
  </si>
  <si>
    <t>ТЕРр Московской обл., 62-27-1, приказ Минстроя России №675/пр от 21.09.2015 г.</t>
  </si>
  <si>
    <t>Малярные работы</t>
  </si>
  <si>
    <t>рФЕР-62</t>
  </si>
  <si>
    <t>21</t>
  </si>
  <si>
    <t>101-2616</t>
  </si>
  <si>
    <t>Шпаклевка универсальная Remmers Multispachel, строительная для внутренних и наружных работ (Remmers, Германия)</t>
  </si>
  <si>
    <t>ТССЦ Московской обл., 101-2616, приказ Минстроя России №675/пр от 21.09.2015 г.</t>
  </si>
  <si>
    <t>25</t>
  </si>
  <si>
    <t>м08-03-591-4</t>
  </si>
  <si>
    <t>Выключатель двухклавишный неутопленного типа при открытой проводке</t>
  </si>
  <si>
    <t>ТЕРм Московской обл., м08-03-591-4, приказ Минстроя России №675/пр от 21.09.2015 г.</t>
  </si>
  <si>
    <t>Монтажные работы</t>
  </si>
  <si>
    <t>Электромонтажные работы ,  отдел 01-03 : ( на АЭС  НР = 110% ) - (работы по упр. авиа.- движением:  СП=55% (  {АВИА}=1; обычные работы : СП=65 - {AВИА}=0), при работе на АЭС СП= 68% )</t>
  </si>
  <si>
    <t>мФЕР-08</t>
  </si>
  <si>
    <t>26</t>
  </si>
  <si>
    <t>м08-03-591-9</t>
  </si>
  <si>
    <t>Розетка штепсельная утопленного типа при скрытой проводке</t>
  </si>
  <si>
    <t>ТЕРм Московской обл., м08-03-591-9, приказ Минстроя России №675/пр от 21.09.2015 г.</t>
  </si>
  <si>
    <t>27</t>
  </si>
  <si>
    <t>15-04-007-1</t>
  </si>
  <si>
    <t>Окраска водно-дисперсионными акриловыми составами улучшенная по штукатурке стен</t>
  </si>
  <si>
    <t>100 м2 окрашиваемой поверхности</t>
  </si>
  <si>
    <t>ТЕР Московской обл., 15-04-007-1, приказ Минстроя России №675/пр от 21.09.2015 г.</t>
  </si>
  <si>
    <t>28</t>
  </si>
  <si>
    <t>м08-02-413-1</t>
  </si>
  <si>
    <t>Провод, количество проводов в резинобитумной трубке до 2, сечение провода до 6 мм2</t>
  </si>
  <si>
    <t>100 М ТРУБОК</t>
  </si>
  <si>
    <t>ТЕРм Московской обл., м08-02-413-1, приказ Минстроя России №675/пр от 21.09.2015 г.</t>
  </si>
  <si>
    <t>35</t>
  </si>
  <si>
    <t>11-01-011-2</t>
  </si>
  <si>
    <t>Устройство стяжек на каждые 5 мм изменения толщины стяжки добавлять или исключать к расценке 11-01-011-01</t>
  </si>
  <si>
    <t>100 м2 стяжки</t>
  </si>
  <si>
    <t>ТЕР Московской обл., 11-01-011-2, приказ Минстроя России №675/пр от 21.09.2015 г.</t>
  </si>
  <si>
    <t>Полы</t>
  </si>
  <si>
    <t>ФЕР-11</t>
  </si>
  <si>
    <t>36</t>
  </si>
  <si>
    <t>11-01-047-1</t>
  </si>
  <si>
    <t>Устройство покрытий из плит керамогранитных размером 40х40 см</t>
  </si>
  <si>
    <t>ТЕР Московской обл., 11-01-047-1, приказ Минстроя России №675/пр от 21.09.2015 г.</t>
  </si>
  <si>
    <t>38</t>
  </si>
  <si>
    <t>11-01-040-3</t>
  </si>
  <si>
    <t>Устройство плинтусов поливинилхлоридных на винтах самонарезающих</t>
  </si>
  <si>
    <t>100 М ПЛИНТУСА</t>
  </si>
  <si>
    <t>ТЕР Московской обл., 11-01-040-3, приказ Минстроя России №675/пр от 21.09.2015 г.</t>
  </si>
  <si>
    <t>39</t>
  </si>
  <si>
    <t>15-01-047-15</t>
  </si>
  <si>
    <t>Устройство подвесных потолков типа &lt;Армстронг&gt; по каркасу из оцинкованного профиля</t>
  </si>
  <si>
    <t>100 м2 поверхности облицовки</t>
  </si>
  <si>
    <t>ТЕР Московской обл., 15-01-047-15, приказ Минстроя России №675/пр от 21.09.2015 г.</t>
  </si>
  <si>
    <t>40</t>
  </si>
  <si>
    <t>м08-03-593-19</t>
  </si>
  <si>
    <t>Светильник в подвесных потолках</t>
  </si>
  <si>
    <t>ТЕРм Московской обл., м08-03-593-19, приказ Минстроя России №675/пр от 21.09.2015 г.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</si>
  <si>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</si>
  <si>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</si>
  <si>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</si>
  <si>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</si>
  <si>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</si>
  <si>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</si>
  <si>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</si>
  <si>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</si>
  <si>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</si>
  <si>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</si>
  <si>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</si>
  <si>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</si>
  <si>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</si>
  <si>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</si>
  <si>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</si>
  <si>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</si>
  <si>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</si>
  <si>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</si>
  <si>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</si>
  <si>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</si>
  <si>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</si>
  <si>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</si>
  <si>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</si>
  <si>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</si>
  <si>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</si>
  <si>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</si>
  <si>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</si>
  <si>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</si>
  <si>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</si>
  <si>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</si>
  <si>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</si>
  <si>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</si>
  <si>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</si>
  <si>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</si>
  <si>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</si>
  <si>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</si>
  <si>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</si>
  <si>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</si>
  <si>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</si>
  <si>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</si>
  <si>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</si>
  <si>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</si>
  <si>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</si>
  <si>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</si>
  <si>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</si>
  <si>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</si>
  <si>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</si>
  <si>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</si>
  <si>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</si>
  <si>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</si>
  <si>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</si>
  <si>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</si>
  <si>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</si>
  <si>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</si>
  <si>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Помещение №2</t>
  </si>
  <si>
    <t>1</t>
  </si>
  <si>
    <t>62-41-1</t>
  </si>
  <si>
    <t>Очистка вручную поверхности фасадов от перхлорвиниловых и масляных красок с земли и лесов</t>
  </si>
  <si>
    <t>100 м2 расчищенной поверхности</t>
  </si>
  <si>
    <t>ТЕРр Московской обл., 62-41-1, приказ Минстроя России №675/пр от 21.09.2015 г.</t>
  </si>
  <si>
    <t>53-14-1</t>
  </si>
  <si>
    <t>Заделка трещин в кирпичных стенах цементным раствором</t>
  </si>
  <si>
    <t>10 м трещин</t>
  </si>
  <si>
    <t>ТЕРр Московской обл., 53-14-1, приказ Минстроя России №675/пр от 21.09.2015 г.</t>
  </si>
  <si>
    <t>Стены</t>
  </si>
  <si>
    <t>рФЕР-53</t>
  </si>
  <si>
    <t>402-0004</t>
  </si>
  <si>
    <t>Раствор готовый кладочный цементный марки 100</t>
  </si>
  <si>
    <t>м3</t>
  </si>
  <si>
    <t>ТССЦ Московской обл., 402-0004, приказ Минстроя России №675/пр от 21.09.2015 г.</t>
  </si>
  <si>
    <t>101-4921</t>
  </si>
  <si>
    <t>Мастика герметизирующая "Брит"-БР- (БП)-Т-75 (дорожная)</t>
  </si>
  <si>
    <t>ТССЦ Московской обл., 101-4921, приказ Минстроя России №675/пр от 21.09.2015 г.</t>
  </si>
  <si>
    <t>20</t>
  </si>
  <si>
    <t>22</t>
  </si>
  <si>
    <t>23</t>
  </si>
  <si>
    <t>29</t>
  </si>
  <si>
    <t>Помещение №3</t>
  </si>
  <si>
    <t>Помещение №4</t>
  </si>
  <si>
    <t>Ндс</t>
  </si>
  <si>
    <t>НДС 20%</t>
  </si>
  <si>
    <t>всего с Ндс</t>
  </si>
  <si>
    <t>всего с НДС</t>
  </si>
  <si>
    <t>СТР_РЕК</t>
  </si>
  <si>
    <t>СТРОИТЕЛЬСТВО и РЕКОНСТРУКЦИЯ  зданий и сооружений всех назначений</t>
  </si>
  <si>
    <t>РЕМ_ЖИЛ</t>
  </si>
  <si>
    <t>КАП. РЕМ. ЖИЛЫХ И ОБЩЕСТВЕННЫХ ЗДАНИЙ</t>
  </si>
  <si>
    <t>РЕМ_ПР</t>
  </si>
  <si>
    <t>КАП. РЕМ. ПРОИЗВОДСТВЕННЫХ ЗД, и СООРУЖЕНИЙ,  НАРУЖНЫХ ИНЖЕНЕРНЫХ СЕТЕЙ, УЛИЦ И ДОРОГ МЕСТНОГО ЗНАЧЕНИЯ, МОСТОВ И ПУТЕПРОВОДОВ</t>
  </si>
  <si>
    <t>УПР</t>
  </si>
  <si>
    <t>{вкл} - УПРОЩЕННОЕ НАЛОГООБЛОЖЕНИЕ</t>
  </si>
  <si>
    <t>Для всех  расценок. (  при применении упрощенной системы налогообложения)  · {УПР} - ( вкл.)    -  при упрощенной системе   ;  к = 0,9 к СП ( к= 0,7 к НР отменен с 1.01.11)  · {УПР} - ( выкл.) -  при  обычной системе налогообложения</t>
  </si>
  <si>
    <t>ХОЗ</t>
  </si>
  <si>
    <t>{вкл} - ХОЗЯЙСТВЕННЫЙ СПОСОБ</t>
  </si>
  <si>
    <t>Для всех  расценок. (  при хозяйственном способе производства работ):  · {ХОЗ} - ( вкл.)    -  при  хоз. способе (к=0,6 к НР )  · {ХОЗ} - ( выкл.) -  при обычном способе производства работ</t>
  </si>
  <si>
    <t>СЛЖ</t>
  </si>
  <si>
    <t>{вкл} -  При  РЕКОНСТРУКЦИИ сложных объектов, РЕКОНСТРУКЦИИ и КАП. РЕМОНТЕ объектов с дейст. яд. реакторами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</si>
  <si>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</si>
  <si>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ТЕК_М/Т/Я</t>
  </si>
  <si>
    <t>При работе в тек. уровне цен с 27.04.2018 г. (письмо № 01/57049-ЮЛ от 27.04.2018 Минюст РФ), коэффициенты к НР =0,85 и к СП-0,8 не назначаются. До 27.04.2018 г. только для мостов, тоннелей, метро, АЭС, объектов с ядерным топливом (см. прим.)</t>
  </si>
  <si>
    <t>ОПТ/В</t>
  </si>
  <si>
    <t>{вкл}    - Прокладка  МЕЖДУГОРОДНИХ  ВОЛОКОННО-ОПТИЧЕСКИХ ЛИНИЙ (для ФЕРм10, отд. 6 разд.3)  {выкл} - Прокладка  ГОРОДСКИХ               ВОЛОКОННО-ОПТИТЕСКИХ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</si>
  <si>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</si>
  <si>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ЗАКР</t>
  </si>
  <si>
    <t>{вкл}   -  Обслуживающие и сопутстующие работы в тоннелях при  производве работ ЗАКРЫТЫМ СПОСОБОМ   {выкл} - Обслуживающие и сопутстующие работы в тоннелях при  производве работ  ОТКРЫТЫМ                       (ФЕР-29, разд.04 )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</si>
  <si>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</si>
  <si>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АВИ</t>
  </si>
  <si>
    <t>(вкл)   -  При работах по ДИСПЕТЧЕРЕЗАЦИИ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</si>
  <si>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</si>
  <si>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АЭС</t>
  </si>
  <si>
    <t>(вкл)  -  Производство эл./монт. работ на АЭС ( ФЕРм -08 , отдел 01-03 ),  и контроль свар. швов  на АЭС {вкл}  (ФЕРм-39, отд. 02 и 03 )  (вык) -  Произовдство эл./монт. работ  и и контроль свар. швов на ОБЫЧНЫХ СООРУЖ,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</si>
  <si>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</si>
  <si>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Инд_исп.Сводный</t>
  </si>
  <si>
    <t>Используется Индекс "по сводному"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</si>
  <si>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</si>
  <si>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</si>
  <si>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</si>
  <si>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</si>
  <si>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</si>
  <si>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</si>
  <si>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К_НР_05</t>
  </si>
  <si>
    <t>К нормам НР  с 1.01.2005 по 1.01.2011</t>
  </si>
  <si>
    <t>Для норм НР с 1.01.2011 года:  · {_ТЕК_НР} = 0.85  -  Коэффициент   учитывающий изменение нормы страховых взносов с  1.01.1 - (при расчете в текущем уровне цен  индексами по статьям затрат )  · {_ТЕК_НР} = 1,00  -  при расчет в текущем уровне цен и при уп</t>
  </si>
  <si>
    <t>К_НР_11</t>
  </si>
  <si>
    <t>Коэфф.  к НР для текущего уровня цен с 01.01.2011  при обычном и упрощенном налогообложении  при постатейной индексации</t>
  </si>
  <si>
    <t>К_СП_11</t>
  </si>
  <si>
    <t>Коэф. к  СП в текущем уровне цен  с 01.01.2011</t>
  </si>
  <si>
    <t>Для норм СП с 1.01.2011 года:  · {_ТЕК_СП} = 0.80  -  Коэффициент   учитывающий изменение нормы страховых взносов с  1.01.11 - (при расчете в текущем уровне цен  индексами по статьям затрат )  · {_ТЕК_СП} = 1,00  -  без учета</t>
  </si>
  <si>
    <t>К_НР_12</t>
  </si>
  <si>
    <t>Корректировка НР с 03.12.12 до 27.04.18 если (ТЕК_М/Т/Я) = {выкл.}</t>
  </si>
  <si>
    <t>К_СП_12</t>
  </si>
  <si>
    <t>Корректировка СП с 03.12.12 до 27.04.18 в текущем уровне цен по письму  2536-ИП/12/ГС от 27.11.12  ( если (ТЕК_М/Т/Я) = {выкл.} )</t>
  </si>
  <si>
    <t>К_НР_УПР</t>
  </si>
  <si>
    <t>Коэф. к  НР при упрощенном налогообложении    ( если {УПР} = [вкл] )</t>
  </si>
  <si>
    <t>К_СП_УПР</t>
  </si>
  <si>
    <t>Коэф. к СП при упрощенном налогообложении    ( если {УПР} = [вкл] )</t>
  </si>
  <si>
    <t>К_НР_ХОЗ</t>
  </si>
  <si>
    <t>Коэф. к НР при хозяйственном способе производства работ   ( если {ХОЗ}= {вкл} )</t>
  </si>
  <si>
    <t>К_НР_СЛЖ</t>
  </si>
  <si>
    <t>Коэф.  при реконструкции сложных объектов (мосты, метро, путепроводы)  и  кап. ремонте АЭС, объектов с яд. реакторами   ( если {СЛЖ} = [вкл] )</t>
  </si>
  <si>
    <t>Р_ОКР</t>
  </si>
  <si>
    <t>Разрядность округления результата расчета НР и СП  ( с 01.01.2011 - до целых )</t>
  </si>
  <si>
    <t>К_НР_УПР_ПУ</t>
  </si>
  <si>
    <t>Коэф. к НР при упрощенном налогообложении ( если {УПР} = [вкл] ) для расценок на изготовление материалов, полуфабрикатов, а также металлических и трубопроводных заготовок, изготовляемых в построечных условиях</t>
  </si>
  <si>
    <t>Уровень цен</t>
  </si>
  <si>
    <t>Сборник индексов</t>
  </si>
  <si>
    <t>ТСНБ-2001 МО (редакция 2014 г)</t>
  </si>
  <si>
    <t>Вид цен</t>
  </si>
  <si>
    <t>Московская область Каталог текущих цен на материалы, июнь 2020 г</t>
  </si>
  <si>
    <t>_OBSM_</t>
  </si>
  <si>
    <t>1-1034-90</t>
  </si>
  <si>
    <t>Рабочий строитель среднего разряда 3,4</t>
  </si>
  <si>
    <t>чел.-ч</t>
  </si>
  <si>
    <t>2</t>
  </si>
  <si>
    <t>Затраты труда машинистов</t>
  </si>
  <si>
    <t>чел.час</t>
  </si>
  <si>
    <t>050101</t>
  </si>
  <si>
    <t>ТСЭМ Московской обл., 050101, приказ Минстроя России №675/пр от 21.09.2015 г.</t>
  </si>
  <si>
    <t>Компрессоры передвижные с двигателем внутреннего сгорания давлением до 686 кПа (7 ат), производительность  до 5 м3/мин</t>
  </si>
  <si>
    <t>маш.-ч</t>
  </si>
  <si>
    <t>330804</t>
  </si>
  <si>
    <t>ТСЭМ Московской обл., 330804, приказ Минстроя России №675/пр от 21.09.2015 г.</t>
  </si>
  <si>
    <t>Молотки при работе от передвижных компрессорных станций отбойные пневматические</t>
  </si>
  <si>
    <t>1-1032-90</t>
  </si>
  <si>
    <t>Рабочий строитель среднего разряда 3,2</t>
  </si>
  <si>
    <t>030954</t>
  </si>
  <si>
    <t>ТСЭМ Московской обл., 030954, приказ Минстроя России №675/пр от 21.09.2015 г.</t>
  </si>
  <si>
    <t>Подъемники грузоподъемностью до 500 кг одномачтовые, высота подъема 45 м</t>
  </si>
  <si>
    <t>134041</t>
  </si>
  <si>
    <t>ТСЭМ Московской обл., 134041, приказ Минстроя России №675/пр от 21.09.2015 г.</t>
  </si>
  <si>
    <t>Шуруповерт</t>
  </si>
  <si>
    <t>331451</t>
  </si>
  <si>
    <t>ТСЭМ Московской обл., 331451, приказ Минстроя России №675/пр от 21.09.2015 г.</t>
  </si>
  <si>
    <t>Перфораторы электрические</t>
  </si>
  <si>
    <t>400001</t>
  </si>
  <si>
    <t>ТСЭМ Московской обл., 400001, приказ Минстроя России №675/пр от 21.09.2015 г.</t>
  </si>
  <si>
    <t>Автомобили бортовые, грузоподъемность до 5 т</t>
  </si>
  <si>
    <t>101-2052</t>
  </si>
  <si>
    <t>ТССЦ Московской обл., 101-2052, приказ Минстроя России №675/пр от 21.09.2015 г.</t>
  </si>
  <si>
    <t>Лента бутиловая</t>
  </si>
  <si>
    <t>101-2054</t>
  </si>
  <si>
    <t>ТССЦ Московской обл., 101-2054, приказ Минстроя России №675/пр от 21.09.2015 г.</t>
  </si>
  <si>
    <t>Лента бутиловая диффузионная</t>
  </si>
  <si>
    <t>101-2388</t>
  </si>
  <si>
    <t>ТССЦ Московской обл., 101-2388, приказ Минстроя России №675/пр от 21.09.2015 г.</t>
  </si>
  <si>
    <t>Герметик пенополиуретановый (пена монтажная) типа Makrofleks, Soudal в баллонах по 750 мл</t>
  </si>
  <si>
    <t>шт.</t>
  </si>
  <si>
    <t>101-2789</t>
  </si>
  <si>
    <t>ТССЦ Московской обл., 101-2789, приказ Минстроя России №675/пр от 21.09.2015 г.</t>
  </si>
  <si>
    <t>Лента ПСУЛ</t>
  </si>
  <si>
    <t>101-4173</t>
  </si>
  <si>
    <t>ТССЦ Московской обл., 101-4173, приказ Минстроя России №675/пр от 21.09.2015 г.</t>
  </si>
  <si>
    <t>Дюбели монтажные 10х130 (10х132, 10х150) мм</t>
  </si>
  <si>
    <t>10 шт.</t>
  </si>
  <si>
    <t>102-0303</t>
  </si>
  <si>
    <t>ТССЦ Московской обл., 102-0303, приказ Минстроя России №675/пр от 21.09.2015 г.</t>
  </si>
  <si>
    <t>Клинья пластиковые монтажные</t>
  </si>
  <si>
    <t>1-1030-90</t>
  </si>
  <si>
    <t>Рабочий строитель среднего разряда 3</t>
  </si>
  <si>
    <t>101-0794</t>
  </si>
  <si>
    <t>ТССЦ Московской обл., 101-0794, приказ Минстроя России №675/пр от 21.09.2015 г.</t>
  </si>
  <si>
    <t>Проволока канатная оцинкованная, диаметром 2,6 мм</t>
  </si>
  <si>
    <t>101-1706</t>
  </si>
  <si>
    <t>ТССЦ Московской обл., 101-1706, приказ Минстроя России №675/пр от 21.09.2015 г.</t>
  </si>
  <si>
    <t>Сталь листовая оцинкованная толщиной листа 0,5 мм</t>
  </si>
  <si>
    <t>101-1805</t>
  </si>
  <si>
    <t>ТССЦ Московской обл., 101-1805, приказ Минстроя России №675/пр от 21.09.2015 г.</t>
  </si>
  <si>
    <t>Гвозди строительные</t>
  </si>
  <si>
    <t>1-1036-90</t>
  </si>
  <si>
    <t>Рабочий строитель среднего разряда 3,6</t>
  </si>
  <si>
    <t>331531</t>
  </si>
  <si>
    <t>ТСЭМ Московской обл., 331531, приказ Минстроя России №675/пр от 21.09.2015 г.</t>
  </si>
  <si>
    <t>Пила дисковая электрическая</t>
  </si>
  <si>
    <t>101-1757</t>
  </si>
  <si>
    <t>ТССЦ Московской обл., 101-1757, приказ Минстроя России №675/пр от 21.09.2015 г.</t>
  </si>
  <si>
    <t>Ветошь</t>
  </si>
  <si>
    <t>101-2434</t>
  </si>
  <si>
    <t>ТССЦ Московской обл., 101-2434, приказ Минстроя России №675/пр от 21.09.2015 г.</t>
  </si>
  <si>
    <t>Клей ПВА</t>
  </si>
  <si>
    <t>1-1020-90</t>
  </si>
  <si>
    <t>Рабочий строитель среднего разряда 2</t>
  </si>
  <si>
    <t>1-1023-90</t>
  </si>
  <si>
    <t>Рабочий строитель среднего разряда 2,3</t>
  </si>
  <si>
    <t>1-1040-90</t>
  </si>
  <si>
    <t>Рабочий строитель среднего разряда 4</t>
  </si>
  <si>
    <t>1-1041-90</t>
  </si>
  <si>
    <t>Рабочий строитель среднего разряда 4,1</t>
  </si>
  <si>
    <t>110901</t>
  </si>
  <si>
    <t>ТСЭМ Московской обл., 110901, приказ Минстроя России №675/пр от 21.09.2015 г.</t>
  </si>
  <si>
    <t>Растворосмесители передвижные 65 л</t>
  </si>
  <si>
    <t>101-1944</t>
  </si>
  <si>
    <t>ТССЦ Московской обл., 101-1944, приказ Минстроя России №675/пр от 21.09.2015 г.</t>
  </si>
  <si>
    <t>Грунтовка для внутренних работ ВАК-01-У</t>
  </si>
  <si>
    <t>411-0001</t>
  </si>
  <si>
    <t>ТССЦ Московской обл., 411-0001, приказ Минстроя России №675/пр от 21.09.2015 г.</t>
  </si>
  <si>
    <t>Вода</t>
  </si>
  <si>
    <t>101-0001</t>
  </si>
  <si>
    <t>ТССЦ Московской обл., 101-0001, приказ Минстроя России №675/пр от 21.09.2015 г.</t>
  </si>
  <si>
    <t>Асбест хризотиловый</t>
  </si>
  <si>
    <t>101-0620</t>
  </si>
  <si>
    <t>ТССЦ Московской обл., 101-0620, приказ Минстроя России №675/пр от 21.09.2015 г.</t>
  </si>
  <si>
    <t>Мел природный молотый</t>
  </si>
  <si>
    <t>101-1320</t>
  </si>
  <si>
    <t>ТССЦ Московской обл., 101-1320, приказ Минстроя России №675/пр от 21.09.2015 г.</t>
  </si>
  <si>
    <t>Портландцемент специального назначения сульфатостойкий, марки 400</t>
  </si>
  <si>
    <t>101-1813</t>
  </si>
  <si>
    <t>ТССЦ Московской обл., 101-1813, приказ Минстроя России №675/пр от 21.09.2015 г.</t>
  </si>
  <si>
    <t>Дисперсия поливинилацетатная гомополимерная грубодисперсная непластифицированная (эмульсия поливинилацетатная)</t>
  </si>
  <si>
    <t>101-1840</t>
  </si>
  <si>
    <t>ТССЦ Московской обл., 101-1840, приказ Минстроя России №675/пр от 21.09.2015 г.</t>
  </si>
  <si>
    <t>Клей малярный жидкий</t>
  </si>
  <si>
    <t>409-0639</t>
  </si>
  <si>
    <t>ТССЦ Московской обл., 409-0639, приказ Минстроя России №675/пр от 21.09.2015 г.</t>
  </si>
  <si>
    <t>Пемза шлаковая (щебень пористый из металлургического шлака), марка 600, фракция 5-10 мм</t>
  </si>
  <si>
    <t>1-2042-90</t>
  </si>
  <si>
    <t>Рабочий монтажник среднего разряда 4,2</t>
  </si>
  <si>
    <t>021102</t>
  </si>
  <si>
    <t>ТСЭМ Московской обл., 021102, приказ Минстроя России №675/пр от 21.09.2015 г.</t>
  </si>
  <si>
    <t>Краны на автомобильном ходу при работе на монтаже технологического оборудования 10 т</t>
  </si>
  <si>
    <t>330206</t>
  </si>
  <si>
    <t>ТСЭМ Московской обл., 330206, приказ Минстроя России №675/пр от 21.09.2015 г.</t>
  </si>
  <si>
    <t>Дрели электрические</t>
  </si>
  <si>
    <t>101-1477</t>
  </si>
  <si>
    <t>ТССЦ Московской обл., 101-1477, приказ Минстроя России №675/пр от 21.09.2015 г.</t>
  </si>
  <si>
    <t>Шурупы с полукруглой головкой 2,5х20 мм</t>
  </si>
  <si>
    <t>101-1481</t>
  </si>
  <si>
    <t>ТССЦ Московской обл., 101-1481, приказ Минстроя России №675/пр от 21.09.2015 г.</t>
  </si>
  <si>
    <t>Шурупы с полукруглой головкой 4x40 мм</t>
  </si>
  <si>
    <t>101-3914</t>
  </si>
  <si>
    <t>ТССЦ Московской обл., 101-3914, приказ Минстроя России №675/пр от 21.09.2015 г.</t>
  </si>
  <si>
    <t>Дюбели распорные полипропиленовые</t>
  </si>
  <si>
    <t>999-9950</t>
  </si>
  <si>
    <t>ТССЦ Московской обл., 999-9950, приказ Минстроя России №675/пр от 21.09.2015 г.</t>
  </si>
  <si>
    <t>Вспомогательные ненормируемые материалы (2% от ОЗП)</t>
  </si>
  <si>
    <t>РУБ</t>
  </si>
  <si>
    <t>101-1977</t>
  </si>
  <si>
    <t>ТССЦ Московской обл., 101-1977, приказ Минстроя России №675/пр от 21.09.2015 г.</t>
  </si>
  <si>
    <t>Болты с гайками и шайбами строительные</t>
  </si>
  <si>
    <t>101-2499</t>
  </si>
  <si>
    <t>ТССЦ Московской обл., 101-2499, приказ Минстроя России №675/пр от 21.09.2015 г.</t>
  </si>
  <si>
    <t>Лента изоляционная прорезиненная односторонняя ширина 20 мм, толщина 0,25-0,35 мм</t>
  </si>
  <si>
    <t>405-0219</t>
  </si>
  <si>
    <t>ТССЦ Московской обл., 405-0219, приказ Минстроя России №675/пр от 21.09.2015 г.</t>
  </si>
  <si>
    <t>Гипсовые вяжущие, марка Г3</t>
  </si>
  <si>
    <t>509-0783</t>
  </si>
  <si>
    <t>ТССЦ Московской обл., 509-0783, приказ Минстроя России №675/пр от 21.09.2015 г.</t>
  </si>
  <si>
    <t>Втулки изолирующие</t>
  </si>
  <si>
    <t>030952</t>
  </si>
  <si>
    <t>ТСЭМ Московской обл., 030952, приказ Минстроя России №675/пр от 21.09.2015 г.</t>
  </si>
  <si>
    <t>Подъемники грузоподъемностью до 500 кг одномачтовые, высота подъема 25 м</t>
  </si>
  <si>
    <t>101-1596</t>
  </si>
  <si>
    <t>ТССЦ Московской обл., 101-1596, приказ Минстроя России №675/пр от 21.09.2015 г.</t>
  </si>
  <si>
    <t>Шкурка шлифовальная двухслойная с зернистостью 40-25</t>
  </si>
  <si>
    <t>101-3512</t>
  </si>
  <si>
    <t>ТССЦ Московской обл., 101-3512, приказ Минстроя России №675/пр от 21.09.2015 г.</t>
  </si>
  <si>
    <t>Краска акриловая ВД-АК 2180, ВГТ</t>
  </si>
  <si>
    <t>101-3585</t>
  </si>
  <si>
    <t>ТССЦ Московской обл., 101-3585, приказ Минстроя России №675/пр от 21.09.2015 г.</t>
  </si>
  <si>
    <t>Шпатлевка водно-дисперсионная</t>
  </si>
  <si>
    <t>1-2038-90</t>
  </si>
  <si>
    <t>Рабочий монтажник среднего разряда 3,8</t>
  </si>
  <si>
    <t>101-0319</t>
  </si>
  <si>
    <t>ТССЦ Московской обл., 101-0319, приказ Минстроя России №675/пр от 21.09.2015 г.</t>
  </si>
  <si>
    <t>Картон строительный прокладочный марки Б</t>
  </si>
  <si>
    <t>101-0612</t>
  </si>
  <si>
    <t>ТССЦ Московской обл., 101-0612, приказ Минстроя России №675/пр от 21.09.2015 г.</t>
  </si>
  <si>
    <t>Мастика клеящая морозостойкая битумно-масляная МБ-50</t>
  </si>
  <si>
    <t>101-1764</t>
  </si>
  <si>
    <t>ТССЦ Московской обл., 101-1764, приказ Минстроя России №675/пр от 21.09.2015 г.</t>
  </si>
  <si>
    <t>Тальк молотый, сорт I</t>
  </si>
  <si>
    <t>101-2143</t>
  </si>
  <si>
    <t>ТССЦ Московской обл., 101-2143, приказ Минстроя России №675/пр от 21.09.2015 г.</t>
  </si>
  <si>
    <t>Краска</t>
  </si>
  <si>
    <t>1-1022-90</t>
  </si>
  <si>
    <t>Рабочий строитель среднего разряда 2,2</t>
  </si>
  <si>
    <t>111301</t>
  </si>
  <si>
    <t>ТСЭМ Московской обл., 111301, приказ Минстроя России №675/пр от 21.09.2015 г.</t>
  </si>
  <si>
    <t>Вибратор поверхностный</t>
  </si>
  <si>
    <t>402-0005</t>
  </si>
  <si>
    <t>ТССЦ Московской обл., 402-0005, приказ Минстроя России №675/пр от 21.09.2015 г.</t>
  </si>
  <si>
    <t>Раствор готовый кладочный цементный марки 150</t>
  </si>
  <si>
    <t>020128</t>
  </si>
  <si>
    <t>ТСЭМ Московской обл., 020128, приказ Минстроя России №675/пр от 21.09.2015 г.</t>
  </si>
  <si>
    <t>Краны башенные при работе на других видах строительства 5 т</t>
  </si>
  <si>
    <t>021140</t>
  </si>
  <si>
    <t>ТСЭМ Московской обл., 021140, приказ Минстроя России №675/пр от 21.09.2015 г.</t>
  </si>
  <si>
    <t>Краны на автомобильном ходу при работе на других видах строительства 6,3 т</t>
  </si>
  <si>
    <t>339904</t>
  </si>
  <si>
    <t>ТСЭМ Московской обл., 339904, приказ Минстроя России №675/пр от 21.09.2015 г.</t>
  </si>
  <si>
    <t>Плиткорез MAKITA RH 4101</t>
  </si>
  <si>
    <t>101-1971</t>
  </si>
  <si>
    <t>ТССЦ Московской обл., 101-1971, приказ Минстроя России №675/пр от 21.09.2015 г.</t>
  </si>
  <si>
    <t>Затирка «Старатели» (разной цветности)</t>
  </si>
  <si>
    <t>101-4368</t>
  </si>
  <si>
    <t>ТССЦ Московской обл., 101-4368, приказ Минстроя России №675/пр от 21.09.2015 г.</t>
  </si>
  <si>
    <t>Клей плиточный «Юнис Гранит»</t>
  </si>
  <si>
    <t>101-4486</t>
  </si>
  <si>
    <t>ТССЦ Московской обл., 101-4486, приказ Минстроя России №675/пр от 21.09.2015 г.</t>
  </si>
  <si>
    <t>Гранит керамический многоцветный неполированный, размером 400х400х9 мм</t>
  </si>
  <si>
    <t>101-2201</t>
  </si>
  <si>
    <t>ТССЦ Московской обл., 101-2201, приказ Минстроя России №675/пр от 21.09.2015 г.</t>
  </si>
  <si>
    <t>Дюбели распорные полиэтиленовые 6х30 мм</t>
  </si>
  <si>
    <t>101-4282</t>
  </si>
  <si>
    <t>ТССЦ Московской обл., 101-4282, приказ Минстроя России №675/пр от 21.09.2015 г.</t>
  </si>
  <si>
    <t>Винты самонарезающие остроконечные длиной 35 мм</t>
  </si>
  <si>
    <t>101-4847</t>
  </si>
  <si>
    <t>ТССЦ Московской обл., 101-4847, приказ Минстроя России №675/пр от 21.09.2015 г.</t>
  </si>
  <si>
    <t>Уголок наружный для пластикового плинтуса, высота 48 мм</t>
  </si>
  <si>
    <t>101-4848</t>
  </si>
  <si>
    <t>ТССЦ Московской обл., 101-4848, приказ Минстроя России №675/пр от 21.09.2015 г.</t>
  </si>
  <si>
    <t>Уголок внутренний для пластикового плинтуса, высота 48 мм</t>
  </si>
  <si>
    <t>101-4849</t>
  </si>
  <si>
    <t>ТССЦ Московской обл., 101-4849, приказ Минстроя России №675/пр от 21.09.2015 г.</t>
  </si>
  <si>
    <t>Соединитель для пластикового плинтуса, высота 48 мм</t>
  </si>
  <si>
    <t>101-4850</t>
  </si>
  <si>
    <t>ТССЦ Московской обл., 101-4850, приказ Минстроя России №675/пр от 21.09.2015 г.</t>
  </si>
  <si>
    <t>Заглушка торцевая для пластикового плинтуса левая, высота 48 мм</t>
  </si>
  <si>
    <t>101-4851</t>
  </si>
  <si>
    <t>ТССЦ Московской обл., 101-4851, приказ Минстроя России №675/пр от 21.09.2015 г.</t>
  </si>
  <si>
    <t>Заглушки торцевая для пластикового плинтуса правая, высота 48 мм</t>
  </si>
  <si>
    <t>101-4852</t>
  </si>
  <si>
    <t>ТССЦ Московской обл., 101-4852, приказ Минстроя России №675/пр от 21.09.2015 г.</t>
  </si>
  <si>
    <t>Плинтуса для полов пластиковые, 19х48 мм</t>
  </si>
  <si>
    <t>1-1038-90</t>
  </si>
  <si>
    <t>Рабочий строитель среднего разряда 3,8</t>
  </si>
  <si>
    <t>101-2414</t>
  </si>
  <si>
    <t>ТССЦ Московской обл., 101-2414, приказ Минстроя России №675/пр от 21.09.2015 г.</t>
  </si>
  <si>
    <t>Панели потолочные с комплектующими «Армстронг»</t>
  </si>
  <si>
    <t>509-0167</t>
  </si>
  <si>
    <t>ТССЦ Московской обл., 509-0167, приказ Минстроя России №675/пр от 21.09.2015 г.</t>
  </si>
  <si>
    <t>Сжимы соединительные</t>
  </si>
  <si>
    <t>101-9138</t>
  </si>
  <si>
    <t>ТССЦ Московской обл., 101-9138, приказ Минстроя России №675/пр от 21.09.2015 г.</t>
  </si>
  <si>
    <t>Доски подоконные ПВХ</t>
  </si>
  <si>
    <t>402-9544</t>
  </si>
  <si>
    <t>ТССЦ Московской обл., 402-9544, приказ Минстроя России №675/пр от 21.09.2015 г.</t>
  </si>
  <si>
    <t>Смеси сухие растворные типа «Ветонит»</t>
  </si>
  <si>
    <t>203-9007</t>
  </si>
  <si>
    <t>ТССЦ Московской обл., 203-9007, приказ Минстроя России №675/пр от 21.09.2015 г.</t>
  </si>
  <si>
    <t>Рейки деревянные</t>
  </si>
  <si>
    <t>"СОГЛАСОВАНО"</t>
  </si>
  <si>
    <t>"УТВЕРЖДАЮ"</t>
  </si>
  <si>
    <t>"_____"________________ 2021 г.</t>
  </si>
  <si>
    <t>(наименование стройки)</t>
  </si>
  <si>
    <t xml:space="preserve">Номер заказа   </t>
  </si>
  <si>
    <t>(наименование работ и затрат, наименование объекта)</t>
  </si>
  <si>
    <t>базовая цена</t>
  </si>
  <si>
    <t>текущая цена</t>
  </si>
  <si>
    <t>Сметная стоимость</t>
  </si>
  <si>
    <t>тыс. руб.</t>
  </si>
  <si>
    <t xml:space="preserve">     Строительные работы</t>
  </si>
  <si>
    <t xml:space="preserve">     Монтажные работы</t>
  </si>
  <si>
    <t xml:space="preserve">     Оборудование</t>
  </si>
  <si>
    <t xml:space="preserve">     Прочие работы</t>
  </si>
  <si>
    <t>Нормативная трудоемкость</t>
  </si>
  <si>
    <t>чел. -ч.</t>
  </si>
  <si>
    <t>Средства на оплату труда</t>
  </si>
  <si>
    <t>Строительный объем:</t>
  </si>
  <si>
    <t>Стоимость ед.стр.объема:</t>
  </si>
  <si>
    <t>№ п/п</t>
  </si>
  <si>
    <t>Шифр расценки и коды ресурсов</t>
  </si>
  <si>
    <t>Наименование работ и затрат</t>
  </si>
  <si>
    <t>Ед. изм.</t>
  </si>
  <si>
    <t>Кол-во единиц</t>
  </si>
  <si>
    <t>Цена на ед. изм.</t>
  </si>
  <si>
    <t>Попра-вочные коэфф.</t>
  </si>
  <si>
    <t>Стоимость в ценах 2001г.</t>
  </si>
  <si>
    <t>Пункт коэфф. пересчета</t>
  </si>
  <si>
    <t>Коэфф. пересчета</t>
  </si>
  <si>
    <t>Стоимость в текущих ценах</t>
  </si>
  <si>
    <t>ЗТР всего чел.-час</t>
  </si>
  <si>
    <t>Основание: 1</t>
  </si>
  <si>
    <t>Составлена в ценах ТСНБ-2001 МО (редакция 2014 г) август 2020 года и Московская область Каталог текущих цен на материалы, июнь 2020 г</t>
  </si>
  <si>
    <t>Зарплата</t>
  </si>
  <si>
    <t>в т.ч. зарплата машинистов</t>
  </si>
  <si>
    <t>НР от ФОТ</t>
  </si>
  <si>
    <t>%</t>
  </si>
  <si>
    <t>СП от ФОТ</t>
  </si>
  <si>
    <t>Затраты труда</t>
  </si>
  <si>
    <t>чел-ч</t>
  </si>
  <si>
    <t>Материальные ресурсы</t>
  </si>
  <si>
    <t xml:space="preserve">   </t>
  </si>
  <si>
    <t xml:space="preserve">Объемы согласовал  </t>
  </si>
  <si>
    <t>[должность,подпись(инициалы,фамилия)]</t>
  </si>
  <si>
    <t xml:space="preserve">Составил  </t>
  </si>
  <si>
    <t xml:space="preserve">Проверил  </t>
  </si>
</sst>
</file>

<file path=xl/styles.xml><?xml version="1.0" encoding="utf-8"?>
<styleSheet xmlns="http://schemas.openxmlformats.org/spreadsheetml/2006/main">
  <numFmts count="3">
    <numFmt numFmtId="164" formatCode="#,##0.00;[Red]\-\ #,##0.00"/>
    <numFmt numFmtId="165" formatCode="#,##0.00####;[Red]\-\ #,##0.00####"/>
    <numFmt numFmtId="166" formatCode="#,##0.0;[Red]\-\ #,##0.0"/>
  </numFmts>
  <fonts count="19">
    <font>
      <sz val="10"/>
      <name val="Arial"/>
      <charset val="204"/>
    </font>
    <font>
      <b/>
      <sz val="10"/>
      <color indexed="12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b/>
      <sz val="10"/>
      <color indexed="14"/>
      <name val="Arial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9"/>
      <name val="Arial"/>
      <family val="2"/>
      <charset val="204"/>
    </font>
    <font>
      <i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/>
    <xf numFmtId="0" fontId="11" fillId="0" borderId="0" xfId="0" applyFont="1" applyAlignment="1"/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Border="1" applyAlignment="1">
      <alignment wrapText="1"/>
    </xf>
    <xf numFmtId="0" fontId="11" fillId="0" borderId="0" xfId="0" applyFont="1" applyBorder="1"/>
    <xf numFmtId="0" fontId="11" fillId="0" borderId="0" xfId="0" applyFont="1" applyAlignment="1">
      <alignment wrapText="1"/>
    </xf>
    <xf numFmtId="0" fontId="14" fillId="0" borderId="0" xfId="0" applyFont="1" applyAlignment="1">
      <alignment vertical="center" wrapText="1"/>
    </xf>
    <xf numFmtId="0" fontId="13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vertical="top"/>
    </xf>
    <xf numFmtId="0" fontId="14" fillId="0" borderId="0" xfId="0" applyFont="1" applyAlignment="1">
      <alignment horizontal="right"/>
    </xf>
    <xf numFmtId="0" fontId="11" fillId="0" borderId="0" xfId="0" applyFont="1" applyAlignment="1">
      <alignment horizontal="right" vertical="top"/>
    </xf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horizontal="left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164" fontId="0" fillId="0" borderId="0" xfId="0" applyNumberFormat="1"/>
    <xf numFmtId="0" fontId="11" fillId="0" borderId="2" xfId="0" applyFont="1" applyBorder="1"/>
    <xf numFmtId="0" fontId="9" fillId="0" borderId="0" xfId="0" applyFont="1" applyAlignment="1">
      <alignment wrapText="1"/>
    </xf>
    <xf numFmtId="0" fontId="11" fillId="0" borderId="0" xfId="0" applyFont="1" applyAlignment="1">
      <alignment vertical="center"/>
    </xf>
    <xf numFmtId="0" fontId="14" fillId="0" borderId="0" xfId="0" applyFont="1"/>
    <xf numFmtId="0" fontId="11" fillId="0" borderId="0" xfId="0" applyFont="1" applyAlignment="1">
      <alignment horizontal="left" wrapText="1"/>
    </xf>
    <xf numFmtId="0" fontId="18" fillId="0" borderId="0" xfId="0" applyFont="1" applyAlignment="1">
      <alignment horizontal="right" wrapText="1"/>
    </xf>
    <xf numFmtId="165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 wrapText="1"/>
    </xf>
    <xf numFmtId="164" fontId="11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164" fontId="18" fillId="0" borderId="0" xfId="0" applyNumberFormat="1" applyFont="1" applyAlignment="1">
      <alignment horizontal="right"/>
    </xf>
    <xf numFmtId="0" fontId="9" fillId="0" borderId="0" xfId="0" applyFont="1" applyAlignment="1">
      <alignment horizontal="right" wrapText="1"/>
    </xf>
    <xf numFmtId="0" fontId="18" fillId="0" borderId="2" xfId="0" applyFont="1" applyBorder="1" applyAlignment="1">
      <alignment horizontal="right" wrapText="1"/>
    </xf>
    <xf numFmtId="0" fontId="11" fillId="0" borderId="2" xfId="0" applyFont="1" applyBorder="1" applyAlignment="1">
      <alignment horizontal="right"/>
    </xf>
    <xf numFmtId="165" fontId="11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right" wrapText="1"/>
    </xf>
    <xf numFmtId="164" fontId="11" fillId="0" borderId="2" xfId="0" applyNumberFormat="1" applyFont="1" applyBorder="1" applyAlignment="1">
      <alignment horizontal="right"/>
    </xf>
    <xf numFmtId="164" fontId="10" fillId="0" borderId="2" xfId="0" applyNumberFormat="1" applyFont="1" applyBorder="1" applyAlignment="1">
      <alignment horizontal="right"/>
    </xf>
    <xf numFmtId="164" fontId="17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right"/>
    </xf>
    <xf numFmtId="0" fontId="11" fillId="0" borderId="2" xfId="0" quotePrefix="1" applyFont="1" applyBorder="1" applyAlignment="1">
      <alignment horizontal="right" wrapText="1"/>
    </xf>
    <xf numFmtId="0" fontId="10" fillId="0" borderId="2" xfId="0" applyFont="1" applyBorder="1" applyAlignment="1">
      <alignment horizontal="right"/>
    </xf>
    <xf numFmtId="0" fontId="11" fillId="0" borderId="0" xfId="0" quotePrefix="1" applyFont="1" applyAlignment="1">
      <alignment horizontal="right" wrapText="1"/>
    </xf>
    <xf numFmtId="0" fontId="11" fillId="0" borderId="0" xfId="0" applyFont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 wrapText="1"/>
    </xf>
    <xf numFmtId="165" fontId="9" fillId="0" borderId="0" xfId="0" applyNumberFormat="1" applyFont="1" applyAlignment="1">
      <alignment horizontal="left"/>
    </xf>
    <xf numFmtId="164" fontId="14" fillId="0" borderId="1" xfId="0" applyNumberFormat="1" applyFont="1" applyBorder="1" applyAlignment="1">
      <alignment horizontal="right"/>
    </xf>
    <xf numFmtId="164" fontId="14" fillId="0" borderId="0" xfId="0" applyNumberFormat="1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 wrapText="1"/>
    </xf>
    <xf numFmtId="0" fontId="14" fillId="0" borderId="0" xfId="0" applyFont="1" applyAlignment="1">
      <alignment horizontal="left" wrapText="1"/>
    </xf>
    <xf numFmtId="0" fontId="12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 vertical="top"/>
    </xf>
    <xf numFmtId="0" fontId="11" fillId="0" borderId="2" xfId="0" applyFont="1" applyBorder="1" applyAlignment="1">
      <alignment horizontal="left"/>
    </xf>
    <xf numFmtId="0" fontId="11" fillId="0" borderId="0" xfId="0" applyFont="1" applyAlignment="1">
      <alignment horizontal="left" wrapText="1"/>
    </xf>
    <xf numFmtId="166" fontId="11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164" fontId="11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right"/>
    </xf>
    <xf numFmtId="0" fontId="13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1" fillId="0" borderId="0" xfId="0" applyFont="1" applyBorder="1" applyAlignment="1">
      <alignment horizontal="left" wrapText="1"/>
    </xf>
    <xf numFmtId="0" fontId="10" fillId="0" borderId="1" xfId="0" applyFont="1" applyBorder="1" applyAlignment="1">
      <alignment horizontal="center" vertical="top" wrapText="1"/>
    </xf>
    <xf numFmtId="0" fontId="13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347"/>
  <sheetViews>
    <sheetView tabSelected="1" topLeftCell="A59" zoomScaleNormal="100" workbookViewId="0">
      <selection activeCell="C78" sqref="C78:F78"/>
    </sheetView>
  </sheetViews>
  <sheetFormatPr defaultRowHeight="12.75"/>
  <cols>
    <col min="1" max="1" width="5.7109375" customWidth="1"/>
    <col min="2" max="2" width="11.7109375" customWidth="1"/>
    <col min="3" max="3" width="40.7109375" customWidth="1"/>
    <col min="4" max="5" width="10.7109375" customWidth="1"/>
    <col min="6" max="8" width="12.7109375" customWidth="1"/>
    <col min="9" max="9" width="17.7109375" customWidth="1"/>
    <col min="10" max="10" width="8.7109375" customWidth="1"/>
    <col min="11" max="11" width="12.7109375" customWidth="1"/>
    <col min="12" max="12" width="8.7109375" customWidth="1"/>
    <col min="15" max="36" width="0" hidden="1" customWidth="1"/>
  </cols>
  <sheetData>
    <row r="1" spans="1:12">
      <c r="A1" s="9" t="str">
        <f>Source!B1</f>
        <v>Smeta.RU  (495) 974-1589</v>
      </c>
    </row>
    <row r="2" spans="1:12" ht="14.25">
      <c r="A2" s="10"/>
      <c r="B2" s="10"/>
      <c r="C2" s="10"/>
      <c r="D2" s="10"/>
      <c r="E2" s="10"/>
      <c r="F2" s="10"/>
      <c r="G2" s="10"/>
      <c r="H2" s="10"/>
      <c r="I2" s="10"/>
      <c r="J2" s="10"/>
      <c r="K2" s="11"/>
      <c r="L2" s="11"/>
    </row>
    <row r="3" spans="1:12" ht="16.5">
      <c r="A3" s="12"/>
      <c r="B3" s="80" t="s">
        <v>555</v>
      </c>
      <c r="C3" s="80"/>
      <c r="D3" s="80"/>
      <c r="E3" s="80"/>
      <c r="F3" s="11"/>
      <c r="G3" s="11"/>
      <c r="H3" s="80" t="s">
        <v>556</v>
      </c>
      <c r="I3" s="80"/>
      <c r="J3" s="80"/>
      <c r="K3" s="80"/>
      <c r="L3" s="80"/>
    </row>
    <row r="4" spans="1:12" ht="14.25">
      <c r="A4" s="11"/>
      <c r="B4" s="61"/>
      <c r="C4" s="61"/>
      <c r="D4" s="61"/>
      <c r="E4" s="61"/>
      <c r="F4" s="11"/>
      <c r="G4" s="11"/>
      <c r="H4" s="61"/>
      <c r="I4" s="61"/>
      <c r="J4" s="61"/>
      <c r="K4" s="61"/>
      <c r="L4" s="61"/>
    </row>
    <row r="5" spans="1:12" ht="14.25">
      <c r="A5" s="13"/>
      <c r="B5" s="13"/>
      <c r="C5" s="14"/>
      <c r="D5" s="14"/>
      <c r="E5" s="14"/>
      <c r="F5" s="11"/>
      <c r="G5" s="11"/>
      <c r="H5" s="15"/>
      <c r="I5" s="14"/>
      <c r="J5" s="14"/>
      <c r="K5" s="14"/>
      <c r="L5" s="15"/>
    </row>
    <row r="6" spans="1:12" ht="14.25">
      <c r="A6" s="15"/>
      <c r="B6" s="61" t="str">
        <f>CONCATENATE("______________________ ", IF(Source!AL12&lt;&gt;"", Source!AL12, ""))</f>
        <v xml:space="preserve">______________________ </v>
      </c>
      <c r="C6" s="61"/>
      <c r="D6" s="61"/>
      <c r="E6" s="61"/>
      <c r="F6" s="11"/>
      <c r="G6" s="11"/>
      <c r="H6" s="61" t="str">
        <f>CONCATENATE("______________________ ", IF(Source!AH12&lt;&gt;"", Source!AH12, ""))</f>
        <v xml:space="preserve">______________________ </v>
      </c>
      <c r="I6" s="61"/>
      <c r="J6" s="61"/>
      <c r="K6" s="61"/>
      <c r="L6" s="61"/>
    </row>
    <row r="7" spans="1:12" ht="14.25">
      <c r="A7" s="16"/>
      <c r="B7" s="78" t="s">
        <v>557</v>
      </c>
      <c r="C7" s="78"/>
      <c r="D7" s="78"/>
      <c r="E7" s="78"/>
      <c r="F7" s="11"/>
      <c r="G7" s="11"/>
      <c r="H7" s="78" t="s">
        <v>557</v>
      </c>
      <c r="I7" s="78"/>
      <c r="J7" s="78"/>
      <c r="K7" s="78"/>
      <c r="L7" s="78"/>
    </row>
    <row r="10" spans="1:12" ht="15.75">
      <c r="A10" s="16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16"/>
    </row>
    <row r="11" spans="1:12" ht="14.25">
      <c r="A11" s="17"/>
      <c r="B11" s="79" t="s">
        <v>558</v>
      </c>
      <c r="C11" s="79"/>
      <c r="D11" s="79"/>
      <c r="E11" s="79"/>
      <c r="F11" s="79"/>
      <c r="G11" s="79"/>
      <c r="H11" s="79"/>
      <c r="I11" s="79"/>
      <c r="J11" s="79"/>
      <c r="K11" s="79"/>
      <c r="L11" s="16"/>
    </row>
    <row r="12" spans="1:12" ht="14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2" ht="14.25">
      <c r="A13" s="11"/>
      <c r="B13" s="11"/>
      <c r="C13" s="11"/>
      <c r="D13" s="11"/>
      <c r="E13" s="11"/>
      <c r="F13" s="62" t="s">
        <v>559</v>
      </c>
      <c r="G13" s="62"/>
      <c r="H13" s="67" t="str">
        <f>IF(Source!F12&lt;&gt;"Новый объект", Source!F12, "")</f>
        <v/>
      </c>
      <c r="I13" s="67"/>
      <c r="J13" s="67"/>
      <c r="K13" s="67"/>
      <c r="L13" s="18"/>
    </row>
    <row r="14" spans="1:12" ht="14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ht="15.75">
      <c r="A15" s="19"/>
      <c r="B15" s="73" t="str">
        <f>CONCATENATE( "ЛОКАЛЬНАЯ СМЕТА № ",IF(Source!F12&lt;&gt;"Новый объект", Source!F12, ""))</f>
        <v xml:space="preserve">ЛОКАЛЬНАЯ СМЕТА № </v>
      </c>
      <c r="C15" s="73"/>
      <c r="D15" s="73"/>
      <c r="E15" s="73"/>
      <c r="F15" s="73"/>
      <c r="G15" s="73"/>
      <c r="H15" s="73"/>
      <c r="I15" s="73"/>
      <c r="J15" s="73"/>
      <c r="K15" s="73"/>
      <c r="L15" s="19"/>
    </row>
    <row r="16" spans="1:12" ht="15.75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19"/>
    </row>
    <row r="17" spans="1:12" ht="18" hidden="1">
      <c r="A17" s="19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19"/>
    </row>
    <row r="18" spans="1:12" ht="14.25" hidden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 ht="18">
      <c r="A19" s="11"/>
      <c r="B19" s="75" t="str">
        <f>IF(Source!G12&lt;&gt;"Новый объект", Source!G12, "")</f>
        <v>Ремонт помещений Дрезна 2020</v>
      </c>
      <c r="C19" s="75"/>
      <c r="D19" s="75"/>
      <c r="E19" s="75"/>
      <c r="F19" s="75"/>
      <c r="G19" s="75"/>
      <c r="H19" s="75"/>
      <c r="I19" s="75"/>
      <c r="J19" s="75"/>
      <c r="K19" s="75"/>
      <c r="L19" s="21"/>
    </row>
    <row r="20" spans="1:12" ht="14.25">
      <c r="A20" s="11"/>
      <c r="B20" s="76" t="s">
        <v>560</v>
      </c>
      <c r="C20" s="76"/>
      <c r="D20" s="76"/>
      <c r="E20" s="76"/>
      <c r="F20" s="76"/>
      <c r="G20" s="76"/>
      <c r="H20" s="76"/>
      <c r="I20" s="76"/>
      <c r="J20" s="76"/>
      <c r="K20" s="76"/>
      <c r="L20" s="16"/>
    </row>
    <row r="21" spans="1:12" ht="14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2" ht="14.25">
      <c r="A22" s="67" t="s">
        <v>586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</row>
    <row r="23" spans="1:12" ht="14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2" ht="14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 ht="14.25">
      <c r="A25" s="11"/>
      <c r="B25" s="11"/>
      <c r="C25" s="11"/>
      <c r="D25" s="11"/>
      <c r="E25" s="22"/>
      <c r="F25" s="22"/>
      <c r="G25" s="77" t="s">
        <v>561</v>
      </c>
      <c r="H25" s="77"/>
      <c r="I25" s="77" t="s">
        <v>562</v>
      </c>
      <c r="J25" s="77"/>
      <c r="K25" s="11"/>
      <c r="L25" s="11"/>
    </row>
    <row r="26" spans="1:12" ht="15">
      <c r="A26" s="11"/>
      <c r="B26" s="11"/>
      <c r="C26" s="69" t="s">
        <v>563</v>
      </c>
      <c r="D26" s="69"/>
      <c r="E26" s="69"/>
      <c r="F26" s="69"/>
      <c r="G26" s="70">
        <f>SUM(O1:O335)/1000</f>
        <v>24.333189999999991</v>
      </c>
      <c r="H26" s="70"/>
      <c r="I26" s="70">
        <f>(Source!F262/1000)</f>
        <v>356.4239</v>
      </c>
      <c r="J26" s="70"/>
      <c r="K26" s="71" t="s">
        <v>564</v>
      </c>
      <c r="L26" s="71"/>
    </row>
    <row r="27" spans="1:12" ht="14.25">
      <c r="A27" s="11"/>
      <c r="B27" s="11"/>
      <c r="C27" s="72" t="s">
        <v>565</v>
      </c>
      <c r="D27" s="72"/>
      <c r="E27" s="72"/>
      <c r="F27" s="72"/>
      <c r="G27" s="70">
        <f>SUM(W1:W335)/1000</f>
        <v>23.542039999999993</v>
      </c>
      <c r="H27" s="70"/>
      <c r="I27" s="70">
        <f>(Source!F249)/1000</f>
        <v>274.96593000000001</v>
      </c>
      <c r="J27" s="70"/>
      <c r="K27" s="71" t="s">
        <v>564</v>
      </c>
      <c r="L27" s="71"/>
    </row>
    <row r="28" spans="1:12" ht="14.25">
      <c r="A28" s="11"/>
      <c r="B28" s="11"/>
      <c r="C28" s="72" t="s">
        <v>566</v>
      </c>
      <c r="D28" s="72"/>
      <c r="E28" s="72"/>
      <c r="F28" s="72"/>
      <c r="G28" s="70">
        <f>SUM(X1:X335)/1000</f>
        <v>0.79115000000000002</v>
      </c>
      <c r="H28" s="70"/>
      <c r="I28" s="70">
        <f>(Source!F250)/1000</f>
        <v>22.053990000000002</v>
      </c>
      <c r="J28" s="70"/>
      <c r="K28" s="71" t="s">
        <v>564</v>
      </c>
      <c r="L28" s="71"/>
    </row>
    <row r="29" spans="1:12" ht="14.25">
      <c r="A29" s="11"/>
      <c r="B29" s="11"/>
      <c r="C29" s="72" t="s">
        <v>567</v>
      </c>
      <c r="D29" s="72"/>
      <c r="E29" s="72"/>
      <c r="F29" s="72"/>
      <c r="G29" s="70">
        <f>SUM(Y1:Y335)/1000</f>
        <v>0</v>
      </c>
      <c r="H29" s="70"/>
      <c r="I29" s="70">
        <f>(Source!F241)/1000</f>
        <v>0</v>
      </c>
      <c r="J29" s="70"/>
      <c r="K29" s="71" t="s">
        <v>564</v>
      </c>
      <c r="L29" s="71"/>
    </row>
    <row r="30" spans="1:12" ht="14.25">
      <c r="A30" s="11"/>
      <c r="B30" s="11"/>
      <c r="C30" s="72" t="s">
        <v>568</v>
      </c>
      <c r="D30" s="72"/>
      <c r="E30" s="72"/>
      <c r="F30" s="72"/>
      <c r="G30" s="70">
        <f>SUM(Z1:Z335)/1000</f>
        <v>0</v>
      </c>
      <c r="H30" s="70"/>
      <c r="I30" s="70">
        <f>(Source!F251+Source!F252)/1000</f>
        <v>0</v>
      </c>
      <c r="J30" s="70"/>
      <c r="K30" s="71" t="s">
        <v>564</v>
      </c>
      <c r="L30" s="71"/>
    </row>
    <row r="31" spans="1:12" ht="15">
      <c r="A31" s="11"/>
      <c r="B31" s="11"/>
      <c r="C31" s="69" t="s">
        <v>569</v>
      </c>
      <c r="D31" s="69"/>
      <c r="E31" s="69"/>
      <c r="F31" s="69"/>
      <c r="G31" s="70">
        <f>I31</f>
        <v>304.07674799999995</v>
      </c>
      <c r="H31" s="70"/>
      <c r="I31" s="70">
        <f>(Source!F254+Source!F255)</f>
        <v>304.07674799999995</v>
      </c>
      <c r="J31" s="70"/>
      <c r="K31" s="71" t="s">
        <v>570</v>
      </c>
      <c r="L31" s="71"/>
    </row>
    <row r="32" spans="1:12" ht="15">
      <c r="A32" s="11"/>
      <c r="B32" s="11"/>
      <c r="C32" s="69" t="s">
        <v>571</v>
      </c>
      <c r="D32" s="69"/>
      <c r="E32" s="69"/>
      <c r="F32" s="69"/>
      <c r="G32" s="70">
        <f>SUM(R1:R335)/1000</f>
        <v>2.7604699999999998</v>
      </c>
      <c r="H32" s="70"/>
      <c r="I32" s="70">
        <f>(Source!F247+ Source!F246)/1000</f>
        <v>87.507259999999988</v>
      </c>
      <c r="J32" s="70"/>
      <c r="K32" s="71" t="s">
        <v>564</v>
      </c>
      <c r="L32" s="71"/>
    </row>
    <row r="33" spans="1:22" ht="14.25" hidden="1">
      <c r="A33" s="11"/>
      <c r="B33" s="11"/>
      <c r="C33" s="72" t="s">
        <v>214</v>
      </c>
      <c r="D33" s="72"/>
      <c r="E33" s="72"/>
      <c r="F33" s="72"/>
      <c r="G33" s="70"/>
      <c r="H33" s="70"/>
      <c r="I33" s="70"/>
      <c r="J33" s="70"/>
      <c r="K33" s="23" t="s">
        <v>564</v>
      </c>
      <c r="L33" s="11"/>
    </row>
    <row r="34" spans="1:22" ht="15">
      <c r="A34" s="11"/>
      <c r="B34" s="11"/>
      <c r="C34" s="24"/>
      <c r="D34" s="24"/>
      <c r="E34" s="24"/>
      <c r="F34" s="15"/>
      <c r="G34" s="25"/>
      <c r="H34" s="25"/>
      <c r="I34" s="25"/>
      <c r="J34" s="25"/>
      <c r="K34" s="25"/>
      <c r="L34" s="25"/>
    </row>
    <row r="35" spans="1:22" ht="15" hidden="1">
      <c r="A35" s="15" t="s">
        <v>572</v>
      </c>
      <c r="B35" s="11"/>
      <c r="C35" s="11"/>
      <c r="D35" s="13"/>
      <c r="E35" s="11"/>
      <c r="F35" s="11"/>
      <c r="G35" s="26"/>
      <c r="H35" s="26"/>
      <c r="I35" s="27"/>
      <c r="J35" s="26"/>
      <c r="K35" s="26"/>
      <c r="L35" s="26"/>
    </row>
    <row r="36" spans="1:22" ht="15" hidden="1">
      <c r="A36" s="15" t="s">
        <v>573</v>
      </c>
      <c r="B36" s="11"/>
      <c r="C36" s="11"/>
      <c r="D36" s="13"/>
      <c r="E36" s="11"/>
      <c r="F36" s="11"/>
      <c r="G36" s="26"/>
      <c r="H36" s="26"/>
      <c r="I36" s="27"/>
      <c r="J36" s="26"/>
      <c r="K36" s="26"/>
      <c r="L36" s="26"/>
    </row>
    <row r="37" spans="1:22" ht="15" hidden="1">
      <c r="A37" s="11"/>
      <c r="B37" s="11"/>
      <c r="C37" s="10"/>
      <c r="D37" s="10"/>
      <c r="E37" s="10"/>
      <c r="F37" s="10"/>
      <c r="G37" s="26"/>
      <c r="H37" s="26"/>
      <c r="I37" s="27"/>
      <c r="J37" s="26"/>
      <c r="K37" s="26"/>
      <c r="L37" s="26"/>
    </row>
    <row r="38" spans="1:22" ht="14.25">
      <c r="A38" s="66" t="s">
        <v>587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</row>
    <row r="39" spans="1:22" ht="57">
      <c r="A39" s="28" t="s">
        <v>574</v>
      </c>
      <c r="B39" s="28" t="s">
        <v>575</v>
      </c>
      <c r="C39" s="28" t="s">
        <v>576</v>
      </c>
      <c r="D39" s="28" t="s">
        <v>577</v>
      </c>
      <c r="E39" s="28" t="s">
        <v>578</v>
      </c>
      <c r="F39" s="28" t="s">
        <v>579</v>
      </c>
      <c r="G39" s="28" t="s">
        <v>580</v>
      </c>
      <c r="H39" s="28" t="s">
        <v>581</v>
      </c>
      <c r="I39" s="28" t="s">
        <v>582</v>
      </c>
      <c r="J39" s="28" t="s">
        <v>583</v>
      </c>
      <c r="K39" s="28" t="s">
        <v>584</v>
      </c>
      <c r="L39" s="28" t="s">
        <v>585</v>
      </c>
    </row>
    <row r="40" spans="1:22" ht="14.25">
      <c r="A40" s="29">
        <v>1</v>
      </c>
      <c r="B40" s="29">
        <v>2</v>
      </c>
      <c r="C40" s="29">
        <v>3</v>
      </c>
      <c r="D40" s="29">
        <v>4</v>
      </c>
      <c r="E40" s="29">
        <v>5</v>
      </c>
      <c r="F40" s="29">
        <v>6</v>
      </c>
      <c r="G40" s="29">
        <v>7</v>
      </c>
      <c r="H40" s="29">
        <v>8</v>
      </c>
      <c r="I40" s="29">
        <v>9</v>
      </c>
      <c r="J40" s="29">
        <v>10</v>
      </c>
      <c r="K40" s="29">
        <v>11</v>
      </c>
      <c r="L40" s="30">
        <v>12</v>
      </c>
    </row>
    <row r="42" spans="1:22" ht="16.5">
      <c r="A42" s="64" t="str">
        <f>CONCATENATE("Локальная смета: ",IF(Source!G20&lt;&gt;"Новая локальная смета", Source!G20, ""))</f>
        <v xml:space="preserve">Локальная смета: 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</row>
    <row r="44" spans="1:22" ht="16.5">
      <c r="A44" s="64" t="str">
        <f>CONCATENATE("Раздел: ",IF(Source!G24&lt;&gt;"Новый раздел", Source!G24, ""))</f>
        <v>Раздел: Помещение №1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</row>
    <row r="45" spans="1:22" ht="28.5">
      <c r="A45" s="23" t="str">
        <f>Source!E28</f>
        <v>3</v>
      </c>
      <c r="B45" s="55" t="str">
        <f>Source!F28</f>
        <v>46-03-007-3</v>
      </c>
      <c r="C45" s="55" t="str">
        <f>Source!G28</f>
        <v>Пробивка проемов в конструкциях из кирпича</v>
      </c>
      <c r="D45" s="37" t="str">
        <f>Source!H28</f>
        <v>1 м3</v>
      </c>
      <c r="E45" s="10">
        <f>Source!I28</f>
        <v>2</v>
      </c>
      <c r="F45" s="38">
        <f>Source!AL28+Source!AM28+Source!AO28</f>
        <v>236.36</v>
      </c>
      <c r="G45" s="39"/>
      <c r="H45" s="40"/>
      <c r="I45" s="39" t="str">
        <f>Source!BO28</f>
        <v>46-03-007-3</v>
      </c>
      <c r="J45" s="39"/>
      <c r="K45" s="40"/>
      <c r="L45" s="41"/>
      <c r="S45">
        <f>ROUND((Source!FX28/100)*((ROUND(Source!AF28*Source!I28, 2)+ROUND(Source!AE28*Source!I28, 2))), 2)</f>
        <v>269.04000000000002</v>
      </c>
      <c r="T45">
        <f>Source!X28</f>
        <v>8528.64</v>
      </c>
      <c r="U45">
        <f>ROUND((Source!FY28/100)*((ROUND(Source!AF28*Source!I28, 2)+ROUND(Source!AE28*Source!I28, 2))), 2)</f>
        <v>161.69999999999999</v>
      </c>
      <c r="V45">
        <f>Source!Y28</f>
        <v>5168.87</v>
      </c>
    </row>
    <row r="46" spans="1:22" ht="14.25">
      <c r="A46" s="23"/>
      <c r="B46" s="55"/>
      <c r="C46" s="55" t="s">
        <v>588</v>
      </c>
      <c r="D46" s="37"/>
      <c r="E46" s="10"/>
      <c r="F46" s="38">
        <f>Source!AO28</f>
        <v>110.33</v>
      </c>
      <c r="G46" s="39" t="str">
        <f>Source!DG28</f>
        <v/>
      </c>
      <c r="H46" s="40">
        <f>ROUND(Source!AF28*Source!I28, 2)</f>
        <v>220.66</v>
      </c>
      <c r="I46" s="39"/>
      <c r="J46" s="39">
        <f>IF(Source!BA28&lt;&gt; 0, Source!BA28, 1)</f>
        <v>31.7</v>
      </c>
      <c r="K46" s="40">
        <f>Source!S28</f>
        <v>6994.92</v>
      </c>
      <c r="L46" s="41"/>
      <c r="R46">
        <f>H46</f>
        <v>220.66</v>
      </c>
    </row>
    <row r="47" spans="1:22" ht="14.25">
      <c r="A47" s="23"/>
      <c r="B47" s="55"/>
      <c r="C47" s="55" t="s">
        <v>196</v>
      </c>
      <c r="D47" s="37"/>
      <c r="E47" s="10"/>
      <c r="F47" s="38">
        <f>Source!AM28</f>
        <v>126.03</v>
      </c>
      <c r="G47" s="39" t="str">
        <f>Source!DE28</f>
        <v/>
      </c>
      <c r="H47" s="40">
        <f>ROUND(Source!AD28*Source!I28, 2)</f>
        <v>252.06</v>
      </c>
      <c r="I47" s="39"/>
      <c r="J47" s="39">
        <f>IF(Source!BB28&lt;&gt; 0, Source!BB28, 1)</f>
        <v>10.74</v>
      </c>
      <c r="K47" s="40">
        <f>Source!Q28</f>
        <v>2707.12</v>
      </c>
      <c r="L47" s="41"/>
    </row>
    <row r="48" spans="1:22" ht="14.25">
      <c r="A48" s="23"/>
      <c r="B48" s="55"/>
      <c r="C48" s="55" t="s">
        <v>589</v>
      </c>
      <c r="D48" s="37"/>
      <c r="E48" s="10"/>
      <c r="F48" s="38">
        <f>Source!AN28</f>
        <v>25.55</v>
      </c>
      <c r="G48" s="39" t="str">
        <f>Source!DF28</f>
        <v/>
      </c>
      <c r="H48" s="42">
        <f>ROUND(Source!AE28*Source!I28, 2)</f>
        <v>51.1</v>
      </c>
      <c r="I48" s="39"/>
      <c r="J48" s="39">
        <f>IF(Source!BS28&lt;&gt; 0, Source!BS28, 1)</f>
        <v>31.7</v>
      </c>
      <c r="K48" s="42">
        <f>Source!R28</f>
        <v>1619.87</v>
      </c>
      <c r="L48" s="41"/>
      <c r="R48">
        <f>H48</f>
        <v>51.1</v>
      </c>
    </row>
    <row r="49" spans="1:26" ht="14.25">
      <c r="A49" s="23"/>
      <c r="B49" s="55"/>
      <c r="C49" s="55" t="s">
        <v>590</v>
      </c>
      <c r="D49" s="37" t="s">
        <v>591</v>
      </c>
      <c r="E49" s="10">
        <f>Source!BZ28</f>
        <v>110</v>
      </c>
      <c r="F49" s="61" t="str">
        <f>CONCATENATE(" )", Source!DL28, Source!FT28, "=", Source!FX28)</f>
        <v xml:space="preserve"> )*0,9=99</v>
      </c>
      <c r="G49" s="62"/>
      <c r="H49" s="40">
        <f>SUM(S45:S51)</f>
        <v>269.04000000000002</v>
      </c>
      <c r="I49" s="43"/>
      <c r="J49" s="36">
        <f>Source!AT28</f>
        <v>99</v>
      </c>
      <c r="K49" s="40">
        <f>SUM(T45:T51)</f>
        <v>8528.64</v>
      </c>
      <c r="L49" s="41"/>
    </row>
    <row r="50" spans="1:26" ht="14.25">
      <c r="A50" s="23"/>
      <c r="B50" s="55"/>
      <c r="C50" s="55" t="s">
        <v>592</v>
      </c>
      <c r="D50" s="37" t="s">
        <v>591</v>
      </c>
      <c r="E50" s="10">
        <f>Source!CA28</f>
        <v>70</v>
      </c>
      <c r="F50" s="61" t="str">
        <f>CONCATENATE(" )", Source!DM28, Source!FU28, "=", Source!FY28)</f>
        <v xml:space="preserve"> )*0,85=59,5</v>
      </c>
      <c r="G50" s="62"/>
      <c r="H50" s="40">
        <f>SUM(U45:U51)</f>
        <v>161.69999999999999</v>
      </c>
      <c r="I50" s="43"/>
      <c r="J50" s="36">
        <f>Source!AU28</f>
        <v>60</v>
      </c>
      <c r="K50" s="40">
        <f>SUM(V45:V51)</f>
        <v>5168.87</v>
      </c>
      <c r="L50" s="41"/>
    </row>
    <row r="51" spans="1:26" ht="14.25">
      <c r="A51" s="56"/>
      <c r="B51" s="57"/>
      <c r="C51" s="57" t="s">
        <v>593</v>
      </c>
      <c r="D51" s="44" t="s">
        <v>594</v>
      </c>
      <c r="E51" s="45">
        <f>Source!AQ28</f>
        <v>12.3</v>
      </c>
      <c r="F51" s="46"/>
      <c r="G51" s="47" t="str">
        <f>Source!DI28</f>
        <v/>
      </c>
      <c r="H51" s="48"/>
      <c r="I51" s="47"/>
      <c r="J51" s="47"/>
      <c r="K51" s="48"/>
      <c r="L51" s="49">
        <f>Source!U28</f>
        <v>24.6</v>
      </c>
    </row>
    <row r="52" spans="1:26" ht="15">
      <c r="G52" s="59">
        <f>H46+H47+H49+H50</f>
        <v>903.46</v>
      </c>
      <c r="H52" s="59"/>
      <c r="J52" s="59">
        <f>K46+K47+K49+K50</f>
        <v>23399.55</v>
      </c>
      <c r="K52" s="59"/>
      <c r="L52" s="50">
        <f>Source!U28</f>
        <v>24.6</v>
      </c>
      <c r="O52" s="31">
        <f>G52</f>
        <v>903.46</v>
      </c>
      <c r="P52" s="31">
        <f>J52</f>
        <v>23399.55</v>
      </c>
      <c r="Q52" s="31">
        <f>L52</f>
        <v>24.6</v>
      </c>
      <c r="W52">
        <f>IF(Source!BI28&lt;=1,H46+H47+H49+H50, 0)</f>
        <v>903.46</v>
      </c>
      <c r="X52">
        <f>IF(Source!BI28=2,H46+H47+H49+H50, 0)</f>
        <v>0</v>
      </c>
      <c r="Y52">
        <f>IF(Source!BI28=3,H46+H47+H49+H50, 0)</f>
        <v>0</v>
      </c>
      <c r="Z52">
        <f>IF(Source!BI28=4,H46+H47+H49+H50, 0)</f>
        <v>0</v>
      </c>
    </row>
    <row r="53" spans="1:26" ht="57">
      <c r="A53" s="23" t="str">
        <f>Source!E29</f>
        <v>5</v>
      </c>
      <c r="B53" s="55" t="str">
        <f>Source!F29</f>
        <v>10-01-034-1</v>
      </c>
      <c r="C53" s="55" t="str">
        <f>Source!G29</f>
        <v>Установка в жилых и общественных зданиях оконных блоков из ПВХ профилей глухих с площадью проема до 2 м2</v>
      </c>
      <c r="D53" s="37" t="str">
        <f>Source!H29</f>
        <v>100 м2 проемов</v>
      </c>
      <c r="E53" s="10">
        <f>Source!I29</f>
        <v>1.6799999999999999E-2</v>
      </c>
      <c r="F53" s="38">
        <f>Source!AL29+Source!AM29+Source!AO29</f>
        <v>177990.43</v>
      </c>
      <c r="G53" s="39"/>
      <c r="H53" s="40"/>
      <c r="I53" s="39" t="str">
        <f>Source!BO29</f>
        <v>10-01-034-1</v>
      </c>
      <c r="J53" s="39"/>
      <c r="K53" s="40"/>
      <c r="L53" s="41"/>
      <c r="S53">
        <f>ROUND((Source!FX29/100)*((ROUND(Source!AF29*Source!I29, 2)+ROUND(Source!AE29*Source!I29, 2))), 2)</f>
        <v>27.05</v>
      </c>
      <c r="T53">
        <f>Source!X29</f>
        <v>855.87</v>
      </c>
      <c r="U53">
        <f>ROUND((Source!FY29/100)*((ROUND(Source!AF29*Source!I29, 2)+ROUND(Source!AE29*Source!I29, 2))), 2)</f>
        <v>13.64</v>
      </c>
      <c r="V53">
        <f>Source!Y29</f>
        <v>436.01</v>
      </c>
    </row>
    <row r="54" spans="1:26">
      <c r="C54" s="33" t="str">
        <f>"Объем: "&amp;Source!I29&amp;"=1,68/"&amp;"100"</f>
        <v>Объем: 0,0168=1,68/100</v>
      </c>
    </row>
    <row r="55" spans="1:26" ht="14.25">
      <c r="A55" s="23"/>
      <c r="B55" s="55"/>
      <c r="C55" s="55" t="s">
        <v>588</v>
      </c>
      <c r="D55" s="37"/>
      <c r="E55" s="10"/>
      <c r="F55" s="38">
        <f>Source!AO29</f>
        <v>1492.36</v>
      </c>
      <c r="G55" s="39" t="str">
        <f>Source!DG29</f>
        <v/>
      </c>
      <c r="H55" s="40">
        <f>ROUND(Source!AF29*Source!I29, 2)</f>
        <v>25.07</v>
      </c>
      <c r="I55" s="39"/>
      <c r="J55" s="39">
        <f>IF(Source!BA29&lt;&gt; 0, Source!BA29, 1)</f>
        <v>31.7</v>
      </c>
      <c r="K55" s="40">
        <f>Source!S29</f>
        <v>794.77</v>
      </c>
      <c r="L55" s="41"/>
      <c r="R55">
        <f>H55</f>
        <v>25.07</v>
      </c>
    </row>
    <row r="56" spans="1:26" ht="14.25">
      <c r="A56" s="23"/>
      <c r="B56" s="55"/>
      <c r="C56" s="55" t="s">
        <v>196</v>
      </c>
      <c r="D56" s="37"/>
      <c r="E56" s="10"/>
      <c r="F56" s="38">
        <f>Source!AM29</f>
        <v>427.09</v>
      </c>
      <c r="G56" s="39" t="str">
        <f>Source!DE29</f>
        <v/>
      </c>
      <c r="H56" s="40">
        <f>ROUND(Source!AD29*Source!I29, 2)</f>
        <v>7.18</v>
      </c>
      <c r="I56" s="39"/>
      <c r="J56" s="39">
        <f>IF(Source!BB29&lt;&gt; 0, Source!BB29, 1)</f>
        <v>10.85</v>
      </c>
      <c r="K56" s="40">
        <f>Source!Q29</f>
        <v>77.849999999999994</v>
      </c>
      <c r="L56" s="41"/>
    </row>
    <row r="57" spans="1:26" ht="14.25">
      <c r="A57" s="23"/>
      <c r="B57" s="55"/>
      <c r="C57" s="55" t="s">
        <v>589</v>
      </c>
      <c r="D57" s="37"/>
      <c r="E57" s="10"/>
      <c r="F57" s="38">
        <f>Source!AN29</f>
        <v>23.76</v>
      </c>
      <c r="G57" s="39" t="str">
        <f>Source!DF29</f>
        <v/>
      </c>
      <c r="H57" s="42">
        <f>ROUND(Source!AE29*Source!I29, 2)</f>
        <v>0.4</v>
      </c>
      <c r="I57" s="39"/>
      <c r="J57" s="39">
        <f>IF(Source!BS29&lt;&gt; 0, Source!BS29, 1)</f>
        <v>31.7</v>
      </c>
      <c r="K57" s="42">
        <f>Source!R29</f>
        <v>12.65</v>
      </c>
      <c r="L57" s="41"/>
      <c r="R57">
        <f>H57</f>
        <v>0.4</v>
      </c>
    </row>
    <row r="58" spans="1:26" ht="14.25">
      <c r="A58" s="23"/>
      <c r="B58" s="55"/>
      <c r="C58" s="55" t="s">
        <v>595</v>
      </c>
      <c r="D58" s="37"/>
      <c r="E58" s="10"/>
      <c r="F58" s="38">
        <f>Source!AL29</f>
        <v>176070.98</v>
      </c>
      <c r="G58" s="39" t="str">
        <f>Source!DD29</f>
        <v/>
      </c>
      <c r="H58" s="40">
        <f>ROUND(Source!AC29*Source!I29, 2)</f>
        <v>2957.99</v>
      </c>
      <c r="I58" s="39"/>
      <c r="J58" s="39">
        <f>IF(Source!BC29&lt;&gt; 0, Source!BC29, 1)</f>
        <v>1.87</v>
      </c>
      <c r="K58" s="40">
        <f>Source!P29</f>
        <v>5531.45</v>
      </c>
      <c r="L58" s="41"/>
    </row>
    <row r="59" spans="1:26" ht="14.25">
      <c r="A59" s="23"/>
      <c r="B59" s="55"/>
      <c r="C59" s="55" t="s">
        <v>590</v>
      </c>
      <c r="D59" s="37" t="s">
        <v>591</v>
      </c>
      <c r="E59" s="10">
        <f>Source!BZ29</f>
        <v>118</v>
      </c>
      <c r="F59" s="61" t="str">
        <f>CONCATENATE(" )", Source!DL29, Source!FT29, "=", Source!FX29)</f>
        <v xml:space="preserve"> )*0,9=106,2</v>
      </c>
      <c r="G59" s="62"/>
      <c r="H59" s="40">
        <f>SUM(S53:S62)</f>
        <v>27.05</v>
      </c>
      <c r="I59" s="43"/>
      <c r="J59" s="36">
        <f>Source!AT29</f>
        <v>106</v>
      </c>
      <c r="K59" s="40">
        <f>SUM(T53:T62)</f>
        <v>855.87</v>
      </c>
      <c r="L59" s="41"/>
    </row>
    <row r="60" spans="1:26" ht="14.25">
      <c r="A60" s="23"/>
      <c r="B60" s="55"/>
      <c r="C60" s="55" t="s">
        <v>592</v>
      </c>
      <c r="D60" s="37" t="s">
        <v>591</v>
      </c>
      <c r="E60" s="10">
        <f>Source!CA29</f>
        <v>63</v>
      </c>
      <c r="F60" s="61" t="str">
        <f>CONCATENATE(" )", Source!DM29, Source!FU29, "=", Source!FY29)</f>
        <v xml:space="preserve"> )*0,85=53,55</v>
      </c>
      <c r="G60" s="62"/>
      <c r="H60" s="40">
        <f>SUM(U53:U62)</f>
        <v>13.64</v>
      </c>
      <c r="I60" s="43"/>
      <c r="J60" s="36">
        <f>Source!AU29</f>
        <v>54</v>
      </c>
      <c r="K60" s="40">
        <f>SUM(V53:V62)</f>
        <v>436.01</v>
      </c>
      <c r="L60" s="41"/>
    </row>
    <row r="61" spans="1:26" ht="14.25">
      <c r="A61" s="23"/>
      <c r="B61" s="55"/>
      <c r="C61" s="55" t="s">
        <v>593</v>
      </c>
      <c r="D61" s="37" t="s">
        <v>594</v>
      </c>
      <c r="E61" s="10">
        <f>Source!AQ29</f>
        <v>170.75</v>
      </c>
      <c r="F61" s="38"/>
      <c r="G61" s="39" t="str">
        <f>Source!DI29</f>
        <v/>
      </c>
      <c r="H61" s="40"/>
      <c r="I61" s="39"/>
      <c r="J61" s="39"/>
      <c r="K61" s="40"/>
      <c r="L61" s="51">
        <f>Source!U29</f>
        <v>2.8685999999999998</v>
      </c>
    </row>
    <row r="62" spans="1:26" ht="57">
      <c r="A62" s="56" t="str">
        <f>Source!E30</f>
        <v>5,1</v>
      </c>
      <c r="B62" s="57" t="str">
        <f>Source!F30</f>
        <v>203-0938</v>
      </c>
      <c r="C62" s="57" t="str">
        <f>Source!G30</f>
        <v>Блок оконный пластиковый глухой, одностворчатый с однокамерным стеклопакетом (24 мм), площадью до 2 м2</v>
      </c>
      <c r="D62" s="44" t="str">
        <f>Source!H30</f>
        <v>м2</v>
      </c>
      <c r="E62" s="45">
        <f>Source!I30</f>
        <v>-1.68</v>
      </c>
      <c r="F62" s="46">
        <f>Source!AL30+Source!AM30+Source!AO30</f>
        <v>1630.31</v>
      </c>
      <c r="G62" s="52" t="s">
        <v>3</v>
      </c>
      <c r="H62" s="48">
        <f>ROUND(Source!AC30*Source!I30, 2)+ROUND(Source!AD30*Source!I30, 2)+ROUND(Source!AF30*Source!I30, 2)</f>
        <v>-2738.92</v>
      </c>
      <c r="I62" s="47"/>
      <c r="J62" s="47">
        <f>IF(Source!BC30&lt;&gt; 0, Source!BC30, 1)</f>
        <v>1.72</v>
      </c>
      <c r="K62" s="48">
        <f>Source!O30</f>
        <v>-4710.9399999999996</v>
      </c>
      <c r="L62" s="53"/>
      <c r="S62">
        <f>ROUND((Source!FX30/100)*((ROUND(Source!AF30*Source!I30, 2)+ROUND(Source!AE30*Source!I30, 2))), 2)</f>
        <v>0</v>
      </c>
      <c r="T62">
        <f>Source!X30</f>
        <v>0</v>
      </c>
      <c r="U62">
        <f>ROUND((Source!FY30/100)*((ROUND(Source!AF30*Source!I30, 2)+ROUND(Source!AE30*Source!I30, 2))), 2)</f>
        <v>0</v>
      </c>
      <c r="V62">
        <f>Source!Y30</f>
        <v>0</v>
      </c>
      <c r="W62">
        <f>IF(Source!BI30&lt;=1,H62, 0)</f>
        <v>-2738.92</v>
      </c>
      <c r="X62">
        <f>IF(Source!BI30=2,H62, 0)</f>
        <v>0</v>
      </c>
      <c r="Y62">
        <f>IF(Source!BI30=3,H62, 0)</f>
        <v>0</v>
      </c>
      <c r="Z62">
        <f>IF(Source!BI30=4,H62, 0)</f>
        <v>0</v>
      </c>
    </row>
    <row r="63" spans="1:26" ht="15">
      <c r="G63" s="59">
        <f>H55+H56+H58+H59+H60+SUM(H62:H62)</f>
        <v>292.00999999999976</v>
      </c>
      <c r="H63" s="59"/>
      <c r="J63" s="59">
        <f>K55+K56+K58+K59+K60+SUM(K62:K62)</f>
        <v>2985.01</v>
      </c>
      <c r="K63" s="59"/>
      <c r="L63" s="50">
        <f>Source!U29</f>
        <v>2.8685999999999998</v>
      </c>
      <c r="O63" s="31">
        <f>G63</f>
        <v>292.00999999999976</v>
      </c>
      <c r="P63" s="31">
        <f>J63</f>
        <v>2985.01</v>
      </c>
      <c r="Q63" s="31">
        <f>L63</f>
        <v>2.8685999999999998</v>
      </c>
      <c r="W63">
        <f>IF(Source!BI29&lt;=1,H55+H56+H58+H59+H60, 0)</f>
        <v>3030.93</v>
      </c>
      <c r="X63">
        <f>IF(Source!BI29=2,H55+H56+H58+H59+H60, 0)</f>
        <v>0</v>
      </c>
      <c r="Y63">
        <f>IF(Source!BI29=3,H55+H56+H58+H59+H60, 0)</f>
        <v>0</v>
      </c>
      <c r="Z63">
        <f>IF(Source!BI29=4,H55+H56+H58+H59+H60, 0)</f>
        <v>0</v>
      </c>
    </row>
    <row r="64" spans="1:26" ht="71.25">
      <c r="A64" s="56" t="str">
        <f>Source!E31</f>
        <v>6</v>
      </c>
      <c r="B64" s="57" t="str">
        <f>Source!F31</f>
        <v>203-1079</v>
      </c>
      <c r="C64" s="57" t="str">
        <f>Source!G31</f>
        <v>Блок оконный пластиковый трехстворчатый, с поворотно-откидной створкой, двухкамерным стеклопакетом (32 мм), площадью более 3,5 м2</v>
      </c>
      <c r="D64" s="44" t="str">
        <f>Source!H31</f>
        <v>м2</v>
      </c>
      <c r="E64" s="45">
        <f>Source!I31</f>
        <v>2</v>
      </c>
      <c r="F64" s="46">
        <f>Source!AL31</f>
        <v>2473.5</v>
      </c>
      <c r="G64" s="47" t="str">
        <f>Source!DD31</f>
        <v/>
      </c>
      <c r="H64" s="48">
        <f>ROUND(Source!AC31*Source!I31, 2)</f>
        <v>4947</v>
      </c>
      <c r="I64" s="47" t="str">
        <f>Source!BO31</f>
        <v>203-1079</v>
      </c>
      <c r="J64" s="47">
        <f>IF(Source!BC31&lt;&gt; 0, Source!BC31, 1)</f>
        <v>1.4</v>
      </c>
      <c r="K64" s="48">
        <f>Source!P31</f>
        <v>6925.8</v>
      </c>
      <c r="L64" s="53"/>
      <c r="S64">
        <f>ROUND((Source!FX31/100)*((ROUND(Source!AF31*Source!I31, 2)+ROUND(Source!AE31*Source!I31, 2))), 2)</f>
        <v>0</v>
      </c>
      <c r="T64">
        <f>Source!X31</f>
        <v>0</v>
      </c>
      <c r="U64">
        <f>ROUND((Source!FY31/100)*((ROUND(Source!AF31*Source!I31, 2)+ROUND(Source!AE31*Source!I31, 2))), 2)</f>
        <v>0</v>
      </c>
      <c r="V64">
        <f>Source!Y31</f>
        <v>0</v>
      </c>
    </row>
    <row r="65" spans="1:26" ht="15">
      <c r="G65" s="59">
        <f>H64</f>
        <v>4947</v>
      </c>
      <c r="H65" s="59"/>
      <c r="J65" s="59">
        <f>K64</f>
        <v>6925.8</v>
      </c>
      <c r="K65" s="59"/>
      <c r="L65" s="50">
        <f>Source!U31</f>
        <v>0</v>
      </c>
      <c r="O65" s="31">
        <f>G65</f>
        <v>4947</v>
      </c>
      <c r="P65" s="31">
        <f>J65</f>
        <v>6925.8</v>
      </c>
      <c r="Q65" s="31">
        <f>L65</f>
        <v>0</v>
      </c>
      <c r="W65">
        <f>IF(Source!BI31&lt;=1,H64, 0)</f>
        <v>4947</v>
      </c>
      <c r="X65">
        <f>IF(Source!BI31=2,H64, 0)</f>
        <v>0</v>
      </c>
      <c r="Y65">
        <f>IF(Source!BI31=3,H64, 0)</f>
        <v>0</v>
      </c>
      <c r="Z65">
        <f>IF(Source!BI31=4,H64, 0)</f>
        <v>0</v>
      </c>
    </row>
    <row r="66" spans="1:26" ht="28.5">
      <c r="A66" s="23" t="str">
        <f>Source!E32</f>
        <v>7</v>
      </c>
      <c r="B66" s="55" t="str">
        <f>Source!F32</f>
        <v>10-01-035-2</v>
      </c>
      <c r="C66" s="55" t="str">
        <f>Source!G32</f>
        <v>Установка подоконных досок из ПВХ в панельных стенах</v>
      </c>
      <c r="D66" s="37" t="str">
        <f>Source!H32</f>
        <v>100 п. м</v>
      </c>
      <c r="E66" s="10">
        <f>Source!I32</f>
        <v>0.02</v>
      </c>
      <c r="F66" s="38">
        <f>Source!AL32+Source!AM32+Source!AO32</f>
        <v>3444.09</v>
      </c>
      <c r="G66" s="39"/>
      <c r="H66" s="40"/>
      <c r="I66" s="39" t="str">
        <f>Source!BO32</f>
        <v>10-01-035-2</v>
      </c>
      <c r="J66" s="39"/>
      <c r="K66" s="40"/>
      <c r="L66" s="41"/>
      <c r="S66">
        <f>ROUND((Source!FX32/100)*((ROUND(Source!AF32*Source!I32, 2)+ROUND(Source!AE32*Source!I32, 2))), 2)</f>
        <v>3.87</v>
      </c>
      <c r="T66">
        <f>Source!X32</f>
        <v>122.33</v>
      </c>
      <c r="U66">
        <f>ROUND((Source!FY32/100)*((ROUND(Source!AF32*Source!I32, 2)+ROUND(Source!AE32*Source!I32, 2))), 2)</f>
        <v>1.95</v>
      </c>
      <c r="V66">
        <f>Source!Y32</f>
        <v>62.32</v>
      </c>
    </row>
    <row r="67" spans="1:26">
      <c r="C67" s="33" t="str">
        <f>"Объем: "&amp;Source!I32&amp;"=2/"&amp;"100"</f>
        <v>Объем: 0,02=2/100</v>
      </c>
    </row>
    <row r="68" spans="1:26" ht="14.25">
      <c r="A68" s="23"/>
      <c r="B68" s="55"/>
      <c r="C68" s="55" t="s">
        <v>588</v>
      </c>
      <c r="D68" s="37"/>
      <c r="E68" s="10"/>
      <c r="F68" s="38">
        <f>Source!AO32</f>
        <v>181.35</v>
      </c>
      <c r="G68" s="39" t="str">
        <f>Source!DG32</f>
        <v/>
      </c>
      <c r="H68" s="40">
        <f>ROUND(Source!AF32*Source!I32, 2)</f>
        <v>3.63</v>
      </c>
      <c r="I68" s="39"/>
      <c r="J68" s="39">
        <f>IF(Source!BA32&lt;&gt; 0, Source!BA32, 1)</f>
        <v>31.7</v>
      </c>
      <c r="K68" s="40">
        <f>Source!S32</f>
        <v>114.98</v>
      </c>
      <c r="L68" s="41"/>
      <c r="R68">
        <f>H68</f>
        <v>3.63</v>
      </c>
    </row>
    <row r="69" spans="1:26" ht="14.25">
      <c r="A69" s="23"/>
      <c r="B69" s="55"/>
      <c r="C69" s="55" t="s">
        <v>196</v>
      </c>
      <c r="D69" s="37"/>
      <c r="E69" s="10"/>
      <c r="F69" s="38">
        <f>Source!AM32</f>
        <v>18.13</v>
      </c>
      <c r="G69" s="39" t="str">
        <f>Source!DE32</f>
        <v/>
      </c>
      <c r="H69" s="40">
        <f>ROUND(Source!AD32*Source!I32, 2)</f>
        <v>0.36</v>
      </c>
      <c r="I69" s="39"/>
      <c r="J69" s="39">
        <f>IF(Source!BB32&lt;&gt; 0, Source!BB32, 1)</f>
        <v>10.75</v>
      </c>
      <c r="K69" s="40">
        <f>Source!Q32</f>
        <v>3.9</v>
      </c>
      <c r="L69" s="41"/>
    </row>
    <row r="70" spans="1:26" ht="14.25">
      <c r="A70" s="23"/>
      <c r="B70" s="55"/>
      <c r="C70" s="55" t="s">
        <v>589</v>
      </c>
      <c r="D70" s="37"/>
      <c r="E70" s="10"/>
      <c r="F70" s="38">
        <f>Source!AN32</f>
        <v>0.68</v>
      </c>
      <c r="G70" s="39" t="str">
        <f>Source!DF32</f>
        <v/>
      </c>
      <c r="H70" s="42">
        <f>ROUND(Source!AE32*Source!I32, 2)</f>
        <v>0.01</v>
      </c>
      <c r="I70" s="39"/>
      <c r="J70" s="39">
        <f>IF(Source!BS32&lt;&gt; 0, Source!BS32, 1)</f>
        <v>31.7</v>
      </c>
      <c r="K70" s="42">
        <f>Source!R32</f>
        <v>0.43</v>
      </c>
      <c r="L70" s="41"/>
      <c r="R70">
        <f>H70</f>
        <v>0.01</v>
      </c>
    </row>
    <row r="71" spans="1:26" ht="14.25">
      <c r="A71" s="23"/>
      <c r="B71" s="55"/>
      <c r="C71" s="55" t="s">
        <v>595</v>
      </c>
      <c r="D71" s="37"/>
      <c r="E71" s="10"/>
      <c r="F71" s="38">
        <f>Source!AL32</f>
        <v>3244.61</v>
      </c>
      <c r="G71" s="39" t="str">
        <f>Source!DD32</f>
        <v/>
      </c>
      <c r="H71" s="40">
        <f>ROUND(Source!AC32*Source!I32, 2)</f>
        <v>64.89</v>
      </c>
      <c r="I71" s="39"/>
      <c r="J71" s="39">
        <f>IF(Source!BC32&lt;&gt; 0, Source!BC32, 1)</f>
        <v>4.62</v>
      </c>
      <c r="K71" s="40">
        <f>Source!P32</f>
        <v>299.8</v>
      </c>
      <c r="L71" s="41"/>
    </row>
    <row r="72" spans="1:26" ht="14.25">
      <c r="A72" s="23"/>
      <c r="B72" s="55"/>
      <c r="C72" s="55" t="s">
        <v>590</v>
      </c>
      <c r="D72" s="37" t="s">
        <v>591</v>
      </c>
      <c r="E72" s="10">
        <f>Source!BZ32</f>
        <v>118</v>
      </c>
      <c r="F72" s="61" t="str">
        <f>CONCATENATE(" )", Source!DL32, Source!FT32, "=", Source!FX32)</f>
        <v xml:space="preserve"> )*0,9=106,2</v>
      </c>
      <c r="G72" s="62"/>
      <c r="H72" s="40">
        <f>SUM(S66:S74)</f>
        <v>3.87</v>
      </c>
      <c r="I72" s="43"/>
      <c r="J72" s="36">
        <f>Source!AT32</f>
        <v>106</v>
      </c>
      <c r="K72" s="40">
        <f>SUM(T66:T74)</f>
        <v>122.33</v>
      </c>
      <c r="L72" s="41"/>
    </row>
    <row r="73" spans="1:26" ht="14.25">
      <c r="A73" s="23"/>
      <c r="B73" s="55"/>
      <c r="C73" s="55" t="s">
        <v>592</v>
      </c>
      <c r="D73" s="37" t="s">
        <v>591</v>
      </c>
      <c r="E73" s="10">
        <f>Source!CA32</f>
        <v>63</v>
      </c>
      <c r="F73" s="61" t="str">
        <f>CONCATENATE(" )", Source!DM32, Source!FU32, "=", Source!FY32)</f>
        <v xml:space="preserve"> )*0,85=53,55</v>
      </c>
      <c r="G73" s="62"/>
      <c r="H73" s="40">
        <f>SUM(U66:U74)</f>
        <v>1.95</v>
      </c>
      <c r="I73" s="43"/>
      <c r="J73" s="36">
        <f>Source!AU32</f>
        <v>54</v>
      </c>
      <c r="K73" s="40">
        <f>SUM(V66:V74)</f>
        <v>62.32</v>
      </c>
      <c r="L73" s="41"/>
    </row>
    <row r="74" spans="1:26" ht="14.25">
      <c r="A74" s="56"/>
      <c r="B74" s="57"/>
      <c r="C74" s="57" t="s">
        <v>593</v>
      </c>
      <c r="D74" s="44" t="s">
        <v>594</v>
      </c>
      <c r="E74" s="45">
        <f>Source!AQ32</f>
        <v>21.26</v>
      </c>
      <c r="F74" s="46"/>
      <c r="G74" s="47" t="str">
        <f>Source!DI32</f>
        <v/>
      </c>
      <c r="H74" s="48"/>
      <c r="I74" s="47"/>
      <c r="J74" s="47"/>
      <c r="K74" s="48"/>
      <c r="L74" s="49">
        <f>Source!U32</f>
        <v>0.42520000000000002</v>
      </c>
    </row>
    <row r="75" spans="1:26" ht="15">
      <c r="G75" s="59">
        <f>H68+H69+H71+H72+H73</f>
        <v>74.7</v>
      </c>
      <c r="H75" s="59"/>
      <c r="J75" s="59">
        <f>K68+K69+K71+K72+K73</f>
        <v>603.33000000000004</v>
      </c>
      <c r="K75" s="59"/>
      <c r="L75" s="50">
        <f>Source!U32</f>
        <v>0.42520000000000002</v>
      </c>
      <c r="O75" s="31">
        <f>G75</f>
        <v>74.7</v>
      </c>
      <c r="P75" s="31">
        <f>J75</f>
        <v>603.33000000000004</v>
      </c>
      <c r="Q75" s="31">
        <f>L75</f>
        <v>0.42520000000000002</v>
      </c>
      <c r="W75">
        <f>IF(Source!BI32&lt;=1,H68+H69+H71+H72+H73, 0)</f>
        <v>74.7</v>
      </c>
      <c r="X75">
        <f>IF(Source!BI32=2,H68+H69+H71+H72+H73, 0)</f>
        <v>0</v>
      </c>
      <c r="Y75">
        <f>IF(Source!BI32=3,H68+H69+H71+H72+H73, 0)</f>
        <v>0</v>
      </c>
      <c r="Z75">
        <f>IF(Source!BI32=4,H68+H69+H71+H72+H73, 0)</f>
        <v>0</v>
      </c>
    </row>
    <row r="76" spans="1:26" ht="28.5">
      <c r="A76" s="56" t="str">
        <f>Source!E33</f>
        <v>9</v>
      </c>
      <c r="B76" s="57" t="str">
        <f>Source!F33</f>
        <v>101-2905</v>
      </c>
      <c r="C76" s="57" t="str">
        <f>Source!G33</f>
        <v>Доски подоконные ПВХ, шириной 250 мм</v>
      </c>
      <c r="D76" s="44" t="str">
        <f>Source!H33</f>
        <v>м</v>
      </c>
      <c r="E76" s="45">
        <f>Source!I33</f>
        <v>2</v>
      </c>
      <c r="F76" s="46">
        <f>Source!AL33</f>
        <v>165.14</v>
      </c>
      <c r="G76" s="47" t="str">
        <f>Source!DD33</f>
        <v/>
      </c>
      <c r="H76" s="48">
        <f>ROUND(Source!AC33*Source!I33, 2)</f>
        <v>330.28</v>
      </c>
      <c r="I76" s="47" t="str">
        <f>Source!BO33</f>
        <v>101-2905</v>
      </c>
      <c r="J76" s="47">
        <f>IF(Source!BC33&lt;&gt; 0, Source!BC33, 1)</f>
        <v>0.82</v>
      </c>
      <c r="K76" s="48">
        <f>Source!P33</f>
        <v>270.83</v>
      </c>
      <c r="L76" s="53"/>
      <c r="S76">
        <f>ROUND((Source!FX33/100)*((ROUND(Source!AF33*Source!I33, 2)+ROUND(Source!AE33*Source!I33, 2))), 2)</f>
        <v>0</v>
      </c>
      <c r="T76">
        <f>Source!X33</f>
        <v>0</v>
      </c>
      <c r="U76">
        <f>ROUND((Source!FY33/100)*((ROUND(Source!AF33*Source!I33, 2)+ROUND(Source!AE33*Source!I33, 2))), 2)</f>
        <v>0</v>
      </c>
      <c r="V76">
        <f>Source!Y33</f>
        <v>0</v>
      </c>
    </row>
    <row r="77" spans="1:26" ht="15">
      <c r="G77" s="59">
        <f>H76</f>
        <v>330.28</v>
      </c>
      <c r="H77" s="59"/>
      <c r="J77" s="59">
        <f>K76</f>
        <v>270.83</v>
      </c>
      <c r="K77" s="59"/>
      <c r="L77" s="50">
        <f>Source!U33</f>
        <v>0</v>
      </c>
      <c r="O77" s="31">
        <f>G77</f>
        <v>330.28</v>
      </c>
      <c r="P77" s="31">
        <f>J77</f>
        <v>270.83</v>
      </c>
      <c r="Q77" s="31">
        <f>L77</f>
        <v>0</v>
      </c>
      <c r="W77">
        <f>IF(Source!BI33&lt;=1,H76, 0)</f>
        <v>330.28</v>
      </c>
      <c r="X77">
        <f>IF(Source!BI33=2,H76, 0)</f>
        <v>0</v>
      </c>
      <c r="Y77">
        <f>IF(Source!BI33=3,H76, 0)</f>
        <v>0</v>
      </c>
      <c r="Z77">
        <f>IF(Source!BI33=4,H76, 0)</f>
        <v>0</v>
      </c>
    </row>
    <row r="78" spans="1:26" ht="42.75">
      <c r="A78" s="23" t="str">
        <f>Source!E34</f>
        <v>10</v>
      </c>
      <c r="B78" s="55" t="str">
        <f>Source!F34</f>
        <v>58-20-1</v>
      </c>
      <c r="C78" s="55" t="str">
        <f>Source!G34</f>
        <v>Смена обделок из листовой стали (поясков, сандриков, отливов, карнизов) шириной до 0,4 м</v>
      </c>
      <c r="D78" s="37" t="str">
        <f>Source!H34</f>
        <v>100 м</v>
      </c>
      <c r="E78" s="10">
        <f>Source!I34</f>
        <v>0.02</v>
      </c>
      <c r="F78" s="38">
        <f>Source!AL34+Source!AM34+Source!AO34</f>
        <v>2516.0699999999997</v>
      </c>
      <c r="G78" s="39"/>
      <c r="H78" s="40"/>
      <c r="I78" s="39" t="str">
        <f>Source!BO34</f>
        <v>58-20-1</v>
      </c>
      <c r="J78" s="39"/>
      <c r="K78" s="40"/>
      <c r="L78" s="41"/>
      <c r="S78">
        <f>ROUND((Source!FX34/100)*((ROUND(Source!AF34*Source!I34, 2)+ROUND(Source!AE34*Source!I34, 2))), 2)</f>
        <v>5.88</v>
      </c>
      <c r="T78">
        <f>Source!X34</f>
        <v>186.44</v>
      </c>
      <c r="U78">
        <f>ROUND((Source!FY34/100)*((ROUND(Source!AF34*Source!I34, 2)+ROUND(Source!AE34*Source!I34, 2))), 2)</f>
        <v>4.5999999999999996</v>
      </c>
      <c r="V78">
        <f>Source!Y34</f>
        <v>146.01</v>
      </c>
    </row>
    <row r="79" spans="1:26">
      <c r="C79" s="33" t="str">
        <f>"Объем: "&amp;Source!I34&amp;"=2/"&amp;"100"</f>
        <v>Объем: 0,02=2/100</v>
      </c>
    </row>
    <row r="80" spans="1:26" ht="14.25">
      <c r="A80" s="23"/>
      <c r="B80" s="55"/>
      <c r="C80" s="55" t="s">
        <v>588</v>
      </c>
      <c r="D80" s="37"/>
      <c r="E80" s="10"/>
      <c r="F80" s="38">
        <f>Source!AO34</f>
        <v>353.23</v>
      </c>
      <c r="G80" s="39" t="str">
        <f>Source!DG34</f>
        <v/>
      </c>
      <c r="H80" s="40">
        <f>ROUND(Source!AF34*Source!I34, 2)</f>
        <v>7.06</v>
      </c>
      <c r="I80" s="39"/>
      <c r="J80" s="39">
        <f>IF(Source!BA34&lt;&gt; 0, Source!BA34, 1)</f>
        <v>31.7</v>
      </c>
      <c r="K80" s="40">
        <f>Source!S34</f>
        <v>223.95</v>
      </c>
      <c r="L80" s="41"/>
      <c r="R80">
        <f>H80</f>
        <v>7.06</v>
      </c>
    </row>
    <row r="81" spans="1:26" ht="14.25">
      <c r="A81" s="23"/>
      <c r="B81" s="55"/>
      <c r="C81" s="55" t="s">
        <v>196</v>
      </c>
      <c r="D81" s="37"/>
      <c r="E81" s="10"/>
      <c r="F81" s="38">
        <f>Source!AM34</f>
        <v>5.99</v>
      </c>
      <c r="G81" s="39" t="str">
        <f>Source!DE34</f>
        <v/>
      </c>
      <c r="H81" s="40">
        <f>ROUND(Source!AD34*Source!I34, 2)</f>
        <v>0.12</v>
      </c>
      <c r="I81" s="39"/>
      <c r="J81" s="39">
        <f>IF(Source!BB34&lt;&gt; 0, Source!BB34, 1)</f>
        <v>12.02</v>
      </c>
      <c r="K81" s="40">
        <f>Source!Q34</f>
        <v>1.44</v>
      </c>
      <c r="L81" s="41"/>
    </row>
    <row r="82" spans="1:26" ht="14.25">
      <c r="A82" s="23"/>
      <c r="B82" s="55"/>
      <c r="C82" s="55" t="s">
        <v>589</v>
      </c>
      <c r="D82" s="37"/>
      <c r="E82" s="10"/>
      <c r="F82" s="38">
        <f>Source!AN34</f>
        <v>1.08</v>
      </c>
      <c r="G82" s="39" t="str">
        <f>Source!DF34</f>
        <v/>
      </c>
      <c r="H82" s="42">
        <f>ROUND(Source!AE34*Source!I34, 2)</f>
        <v>0.02</v>
      </c>
      <c r="I82" s="39"/>
      <c r="J82" s="39">
        <f>IF(Source!BS34&lt;&gt; 0, Source!BS34, 1)</f>
        <v>31.7</v>
      </c>
      <c r="K82" s="42">
        <f>Source!R34</f>
        <v>0.68</v>
      </c>
      <c r="L82" s="41"/>
      <c r="R82">
        <f>H82</f>
        <v>0.02</v>
      </c>
    </row>
    <row r="83" spans="1:26" ht="14.25">
      <c r="A83" s="23"/>
      <c r="B83" s="55"/>
      <c r="C83" s="55" t="s">
        <v>595</v>
      </c>
      <c r="D83" s="37"/>
      <c r="E83" s="10"/>
      <c r="F83" s="38">
        <f>Source!AL34</f>
        <v>2156.85</v>
      </c>
      <c r="G83" s="39" t="str">
        <f>Source!DD34</f>
        <v/>
      </c>
      <c r="H83" s="40">
        <f>ROUND(Source!AC34*Source!I34, 2)</f>
        <v>43.14</v>
      </c>
      <c r="I83" s="39"/>
      <c r="J83" s="39">
        <f>IF(Source!BC34&lt;&gt; 0, Source!BC34, 1)</f>
        <v>4.53</v>
      </c>
      <c r="K83" s="40">
        <f>Source!P34</f>
        <v>195.41</v>
      </c>
      <c r="L83" s="41"/>
    </row>
    <row r="84" spans="1:26" ht="14.25">
      <c r="A84" s="23"/>
      <c r="B84" s="55"/>
      <c r="C84" s="55" t="s">
        <v>590</v>
      </c>
      <c r="D84" s="37" t="s">
        <v>591</v>
      </c>
      <c r="E84" s="10">
        <f>Source!BZ34</f>
        <v>83</v>
      </c>
      <c r="F84" s="58"/>
      <c r="G84" s="39"/>
      <c r="H84" s="40">
        <f>SUM(S78:S87)</f>
        <v>5.88</v>
      </c>
      <c r="I84" s="43"/>
      <c r="J84" s="36">
        <f>Source!AT34</f>
        <v>83</v>
      </c>
      <c r="K84" s="40">
        <f>SUM(T78:T87)</f>
        <v>186.44</v>
      </c>
      <c r="L84" s="41"/>
    </row>
    <row r="85" spans="1:26" ht="14.25">
      <c r="A85" s="23"/>
      <c r="B85" s="55"/>
      <c r="C85" s="55" t="s">
        <v>592</v>
      </c>
      <c r="D85" s="37" t="s">
        <v>591</v>
      </c>
      <c r="E85" s="10">
        <f>Source!CA34</f>
        <v>65</v>
      </c>
      <c r="F85" s="58"/>
      <c r="G85" s="39"/>
      <c r="H85" s="40">
        <f>SUM(U78:U87)</f>
        <v>4.5999999999999996</v>
      </c>
      <c r="I85" s="43"/>
      <c r="J85" s="36">
        <f>Source!AU34</f>
        <v>65</v>
      </c>
      <c r="K85" s="40">
        <f>SUM(V78:V87)</f>
        <v>146.01</v>
      </c>
      <c r="L85" s="41"/>
    </row>
    <row r="86" spans="1:26" ht="14.25">
      <c r="A86" s="23"/>
      <c r="B86" s="55"/>
      <c r="C86" s="55" t="s">
        <v>593</v>
      </c>
      <c r="D86" s="37" t="s">
        <v>594</v>
      </c>
      <c r="E86" s="10">
        <f>Source!AQ34</f>
        <v>41.41</v>
      </c>
      <c r="F86" s="38"/>
      <c r="G86" s="39" t="str">
        <f>Source!DI34</f>
        <v/>
      </c>
      <c r="H86" s="40"/>
      <c r="I86" s="39"/>
      <c r="J86" s="39"/>
      <c r="K86" s="40"/>
      <c r="L86" s="51">
        <f>Source!U34</f>
        <v>0.82819999999999994</v>
      </c>
    </row>
    <row r="87" spans="1:26" ht="14.25">
      <c r="A87" s="56" t="str">
        <f>Source!E35</f>
        <v>10,1</v>
      </c>
      <c r="B87" s="57" t="str">
        <f>Source!F35</f>
        <v>509-9900</v>
      </c>
      <c r="C87" s="57" t="str">
        <f>Source!G35</f>
        <v>Строительный мусор</v>
      </c>
      <c r="D87" s="44" t="str">
        <f>Source!H35</f>
        <v>т</v>
      </c>
      <c r="E87" s="45">
        <f>Source!I35</f>
        <v>4.4799999999999996E-3</v>
      </c>
      <c r="F87" s="46">
        <f>Source!AL35+Source!AM35+Source!AO35</f>
        <v>0</v>
      </c>
      <c r="G87" s="52" t="s">
        <v>3</v>
      </c>
      <c r="H87" s="48">
        <f>ROUND(Source!AC35*Source!I35, 2)+ROUND(Source!AD35*Source!I35, 2)+ROUND(Source!AF35*Source!I35, 2)</f>
        <v>0</v>
      </c>
      <c r="I87" s="47"/>
      <c r="J87" s="47">
        <f>IF(Source!BC35&lt;&gt; 0, Source!BC35, 1)</f>
        <v>1</v>
      </c>
      <c r="K87" s="48">
        <f>Source!O35</f>
        <v>0</v>
      </c>
      <c r="L87" s="53"/>
      <c r="S87">
        <f>ROUND((Source!FX35/100)*((ROUND(Source!AF35*Source!I35, 2)+ROUND(Source!AE35*Source!I35, 2))), 2)</f>
        <v>0</v>
      </c>
      <c r="T87">
        <f>Source!X35</f>
        <v>0</v>
      </c>
      <c r="U87">
        <f>ROUND((Source!FY35/100)*((ROUND(Source!AF35*Source!I35, 2)+ROUND(Source!AE35*Source!I35, 2))), 2)</f>
        <v>0</v>
      </c>
      <c r="V87">
        <f>Source!Y35</f>
        <v>0</v>
      </c>
      <c r="W87">
        <f>IF(Source!BI35&lt;=1,H87, 0)</f>
        <v>0</v>
      </c>
      <c r="X87">
        <f>IF(Source!BI35=2,H87, 0)</f>
        <v>0</v>
      </c>
      <c r="Y87">
        <f>IF(Source!BI35=3,H87, 0)</f>
        <v>0</v>
      </c>
      <c r="Z87">
        <f>IF(Source!BI35=4,H87, 0)</f>
        <v>0</v>
      </c>
    </row>
    <row r="88" spans="1:26" ht="15">
      <c r="G88" s="59">
        <f>H80+H81+H83+H84+H85+SUM(H87:H87)</f>
        <v>60.800000000000004</v>
      </c>
      <c r="H88" s="59"/>
      <c r="J88" s="59">
        <f>K80+K81+K83+K84+K85+SUM(K87:K87)</f>
        <v>753.25</v>
      </c>
      <c r="K88" s="59"/>
      <c r="L88" s="50">
        <f>Source!U34</f>
        <v>0.82819999999999994</v>
      </c>
      <c r="O88" s="31">
        <f>G88</f>
        <v>60.800000000000004</v>
      </c>
      <c r="P88" s="31">
        <f>J88</f>
        <v>753.25</v>
      </c>
      <c r="Q88" s="31">
        <f>L88</f>
        <v>0.82819999999999994</v>
      </c>
      <c r="W88">
        <f>IF(Source!BI34&lt;=1,H80+H81+H83+H84+H85, 0)</f>
        <v>60.800000000000004</v>
      </c>
      <c r="X88">
        <f>IF(Source!BI34=2,H80+H81+H83+H84+H85, 0)</f>
        <v>0</v>
      </c>
      <c r="Y88">
        <f>IF(Source!BI34=3,H80+H81+H83+H84+H85, 0)</f>
        <v>0</v>
      </c>
      <c r="Z88">
        <f>IF(Source!BI34=4,H80+H81+H83+H84+H85, 0)</f>
        <v>0</v>
      </c>
    </row>
    <row r="89" spans="1:26" ht="57">
      <c r="A89" s="23" t="str">
        <f>Source!E36</f>
        <v>11</v>
      </c>
      <c r="B89" s="55" t="str">
        <f>Source!F36</f>
        <v>15-01-050-4</v>
      </c>
      <c r="C89" s="55" t="str">
        <f>Source!G36</f>
        <v>Облицовка оконных и дверных откосов декоративным бумажно-слоистым пластиком или листами из синтетических материалов на клее</v>
      </c>
      <c r="D89" s="37" t="str">
        <f>Source!H36</f>
        <v>100 м2 облицовки</v>
      </c>
      <c r="E89" s="10">
        <f>Source!I36</f>
        <v>0.05</v>
      </c>
      <c r="F89" s="38">
        <f>Source!AL36+Source!AM36+Source!AO36</f>
        <v>2053.38</v>
      </c>
      <c r="G89" s="39"/>
      <c r="H89" s="40"/>
      <c r="I89" s="39" t="str">
        <f>Source!BO36</f>
        <v>15-01-050-4</v>
      </c>
      <c r="J89" s="39"/>
      <c r="K89" s="40"/>
      <c r="L89" s="41"/>
      <c r="S89">
        <f>ROUND((Source!FX36/100)*((ROUND(Source!AF36*Source!I36, 2)+ROUND(Source!AE36*Source!I36, 2))), 2)</f>
        <v>72.25</v>
      </c>
      <c r="T89">
        <f>Source!X36</f>
        <v>2302.6999999999998</v>
      </c>
      <c r="U89">
        <f>ROUND((Source!FY36/100)*((ROUND(Source!AF36*Source!I36, 2)+ROUND(Source!AE36*Source!I36, 2))), 2)</f>
        <v>35.75</v>
      </c>
      <c r="V89">
        <f>Source!Y36</f>
        <v>1139.23</v>
      </c>
    </row>
    <row r="90" spans="1:26">
      <c r="C90" s="33" t="str">
        <f>"Объем: "&amp;Source!I36&amp;"=5/"&amp;"100"</f>
        <v>Объем: 0,05=5/100</v>
      </c>
    </row>
    <row r="91" spans="1:26" ht="14.25">
      <c r="A91" s="23"/>
      <c r="B91" s="55"/>
      <c r="C91" s="55" t="s">
        <v>588</v>
      </c>
      <c r="D91" s="37"/>
      <c r="E91" s="10"/>
      <c r="F91" s="38">
        <f>Source!AO36</f>
        <v>1528.19</v>
      </c>
      <c r="G91" s="39" t="str">
        <f>Source!DG36</f>
        <v/>
      </c>
      <c r="H91" s="40">
        <f>ROUND(Source!AF36*Source!I36, 2)</f>
        <v>76.41</v>
      </c>
      <c r="I91" s="39"/>
      <c r="J91" s="39">
        <f>IF(Source!BA36&lt;&gt; 0, Source!BA36, 1)</f>
        <v>31.7</v>
      </c>
      <c r="K91" s="40">
        <f>Source!S36</f>
        <v>2422.1799999999998</v>
      </c>
      <c r="L91" s="41"/>
      <c r="R91">
        <f>H91</f>
        <v>76.41</v>
      </c>
    </row>
    <row r="92" spans="1:26" ht="14.25">
      <c r="A92" s="23"/>
      <c r="B92" s="55"/>
      <c r="C92" s="55" t="s">
        <v>196</v>
      </c>
      <c r="D92" s="37"/>
      <c r="E92" s="10"/>
      <c r="F92" s="38">
        <f>Source!AM36</f>
        <v>46.33</v>
      </c>
      <c r="G92" s="39" t="str">
        <f>Source!DE36</f>
        <v/>
      </c>
      <c r="H92" s="40">
        <f>ROUND(Source!AD36*Source!I36, 2)</f>
        <v>2.3199999999999998</v>
      </c>
      <c r="I92" s="39"/>
      <c r="J92" s="39">
        <f>IF(Source!BB36&lt;&gt; 0, Source!BB36, 1)</f>
        <v>10.63</v>
      </c>
      <c r="K92" s="40">
        <f>Source!Q36</f>
        <v>24.62</v>
      </c>
      <c r="L92" s="41"/>
    </row>
    <row r="93" spans="1:26" ht="14.25">
      <c r="A93" s="23"/>
      <c r="B93" s="55"/>
      <c r="C93" s="55" t="s">
        <v>589</v>
      </c>
      <c r="D93" s="37"/>
      <c r="E93" s="10"/>
      <c r="F93" s="38">
        <f>Source!AN36</f>
        <v>1.08</v>
      </c>
      <c r="G93" s="39" t="str">
        <f>Source!DF36</f>
        <v/>
      </c>
      <c r="H93" s="42">
        <f>ROUND(Source!AE36*Source!I36, 2)</f>
        <v>0.05</v>
      </c>
      <c r="I93" s="39"/>
      <c r="J93" s="39">
        <f>IF(Source!BS36&lt;&gt; 0, Source!BS36, 1)</f>
        <v>31.7</v>
      </c>
      <c r="K93" s="42">
        <f>Source!R36</f>
        <v>1.71</v>
      </c>
      <c r="L93" s="41"/>
      <c r="R93">
        <f>H93</f>
        <v>0.05</v>
      </c>
    </row>
    <row r="94" spans="1:26" ht="14.25">
      <c r="A94" s="23"/>
      <c r="B94" s="55"/>
      <c r="C94" s="55" t="s">
        <v>595</v>
      </c>
      <c r="D94" s="37"/>
      <c r="E94" s="10"/>
      <c r="F94" s="38">
        <f>Source!AL36</f>
        <v>478.86</v>
      </c>
      <c r="G94" s="39" t="str">
        <f>Source!DD36</f>
        <v/>
      </c>
      <c r="H94" s="40">
        <f>ROUND(Source!AC36*Source!I36, 2)</f>
        <v>23.94</v>
      </c>
      <c r="I94" s="39"/>
      <c r="J94" s="39">
        <f>IF(Source!BC36&lt;&gt; 0, Source!BC36, 1)</f>
        <v>3.18</v>
      </c>
      <c r="K94" s="40">
        <f>Source!P36</f>
        <v>76.14</v>
      </c>
      <c r="L94" s="41"/>
    </row>
    <row r="95" spans="1:26" ht="14.25">
      <c r="A95" s="23"/>
      <c r="B95" s="55"/>
      <c r="C95" s="55" t="s">
        <v>590</v>
      </c>
      <c r="D95" s="37" t="s">
        <v>591</v>
      </c>
      <c r="E95" s="10">
        <f>Source!BZ36</f>
        <v>105</v>
      </c>
      <c r="F95" s="61" t="str">
        <f>CONCATENATE(" )", Source!DL36, Source!FT36, "=", Source!FX36)</f>
        <v xml:space="preserve"> )*0,9=94,5</v>
      </c>
      <c r="G95" s="62"/>
      <c r="H95" s="40">
        <f>SUM(S89:S99)</f>
        <v>72.25</v>
      </c>
      <c r="I95" s="43"/>
      <c r="J95" s="36">
        <f>Source!AT36</f>
        <v>95</v>
      </c>
      <c r="K95" s="40">
        <f>SUM(T89:T99)</f>
        <v>2302.6999999999998</v>
      </c>
      <c r="L95" s="41"/>
    </row>
    <row r="96" spans="1:26" ht="14.25">
      <c r="A96" s="23"/>
      <c r="B96" s="55"/>
      <c r="C96" s="55" t="s">
        <v>592</v>
      </c>
      <c r="D96" s="37" t="s">
        <v>591</v>
      </c>
      <c r="E96" s="10">
        <f>Source!CA36</f>
        <v>55</v>
      </c>
      <c r="F96" s="61" t="str">
        <f>CONCATENATE(" )", Source!DM36, Source!FU36, "=", Source!FY36)</f>
        <v xml:space="preserve"> )*0,85=46,75</v>
      </c>
      <c r="G96" s="62"/>
      <c r="H96" s="40">
        <f>SUM(U89:U99)</f>
        <v>35.75</v>
      </c>
      <c r="I96" s="43"/>
      <c r="J96" s="36">
        <f>Source!AU36</f>
        <v>47</v>
      </c>
      <c r="K96" s="40">
        <f>SUM(V89:V99)</f>
        <v>1139.23</v>
      </c>
      <c r="L96" s="41"/>
    </row>
    <row r="97" spans="1:26" ht="14.25">
      <c r="A97" s="23"/>
      <c r="B97" s="55"/>
      <c r="C97" s="55" t="s">
        <v>593</v>
      </c>
      <c r="D97" s="37" t="s">
        <v>594</v>
      </c>
      <c r="E97" s="10">
        <f>Source!AQ36</f>
        <v>166.47</v>
      </c>
      <c r="F97" s="38"/>
      <c r="G97" s="39" t="str">
        <f>Source!DI36</f>
        <v/>
      </c>
      <c r="H97" s="40"/>
      <c r="I97" s="39"/>
      <c r="J97" s="39"/>
      <c r="K97" s="40"/>
      <c r="L97" s="51">
        <f>Source!U36</f>
        <v>8.323500000000001</v>
      </c>
    </row>
    <row r="98" spans="1:26" ht="14.25">
      <c r="A98" s="23" t="str">
        <f>Source!E37</f>
        <v>11,1</v>
      </c>
      <c r="B98" s="55" t="str">
        <f>Source!F37</f>
        <v>101-9155</v>
      </c>
      <c r="C98" s="55" t="str">
        <f>Source!G37</f>
        <v>Листы облицовочные декоративные</v>
      </c>
      <c r="D98" s="37" t="str">
        <f>Source!H37</f>
        <v>м2</v>
      </c>
      <c r="E98" s="10">
        <f>Source!I37</f>
        <v>5.25</v>
      </c>
      <c r="F98" s="38">
        <f>Source!AL37+Source!AM37+Source!AO37</f>
        <v>0</v>
      </c>
      <c r="G98" s="54" t="s">
        <v>3</v>
      </c>
      <c r="H98" s="40">
        <f>ROUND(Source!AC37*Source!I37, 2)+ROUND(Source!AD37*Source!I37, 2)+ROUND(Source!AF37*Source!I37, 2)</f>
        <v>0</v>
      </c>
      <c r="I98" s="39"/>
      <c r="J98" s="39">
        <f>IF(Source!BC37&lt;&gt; 0, Source!BC37, 1)</f>
        <v>1</v>
      </c>
      <c r="K98" s="40">
        <f>Source!O37</f>
        <v>0</v>
      </c>
      <c r="L98" s="41"/>
      <c r="S98">
        <f>ROUND((Source!FX37/100)*((ROUND(Source!AF37*Source!I37, 2)+ROUND(Source!AE37*Source!I37, 2))), 2)</f>
        <v>0</v>
      </c>
      <c r="T98">
        <f>Source!X37</f>
        <v>0</v>
      </c>
      <c r="U98">
        <f>ROUND((Source!FY37/100)*((ROUND(Source!AF37*Source!I37, 2)+ROUND(Source!AE37*Source!I37, 2))), 2)</f>
        <v>0</v>
      </c>
      <c r="V98">
        <f>Source!Y37</f>
        <v>0</v>
      </c>
      <c r="W98">
        <f>IF(Source!BI37&lt;=1,H98, 0)</f>
        <v>0</v>
      </c>
      <c r="X98">
        <f>IF(Source!BI37=2,H98, 0)</f>
        <v>0</v>
      </c>
      <c r="Y98">
        <f>IF(Source!BI37=3,H98, 0)</f>
        <v>0</v>
      </c>
      <c r="Z98">
        <f>IF(Source!BI37=4,H98, 0)</f>
        <v>0</v>
      </c>
    </row>
    <row r="99" spans="1:26" ht="14.25">
      <c r="A99" s="56" t="str">
        <f>Source!E38</f>
        <v>11,2</v>
      </c>
      <c r="B99" s="57" t="str">
        <f>Source!F38</f>
        <v>101-9732</v>
      </c>
      <c r="C99" s="57" t="str">
        <f>Source!G38</f>
        <v>Грунтовка</v>
      </c>
      <c r="D99" s="44" t="str">
        <f>Source!H38</f>
        <v>т</v>
      </c>
      <c r="E99" s="45">
        <f>Source!I38</f>
        <v>4.4499999999999992E-4</v>
      </c>
      <c r="F99" s="46">
        <f>Source!AL38+Source!AM38+Source!AO38</f>
        <v>0</v>
      </c>
      <c r="G99" s="52" t="s">
        <v>3</v>
      </c>
      <c r="H99" s="48">
        <f>ROUND(Source!AC38*Source!I38, 2)+ROUND(Source!AD38*Source!I38, 2)+ROUND(Source!AF38*Source!I38, 2)</f>
        <v>0</v>
      </c>
      <c r="I99" s="47"/>
      <c r="J99" s="47">
        <f>IF(Source!BC38&lt;&gt; 0, Source!BC38, 1)</f>
        <v>1</v>
      </c>
      <c r="K99" s="48">
        <f>Source!O38</f>
        <v>0</v>
      </c>
      <c r="L99" s="53"/>
      <c r="S99">
        <f>ROUND((Source!FX38/100)*((ROUND(Source!AF38*Source!I38, 2)+ROUND(Source!AE38*Source!I38, 2))), 2)</f>
        <v>0</v>
      </c>
      <c r="T99">
        <f>Source!X38</f>
        <v>0</v>
      </c>
      <c r="U99">
        <f>ROUND((Source!FY38/100)*((ROUND(Source!AF38*Source!I38, 2)+ROUND(Source!AE38*Source!I38, 2))), 2)</f>
        <v>0</v>
      </c>
      <c r="V99">
        <f>Source!Y38</f>
        <v>0</v>
      </c>
      <c r="W99">
        <f>IF(Source!BI38&lt;=1,H99, 0)</f>
        <v>0</v>
      </c>
      <c r="X99">
        <f>IF(Source!BI38=2,H99, 0)</f>
        <v>0</v>
      </c>
      <c r="Y99">
        <f>IF(Source!BI38=3,H99, 0)</f>
        <v>0</v>
      </c>
      <c r="Z99">
        <f>IF(Source!BI38=4,H99, 0)</f>
        <v>0</v>
      </c>
    </row>
    <row r="100" spans="1:26" ht="15">
      <c r="G100" s="59">
        <f>H91+H92+H94+H95+H96+SUM(H98:H99)</f>
        <v>210.67</v>
      </c>
      <c r="H100" s="59"/>
      <c r="J100" s="59">
        <f>K91+K92+K94+K95+K96+SUM(K98:K99)</f>
        <v>5964.869999999999</v>
      </c>
      <c r="K100" s="59"/>
      <c r="L100" s="50">
        <f>Source!U36</f>
        <v>8.323500000000001</v>
      </c>
      <c r="O100" s="31">
        <f>G100</f>
        <v>210.67</v>
      </c>
      <c r="P100" s="31">
        <f>J100</f>
        <v>5964.869999999999</v>
      </c>
      <c r="Q100" s="31">
        <f>L100</f>
        <v>8.323500000000001</v>
      </c>
      <c r="W100">
        <f>IF(Source!BI36&lt;=1,H91+H92+H94+H95+H96, 0)</f>
        <v>210.67</v>
      </c>
      <c r="X100">
        <f>IF(Source!BI36=2,H91+H92+H94+H95+H96, 0)</f>
        <v>0</v>
      </c>
      <c r="Y100">
        <f>IF(Source!BI36=3,H91+H92+H94+H95+H96, 0)</f>
        <v>0</v>
      </c>
      <c r="Z100">
        <f>IF(Source!BI36=4,H91+H92+H94+H95+H96, 0)</f>
        <v>0</v>
      </c>
    </row>
    <row r="101" spans="1:26" ht="14.25">
      <c r="A101" s="23" t="str">
        <f>Source!E39</f>
        <v>12</v>
      </c>
      <c r="B101" s="55" t="str">
        <f>Source!F39</f>
        <v>67-4-1</v>
      </c>
      <c r="C101" s="55" t="str">
        <f>Source!G39</f>
        <v>Демонтаж выключателей, розеток</v>
      </c>
      <c r="D101" s="37" t="str">
        <f>Source!H39</f>
        <v>100 шт.</v>
      </c>
      <c r="E101" s="10">
        <f>Source!I39</f>
        <v>0.03</v>
      </c>
      <c r="F101" s="38">
        <f>Source!AL39+Source!AM39+Source!AO39</f>
        <v>45.55</v>
      </c>
      <c r="G101" s="39"/>
      <c r="H101" s="40"/>
      <c r="I101" s="39" t="str">
        <f>Source!BO39</f>
        <v>67-4-1</v>
      </c>
      <c r="J101" s="39"/>
      <c r="K101" s="40"/>
      <c r="L101" s="41"/>
      <c r="S101">
        <f>ROUND((Source!FX39/100)*((ROUND(Source!AF39*Source!I39, 2)+ROUND(Source!AE39*Source!I39, 2))), 2)</f>
        <v>1.1599999999999999</v>
      </c>
      <c r="T101">
        <f>Source!X39</f>
        <v>36.82</v>
      </c>
      <c r="U101">
        <f>ROUND((Source!FY39/100)*((ROUND(Source!AF39*Source!I39, 2)+ROUND(Source!AE39*Source!I39, 2))), 2)</f>
        <v>0.89</v>
      </c>
      <c r="V101">
        <f>Source!Y39</f>
        <v>28.16</v>
      </c>
    </row>
    <row r="102" spans="1:26">
      <c r="C102" s="33" t="str">
        <f>"Объем: "&amp;Source!I39&amp;"=3/"&amp;"100"</f>
        <v>Объем: 0,03=3/100</v>
      </c>
    </row>
    <row r="103" spans="1:26" ht="14.25">
      <c r="A103" s="23"/>
      <c r="B103" s="55"/>
      <c r="C103" s="55" t="s">
        <v>588</v>
      </c>
      <c r="D103" s="37"/>
      <c r="E103" s="10"/>
      <c r="F103" s="38">
        <f>Source!AO39</f>
        <v>45.55</v>
      </c>
      <c r="G103" s="39" t="str">
        <f>Source!DG39</f>
        <v/>
      </c>
      <c r="H103" s="40">
        <f>ROUND(Source!AF39*Source!I39, 2)</f>
        <v>1.37</v>
      </c>
      <c r="I103" s="39"/>
      <c r="J103" s="39">
        <f>IF(Source!BA39&lt;&gt; 0, Source!BA39, 1)</f>
        <v>31.7</v>
      </c>
      <c r="K103" s="40">
        <f>Source!S39</f>
        <v>43.32</v>
      </c>
      <c r="L103" s="41"/>
      <c r="R103">
        <f>H103</f>
        <v>1.37</v>
      </c>
    </row>
    <row r="104" spans="1:26" ht="14.25">
      <c r="A104" s="23"/>
      <c r="B104" s="55"/>
      <c r="C104" s="55" t="s">
        <v>590</v>
      </c>
      <c r="D104" s="37" t="s">
        <v>591</v>
      </c>
      <c r="E104" s="10">
        <f>Source!BZ39</f>
        <v>85</v>
      </c>
      <c r="F104" s="58"/>
      <c r="G104" s="39"/>
      <c r="H104" s="40">
        <f>SUM(S101:S106)</f>
        <v>1.1599999999999999</v>
      </c>
      <c r="I104" s="43"/>
      <c r="J104" s="36">
        <f>Source!AT39</f>
        <v>85</v>
      </c>
      <c r="K104" s="40">
        <f>SUM(T101:T106)</f>
        <v>36.82</v>
      </c>
      <c r="L104" s="41"/>
    </row>
    <row r="105" spans="1:26" ht="14.25">
      <c r="A105" s="23"/>
      <c r="B105" s="55"/>
      <c r="C105" s="55" t="s">
        <v>592</v>
      </c>
      <c r="D105" s="37" t="s">
        <v>591</v>
      </c>
      <c r="E105" s="10">
        <f>Source!CA39</f>
        <v>65</v>
      </c>
      <c r="F105" s="58"/>
      <c r="G105" s="39"/>
      <c r="H105" s="40">
        <f>SUM(U101:U106)</f>
        <v>0.89</v>
      </c>
      <c r="I105" s="43"/>
      <c r="J105" s="36">
        <f>Source!AU39</f>
        <v>65</v>
      </c>
      <c r="K105" s="40">
        <f>SUM(V101:V106)</f>
        <v>28.16</v>
      </c>
      <c r="L105" s="41"/>
    </row>
    <row r="106" spans="1:26" ht="14.25">
      <c r="A106" s="56"/>
      <c r="B106" s="57"/>
      <c r="C106" s="57" t="s">
        <v>593</v>
      </c>
      <c r="D106" s="44" t="s">
        <v>594</v>
      </c>
      <c r="E106" s="45">
        <f>Source!AQ39</f>
        <v>5.84</v>
      </c>
      <c r="F106" s="46"/>
      <c r="G106" s="47" t="str">
        <f>Source!DI39</f>
        <v/>
      </c>
      <c r="H106" s="48"/>
      <c r="I106" s="47"/>
      <c r="J106" s="47"/>
      <c r="K106" s="48"/>
      <c r="L106" s="49">
        <f>Source!U39</f>
        <v>0.17519999999999999</v>
      </c>
    </row>
    <row r="107" spans="1:26" ht="15">
      <c r="G107" s="59">
        <f>H103+H104+H105</f>
        <v>3.4200000000000004</v>
      </c>
      <c r="H107" s="59"/>
      <c r="J107" s="59">
        <f>K103+K104+K105</f>
        <v>108.3</v>
      </c>
      <c r="K107" s="59"/>
      <c r="L107" s="50">
        <f>Source!U39</f>
        <v>0.17519999999999999</v>
      </c>
      <c r="O107" s="31">
        <f>G107</f>
        <v>3.4200000000000004</v>
      </c>
      <c r="P107" s="31">
        <f>J107</f>
        <v>108.3</v>
      </c>
      <c r="Q107" s="31">
        <f>L107</f>
        <v>0.17519999999999999</v>
      </c>
      <c r="W107">
        <f>IF(Source!BI39&lt;=1,H103+H104+H105, 0)</f>
        <v>3.4200000000000004</v>
      </c>
      <c r="X107">
        <f>IF(Source!BI39=2,H103+H104+H105, 0)</f>
        <v>0</v>
      </c>
      <c r="Y107">
        <f>IF(Source!BI39=3,H103+H104+H105, 0)</f>
        <v>0</v>
      </c>
      <c r="Z107">
        <f>IF(Source!BI39=4,H103+H104+H105, 0)</f>
        <v>0</v>
      </c>
    </row>
    <row r="108" spans="1:26" ht="14.25">
      <c r="A108" s="23" t="str">
        <f>Source!E40</f>
        <v>14</v>
      </c>
      <c r="B108" s="55" t="str">
        <f>Source!F40</f>
        <v>67-3-1</v>
      </c>
      <c r="C108" s="55" t="str">
        <f>Source!G40</f>
        <v>Демонтаж кабеля</v>
      </c>
      <c r="D108" s="37" t="str">
        <f>Source!H40</f>
        <v>100 м</v>
      </c>
      <c r="E108" s="10">
        <f>Source!I40</f>
        <v>0.2</v>
      </c>
      <c r="F108" s="38">
        <f>Source!AL40+Source!AM40+Source!AO40</f>
        <v>75.5</v>
      </c>
      <c r="G108" s="39"/>
      <c r="H108" s="40"/>
      <c r="I108" s="39" t="str">
        <f>Source!BO40</f>
        <v>67-3-1</v>
      </c>
      <c r="J108" s="39"/>
      <c r="K108" s="40"/>
      <c r="L108" s="41"/>
      <c r="S108">
        <f>ROUND((Source!FX40/100)*((ROUND(Source!AF40*Source!I40, 2)+ROUND(Source!AE40*Source!I40, 2))), 2)</f>
        <v>12.81</v>
      </c>
      <c r="T108">
        <f>Source!X40</f>
        <v>405.95</v>
      </c>
      <c r="U108">
        <f>ROUND((Source!FY40/100)*((ROUND(Source!AF40*Source!I40, 2)+ROUND(Source!AE40*Source!I40, 2))), 2)</f>
        <v>9.8000000000000007</v>
      </c>
      <c r="V108">
        <f>Source!Y40</f>
        <v>310.43</v>
      </c>
    </row>
    <row r="109" spans="1:26">
      <c r="C109" s="33" t="str">
        <f>"Объем: "&amp;Source!I40&amp;"=20/"&amp;"100"</f>
        <v>Объем: 0,2=20/100</v>
      </c>
    </row>
    <row r="110" spans="1:26" ht="14.25">
      <c r="A110" s="23"/>
      <c r="B110" s="55"/>
      <c r="C110" s="55" t="s">
        <v>588</v>
      </c>
      <c r="D110" s="37"/>
      <c r="E110" s="10"/>
      <c r="F110" s="38">
        <f>Source!AO40</f>
        <v>75.19</v>
      </c>
      <c r="G110" s="39" t="str">
        <f>Source!DG40</f>
        <v/>
      </c>
      <c r="H110" s="40">
        <f>ROUND(Source!AF40*Source!I40, 2)</f>
        <v>15.04</v>
      </c>
      <c r="I110" s="39"/>
      <c r="J110" s="39">
        <f>IF(Source!BA40&lt;&gt; 0, Source!BA40, 1)</f>
        <v>31.7</v>
      </c>
      <c r="K110" s="40">
        <f>Source!S40</f>
        <v>476.7</v>
      </c>
      <c r="L110" s="41"/>
      <c r="R110">
        <f>H110</f>
        <v>15.04</v>
      </c>
    </row>
    <row r="111" spans="1:26" ht="14.25">
      <c r="A111" s="23"/>
      <c r="B111" s="55"/>
      <c r="C111" s="55" t="s">
        <v>196</v>
      </c>
      <c r="D111" s="37"/>
      <c r="E111" s="10"/>
      <c r="F111" s="38">
        <f>Source!AM40</f>
        <v>0.31</v>
      </c>
      <c r="G111" s="39" t="str">
        <f>Source!DE40</f>
        <v/>
      </c>
      <c r="H111" s="40">
        <f>ROUND(Source!AD40*Source!I40, 2)</f>
        <v>0.06</v>
      </c>
      <c r="I111" s="39"/>
      <c r="J111" s="39">
        <f>IF(Source!BB40&lt;&gt; 0, Source!BB40, 1)</f>
        <v>14.35</v>
      </c>
      <c r="K111" s="40">
        <f>Source!Q40</f>
        <v>0.89</v>
      </c>
      <c r="L111" s="41"/>
    </row>
    <row r="112" spans="1:26" ht="14.25">
      <c r="A112" s="23"/>
      <c r="B112" s="55"/>
      <c r="C112" s="55" t="s">
        <v>589</v>
      </c>
      <c r="D112" s="37"/>
      <c r="E112" s="10"/>
      <c r="F112" s="38">
        <f>Source!AN40</f>
        <v>0.14000000000000001</v>
      </c>
      <c r="G112" s="39" t="str">
        <f>Source!DF40</f>
        <v/>
      </c>
      <c r="H112" s="42">
        <f>ROUND(Source!AE40*Source!I40, 2)</f>
        <v>0.03</v>
      </c>
      <c r="I112" s="39"/>
      <c r="J112" s="39">
        <f>IF(Source!BS40&lt;&gt; 0, Source!BS40, 1)</f>
        <v>31.7</v>
      </c>
      <c r="K112" s="42">
        <f>Source!R40</f>
        <v>0.89</v>
      </c>
      <c r="L112" s="41"/>
      <c r="R112">
        <f>H112</f>
        <v>0.03</v>
      </c>
    </row>
    <row r="113" spans="1:26" ht="14.25">
      <c r="A113" s="23"/>
      <c r="B113" s="55"/>
      <c r="C113" s="55" t="s">
        <v>590</v>
      </c>
      <c r="D113" s="37" t="s">
        <v>591</v>
      </c>
      <c r="E113" s="10">
        <f>Source!BZ40</f>
        <v>85</v>
      </c>
      <c r="F113" s="58"/>
      <c r="G113" s="39"/>
      <c r="H113" s="40">
        <f>SUM(S108:S115)</f>
        <v>12.81</v>
      </c>
      <c r="I113" s="43"/>
      <c r="J113" s="36">
        <f>Source!AT40</f>
        <v>85</v>
      </c>
      <c r="K113" s="40">
        <f>SUM(T108:T115)</f>
        <v>405.95</v>
      </c>
      <c r="L113" s="41"/>
    </row>
    <row r="114" spans="1:26" ht="14.25">
      <c r="A114" s="23"/>
      <c r="B114" s="55"/>
      <c r="C114" s="55" t="s">
        <v>592</v>
      </c>
      <c r="D114" s="37" t="s">
        <v>591</v>
      </c>
      <c r="E114" s="10">
        <f>Source!CA40</f>
        <v>65</v>
      </c>
      <c r="F114" s="58"/>
      <c r="G114" s="39"/>
      <c r="H114" s="40">
        <f>SUM(U108:U115)</f>
        <v>9.8000000000000007</v>
      </c>
      <c r="I114" s="43"/>
      <c r="J114" s="36">
        <f>Source!AU40</f>
        <v>65</v>
      </c>
      <c r="K114" s="40">
        <f>SUM(V108:V115)</f>
        <v>310.43</v>
      </c>
      <c r="L114" s="41"/>
    </row>
    <row r="115" spans="1:26" ht="14.25">
      <c r="A115" s="56"/>
      <c r="B115" s="57"/>
      <c r="C115" s="57" t="s">
        <v>593</v>
      </c>
      <c r="D115" s="44" t="s">
        <v>594</v>
      </c>
      <c r="E115" s="45">
        <f>Source!AQ40</f>
        <v>9.64</v>
      </c>
      <c r="F115" s="46"/>
      <c r="G115" s="47" t="str">
        <f>Source!DI40</f>
        <v/>
      </c>
      <c r="H115" s="48"/>
      <c r="I115" s="47"/>
      <c r="J115" s="47"/>
      <c r="K115" s="48"/>
      <c r="L115" s="49">
        <f>Source!U40</f>
        <v>1.9280000000000002</v>
      </c>
    </row>
    <row r="116" spans="1:26" ht="15">
      <c r="G116" s="59">
        <f>H110+H111+H113+H114</f>
        <v>37.71</v>
      </c>
      <c r="H116" s="59"/>
      <c r="J116" s="59">
        <f>K110+K111+K113+K114</f>
        <v>1193.97</v>
      </c>
      <c r="K116" s="59"/>
      <c r="L116" s="50">
        <f>Source!U40</f>
        <v>1.9280000000000002</v>
      </c>
      <c r="O116" s="31">
        <f>G116</f>
        <v>37.71</v>
      </c>
      <c r="P116" s="31">
        <f>J116</f>
        <v>1193.97</v>
      </c>
      <c r="Q116" s="31">
        <f>L116</f>
        <v>1.9280000000000002</v>
      </c>
      <c r="W116">
        <f>IF(Source!BI40&lt;=1,H110+H111+H113+H114, 0)</f>
        <v>37.71</v>
      </c>
      <c r="X116">
        <f>IF(Source!BI40=2,H110+H111+H113+H114, 0)</f>
        <v>0</v>
      </c>
      <c r="Y116">
        <f>IF(Source!BI40=3,H110+H111+H113+H114, 0)</f>
        <v>0</v>
      </c>
      <c r="Z116">
        <f>IF(Source!BI40=4,H110+H111+H113+H114, 0)</f>
        <v>0</v>
      </c>
    </row>
    <row r="117" spans="1:26" ht="28.5">
      <c r="A117" s="23" t="str">
        <f>Source!E41</f>
        <v>15</v>
      </c>
      <c r="B117" s="55" t="str">
        <f>Source!F41</f>
        <v>67-4-5</v>
      </c>
      <c r="C117" s="55" t="str">
        <f>Source!G41</f>
        <v>Демонтаж светильников для люминесцентных ламп</v>
      </c>
      <c r="D117" s="37" t="str">
        <f>Source!H41</f>
        <v>100 шт.</v>
      </c>
      <c r="E117" s="10">
        <f>Source!I41</f>
        <v>0.02</v>
      </c>
      <c r="F117" s="38">
        <f>Source!AL41+Source!AM41+Source!AO41</f>
        <v>145.97999999999999</v>
      </c>
      <c r="G117" s="39"/>
      <c r="H117" s="40"/>
      <c r="I117" s="39" t="str">
        <f>Source!BO41</f>
        <v>67-4-5</v>
      </c>
      <c r="J117" s="39"/>
      <c r="K117" s="40"/>
      <c r="L117" s="41"/>
      <c r="S117">
        <f>ROUND((Source!FX41/100)*((ROUND(Source!AF41*Source!I41, 2)+ROUND(Source!AE41*Source!I41, 2))), 2)</f>
        <v>2.46</v>
      </c>
      <c r="T117">
        <f>Source!X41</f>
        <v>77.900000000000006</v>
      </c>
      <c r="U117">
        <f>ROUND((Source!FY41/100)*((ROUND(Source!AF41*Source!I41, 2)+ROUND(Source!AE41*Source!I41, 2))), 2)</f>
        <v>1.88</v>
      </c>
      <c r="V117">
        <f>Source!Y41</f>
        <v>59.57</v>
      </c>
    </row>
    <row r="118" spans="1:26">
      <c r="C118" s="33" t="str">
        <f>"Объем: "&amp;Source!I41&amp;"=2/"&amp;"100"</f>
        <v>Объем: 0,02=2/100</v>
      </c>
    </row>
    <row r="119" spans="1:26" ht="14.25">
      <c r="A119" s="23"/>
      <c r="B119" s="55"/>
      <c r="C119" s="55" t="s">
        <v>588</v>
      </c>
      <c r="D119" s="37"/>
      <c r="E119" s="10"/>
      <c r="F119" s="38">
        <f>Source!AO41</f>
        <v>143.47999999999999</v>
      </c>
      <c r="G119" s="39" t="str">
        <f>Source!DG41</f>
        <v/>
      </c>
      <c r="H119" s="40">
        <f>ROUND(Source!AF41*Source!I41, 2)</f>
        <v>2.87</v>
      </c>
      <c r="I119" s="39"/>
      <c r="J119" s="39">
        <f>IF(Source!BA41&lt;&gt; 0, Source!BA41, 1)</f>
        <v>31.7</v>
      </c>
      <c r="K119" s="40">
        <f>Source!S41</f>
        <v>90.97</v>
      </c>
      <c r="L119" s="41"/>
      <c r="R119">
        <f>H119</f>
        <v>2.87</v>
      </c>
    </row>
    <row r="120" spans="1:26" ht="14.25">
      <c r="A120" s="23"/>
      <c r="B120" s="55"/>
      <c r="C120" s="55" t="s">
        <v>196</v>
      </c>
      <c r="D120" s="37"/>
      <c r="E120" s="10"/>
      <c r="F120" s="38">
        <f>Source!AM41</f>
        <v>2.5</v>
      </c>
      <c r="G120" s="39" t="str">
        <f>Source!DE41</f>
        <v/>
      </c>
      <c r="H120" s="40">
        <f>ROUND(Source!AD41*Source!I41, 2)</f>
        <v>0.05</v>
      </c>
      <c r="I120" s="39"/>
      <c r="J120" s="39">
        <f>IF(Source!BB41&lt;&gt; 0, Source!BB41, 1)</f>
        <v>14.25</v>
      </c>
      <c r="K120" s="40">
        <f>Source!Q41</f>
        <v>0.71</v>
      </c>
      <c r="L120" s="41"/>
    </row>
    <row r="121" spans="1:26" ht="14.25">
      <c r="A121" s="23"/>
      <c r="B121" s="55"/>
      <c r="C121" s="55" t="s">
        <v>589</v>
      </c>
      <c r="D121" s="37"/>
      <c r="E121" s="10"/>
      <c r="F121" s="38">
        <f>Source!AN41</f>
        <v>1.08</v>
      </c>
      <c r="G121" s="39" t="str">
        <f>Source!DF41</f>
        <v/>
      </c>
      <c r="H121" s="42">
        <f>ROUND(Source!AE41*Source!I41, 2)</f>
        <v>0.02</v>
      </c>
      <c r="I121" s="39"/>
      <c r="J121" s="39">
        <f>IF(Source!BS41&lt;&gt; 0, Source!BS41, 1)</f>
        <v>31.7</v>
      </c>
      <c r="K121" s="42">
        <f>Source!R41</f>
        <v>0.68</v>
      </c>
      <c r="L121" s="41"/>
      <c r="R121">
        <f>H121</f>
        <v>0.02</v>
      </c>
    </row>
    <row r="122" spans="1:26" ht="14.25">
      <c r="A122" s="23"/>
      <c r="B122" s="55"/>
      <c r="C122" s="55" t="s">
        <v>590</v>
      </c>
      <c r="D122" s="37" t="s">
        <v>591</v>
      </c>
      <c r="E122" s="10">
        <f>Source!BZ41</f>
        <v>85</v>
      </c>
      <c r="F122" s="58"/>
      <c r="G122" s="39"/>
      <c r="H122" s="40">
        <f>SUM(S117:S124)</f>
        <v>2.46</v>
      </c>
      <c r="I122" s="43"/>
      <c r="J122" s="36">
        <f>Source!AT41</f>
        <v>85</v>
      </c>
      <c r="K122" s="40">
        <f>SUM(T117:T124)</f>
        <v>77.900000000000006</v>
      </c>
      <c r="L122" s="41"/>
    </row>
    <row r="123" spans="1:26" ht="14.25">
      <c r="A123" s="23"/>
      <c r="B123" s="55"/>
      <c r="C123" s="55" t="s">
        <v>592</v>
      </c>
      <c r="D123" s="37" t="s">
        <v>591</v>
      </c>
      <c r="E123" s="10">
        <f>Source!CA41</f>
        <v>65</v>
      </c>
      <c r="F123" s="58"/>
      <c r="G123" s="39"/>
      <c r="H123" s="40">
        <f>SUM(U117:U124)</f>
        <v>1.88</v>
      </c>
      <c r="I123" s="43"/>
      <c r="J123" s="36">
        <f>Source!AU41</f>
        <v>65</v>
      </c>
      <c r="K123" s="40">
        <f>SUM(V117:V124)</f>
        <v>59.57</v>
      </c>
      <c r="L123" s="41"/>
    </row>
    <row r="124" spans="1:26" ht="14.25">
      <c r="A124" s="56"/>
      <c r="B124" s="57"/>
      <c r="C124" s="57" t="s">
        <v>593</v>
      </c>
      <c r="D124" s="44" t="s">
        <v>594</v>
      </c>
      <c r="E124" s="45">
        <f>Source!AQ41</f>
        <v>17.89</v>
      </c>
      <c r="F124" s="46"/>
      <c r="G124" s="47" t="str">
        <f>Source!DI41</f>
        <v/>
      </c>
      <c r="H124" s="48"/>
      <c r="I124" s="47"/>
      <c r="J124" s="47"/>
      <c r="K124" s="48"/>
      <c r="L124" s="49">
        <f>Source!U41</f>
        <v>0.35780000000000001</v>
      </c>
    </row>
    <row r="125" spans="1:26" ht="15">
      <c r="G125" s="59">
        <f>H119+H120+H122+H123</f>
        <v>7.26</v>
      </c>
      <c r="H125" s="59"/>
      <c r="J125" s="59">
        <f>K119+K120+K122+K123</f>
        <v>229.14999999999998</v>
      </c>
      <c r="K125" s="59"/>
      <c r="L125" s="50">
        <f>Source!U41</f>
        <v>0.35780000000000001</v>
      </c>
      <c r="O125" s="31">
        <f>G125</f>
        <v>7.26</v>
      </c>
      <c r="P125" s="31">
        <f>J125</f>
        <v>229.14999999999998</v>
      </c>
      <c r="Q125" s="31">
        <f>L125</f>
        <v>0.35780000000000001</v>
      </c>
      <c r="W125">
        <f>IF(Source!BI41&lt;=1,H119+H120+H122+H123, 0)</f>
        <v>7.26</v>
      </c>
      <c r="X125">
        <f>IF(Source!BI41=2,H119+H120+H122+H123, 0)</f>
        <v>0</v>
      </c>
      <c r="Y125">
        <f>IF(Source!BI41=3,H119+H120+H122+H123, 0)</f>
        <v>0</v>
      </c>
      <c r="Z125">
        <f>IF(Source!BI41=4,H119+H120+H122+H123, 0)</f>
        <v>0</v>
      </c>
    </row>
    <row r="126" spans="1:26" ht="42.75">
      <c r="A126" s="23" t="str">
        <f>Source!E42</f>
        <v>17</v>
      </c>
      <c r="B126" s="55" t="str">
        <f>Source!F42</f>
        <v>15-04-006-3</v>
      </c>
      <c r="C126" s="55" t="str">
        <f>Source!G42</f>
        <v>Покрытие поверхностей грунтовкой глубокого проникновения за 1 раз стен</v>
      </c>
      <c r="D126" s="37" t="str">
        <f>Source!H42</f>
        <v>100 м2 покрытия</v>
      </c>
      <c r="E126" s="10">
        <f>Source!I42</f>
        <v>0.62</v>
      </c>
      <c r="F126" s="38">
        <f>Source!AL42+Source!AM42+Source!AO42</f>
        <v>64.37</v>
      </c>
      <c r="G126" s="39"/>
      <c r="H126" s="40"/>
      <c r="I126" s="39" t="str">
        <f>Source!BO42</f>
        <v>15-04-006-3</v>
      </c>
      <c r="J126" s="39"/>
      <c r="K126" s="40"/>
      <c r="L126" s="41"/>
      <c r="S126">
        <f>ROUND((Source!FX42/100)*((ROUND(Source!AF42*Source!I42, 2)+ROUND(Source!AE42*Source!I42, 2))), 2)</f>
        <v>37.01</v>
      </c>
      <c r="T126">
        <f>Source!X42</f>
        <v>1179.0899999999999</v>
      </c>
      <c r="U126">
        <f>ROUND((Source!FY42/100)*((ROUND(Source!AF42*Source!I42, 2)+ROUND(Source!AE42*Source!I42, 2))), 2)</f>
        <v>18.309999999999999</v>
      </c>
      <c r="V126">
        <f>Source!Y42</f>
        <v>583.34</v>
      </c>
    </row>
    <row r="127" spans="1:26">
      <c r="C127" s="33" t="str">
        <f>"Объем: "&amp;Source!I42&amp;"=62/"&amp;"100"</f>
        <v>Объем: 0,62=62/100</v>
      </c>
    </row>
    <row r="128" spans="1:26" ht="14.25">
      <c r="A128" s="23"/>
      <c r="B128" s="55"/>
      <c r="C128" s="55" t="s">
        <v>588</v>
      </c>
      <c r="D128" s="37"/>
      <c r="E128" s="10"/>
      <c r="F128" s="38">
        <f>Source!AO42</f>
        <v>63.01</v>
      </c>
      <c r="G128" s="39" t="str">
        <f>Source!DG42</f>
        <v/>
      </c>
      <c r="H128" s="40">
        <f>ROUND(Source!AF42*Source!I42, 2)</f>
        <v>39.07</v>
      </c>
      <c r="I128" s="39"/>
      <c r="J128" s="39">
        <f>IF(Source!BA42&lt;&gt; 0, Source!BA42, 1)</f>
        <v>31.7</v>
      </c>
      <c r="K128" s="40">
        <f>Source!S42</f>
        <v>1238.4000000000001</v>
      </c>
      <c r="L128" s="41"/>
      <c r="R128">
        <f>H128</f>
        <v>39.07</v>
      </c>
    </row>
    <row r="129" spans="1:26" ht="14.25">
      <c r="A129" s="23"/>
      <c r="B129" s="55"/>
      <c r="C129" s="55" t="s">
        <v>196</v>
      </c>
      <c r="D129" s="37"/>
      <c r="E129" s="10"/>
      <c r="F129" s="38">
        <f>Source!AM42</f>
        <v>1.18</v>
      </c>
      <c r="G129" s="39" t="str">
        <f>Source!DE42</f>
        <v/>
      </c>
      <c r="H129" s="40">
        <f>ROUND(Source!AD42*Source!I42, 2)</f>
        <v>0.73</v>
      </c>
      <c r="I129" s="39"/>
      <c r="J129" s="39">
        <f>IF(Source!BB42&lt;&gt; 0, Source!BB42, 1)</f>
        <v>11.47</v>
      </c>
      <c r="K129" s="40">
        <f>Source!Q42</f>
        <v>8.39</v>
      </c>
      <c r="L129" s="41"/>
    </row>
    <row r="130" spans="1:26" ht="14.25">
      <c r="A130" s="23"/>
      <c r="B130" s="55"/>
      <c r="C130" s="55" t="s">
        <v>589</v>
      </c>
      <c r="D130" s="37"/>
      <c r="E130" s="10"/>
      <c r="F130" s="38">
        <f>Source!AN42</f>
        <v>0.14000000000000001</v>
      </c>
      <c r="G130" s="39" t="str">
        <f>Source!DF42</f>
        <v/>
      </c>
      <c r="H130" s="42">
        <f>ROUND(Source!AE42*Source!I42, 2)</f>
        <v>0.09</v>
      </c>
      <c r="I130" s="39"/>
      <c r="J130" s="39">
        <f>IF(Source!BS42&lt;&gt; 0, Source!BS42, 1)</f>
        <v>31.7</v>
      </c>
      <c r="K130" s="42">
        <f>Source!R42</f>
        <v>2.75</v>
      </c>
      <c r="L130" s="41"/>
      <c r="R130">
        <f>H130</f>
        <v>0.09</v>
      </c>
    </row>
    <row r="131" spans="1:26" ht="14.25">
      <c r="A131" s="23"/>
      <c r="B131" s="55"/>
      <c r="C131" s="55" t="s">
        <v>595</v>
      </c>
      <c r="D131" s="37"/>
      <c r="E131" s="10"/>
      <c r="F131" s="38">
        <f>Source!AL42</f>
        <v>0.18</v>
      </c>
      <c r="G131" s="39" t="str">
        <f>Source!DD42</f>
        <v/>
      </c>
      <c r="H131" s="40">
        <f>ROUND(Source!AC42*Source!I42, 2)</f>
        <v>0.11</v>
      </c>
      <c r="I131" s="39"/>
      <c r="J131" s="39">
        <f>IF(Source!BC42&lt;&gt; 0, Source!BC42, 1)</f>
        <v>25.89</v>
      </c>
      <c r="K131" s="40">
        <f>Source!P42</f>
        <v>2.89</v>
      </c>
      <c r="L131" s="41"/>
    </row>
    <row r="132" spans="1:26" ht="14.25">
      <c r="A132" s="23"/>
      <c r="B132" s="55"/>
      <c r="C132" s="55" t="s">
        <v>590</v>
      </c>
      <c r="D132" s="37" t="s">
        <v>591</v>
      </c>
      <c r="E132" s="10">
        <f>Source!BZ42</f>
        <v>105</v>
      </c>
      <c r="F132" s="61" t="str">
        <f>CONCATENATE(" )", Source!DL42, Source!FT42, "=", Source!FX42)</f>
        <v xml:space="preserve"> )*0,9=94,5</v>
      </c>
      <c r="G132" s="62"/>
      <c r="H132" s="40">
        <f>SUM(S126:S135)</f>
        <v>37.01</v>
      </c>
      <c r="I132" s="43"/>
      <c r="J132" s="36">
        <f>Source!AT42</f>
        <v>95</v>
      </c>
      <c r="K132" s="40">
        <f>SUM(T126:T135)</f>
        <v>1179.0899999999999</v>
      </c>
      <c r="L132" s="41"/>
    </row>
    <row r="133" spans="1:26" ht="14.25">
      <c r="A133" s="23"/>
      <c r="B133" s="55"/>
      <c r="C133" s="55" t="s">
        <v>592</v>
      </c>
      <c r="D133" s="37" t="s">
        <v>591</v>
      </c>
      <c r="E133" s="10">
        <f>Source!CA42</f>
        <v>55</v>
      </c>
      <c r="F133" s="61" t="str">
        <f>CONCATENATE(" )", Source!DM42, Source!FU42, "=", Source!FY42)</f>
        <v xml:space="preserve"> )*0,85=46,75</v>
      </c>
      <c r="G133" s="62"/>
      <c r="H133" s="40">
        <f>SUM(U126:U135)</f>
        <v>18.309999999999999</v>
      </c>
      <c r="I133" s="43"/>
      <c r="J133" s="36">
        <f>Source!AU42</f>
        <v>47</v>
      </c>
      <c r="K133" s="40">
        <f>SUM(V126:V135)</f>
        <v>583.34</v>
      </c>
      <c r="L133" s="41"/>
    </row>
    <row r="134" spans="1:26" ht="14.25">
      <c r="A134" s="23"/>
      <c r="B134" s="55"/>
      <c r="C134" s="55" t="s">
        <v>593</v>
      </c>
      <c r="D134" s="37" t="s">
        <v>594</v>
      </c>
      <c r="E134" s="10">
        <f>Source!AQ42</f>
        <v>6.55</v>
      </c>
      <c r="F134" s="38"/>
      <c r="G134" s="39" t="str">
        <f>Source!DI42</f>
        <v/>
      </c>
      <c r="H134" s="40"/>
      <c r="I134" s="39"/>
      <c r="J134" s="39"/>
      <c r="K134" s="40"/>
      <c r="L134" s="51">
        <f>Source!U42</f>
        <v>4.0609999999999999</v>
      </c>
    </row>
    <row r="135" spans="1:26" ht="14.25">
      <c r="A135" s="56" t="str">
        <f>Source!E43</f>
        <v>17,1</v>
      </c>
      <c r="B135" s="57" t="str">
        <f>Source!F43</f>
        <v>101-4163</v>
      </c>
      <c r="C135" s="57" t="str">
        <f>Source!G43</f>
        <v>Грунтовка акриловая НОРТЕКС-ГРУНТ</v>
      </c>
      <c r="D135" s="44" t="str">
        <f>Source!H43</f>
        <v>кг</v>
      </c>
      <c r="E135" s="45">
        <f>Source!I43</f>
        <v>15</v>
      </c>
      <c r="F135" s="46">
        <f>Source!AL43+Source!AM43+Source!AO43</f>
        <v>15.26</v>
      </c>
      <c r="G135" s="52" t="s">
        <v>3</v>
      </c>
      <c r="H135" s="48">
        <f>ROUND(Source!AC43*Source!I43, 2)+ROUND(Source!AD43*Source!I43, 2)+ROUND(Source!AF43*Source!I43, 2)</f>
        <v>228.9</v>
      </c>
      <c r="I135" s="47"/>
      <c r="J135" s="47">
        <f>IF(Source!BC43&lt;&gt; 0, Source!BC43, 1)</f>
        <v>6.83</v>
      </c>
      <c r="K135" s="48">
        <f>Source!O43</f>
        <v>1563.39</v>
      </c>
      <c r="L135" s="53"/>
      <c r="S135">
        <f>ROUND((Source!FX43/100)*((ROUND(Source!AF43*Source!I43, 2)+ROUND(Source!AE43*Source!I43, 2))), 2)</f>
        <v>0</v>
      </c>
      <c r="T135">
        <f>Source!X43</f>
        <v>0</v>
      </c>
      <c r="U135">
        <f>ROUND((Source!FY43/100)*((ROUND(Source!AF43*Source!I43, 2)+ROUND(Source!AE43*Source!I43, 2))), 2)</f>
        <v>0</v>
      </c>
      <c r="V135">
        <f>Source!Y43</f>
        <v>0</v>
      </c>
      <c r="W135">
        <f>IF(Source!BI43&lt;=1,H135, 0)</f>
        <v>228.9</v>
      </c>
      <c r="X135">
        <f>IF(Source!BI43=2,H135, 0)</f>
        <v>0</v>
      </c>
      <c r="Y135">
        <f>IF(Source!BI43=3,H135, 0)</f>
        <v>0</v>
      </c>
      <c r="Z135">
        <f>IF(Source!BI43=4,H135, 0)</f>
        <v>0</v>
      </c>
    </row>
    <row r="136" spans="1:26" ht="15">
      <c r="G136" s="59">
        <f>H128+H129+H131+H132+H133+SUM(H135:H135)</f>
        <v>324.13</v>
      </c>
      <c r="H136" s="59"/>
      <c r="J136" s="59">
        <f>K128+K129+K131+K132+K133+SUM(K135:K135)</f>
        <v>4575.5000000000009</v>
      </c>
      <c r="K136" s="59"/>
      <c r="L136" s="50">
        <f>Source!U42</f>
        <v>4.0609999999999999</v>
      </c>
      <c r="O136" s="31">
        <f>G136</f>
        <v>324.13</v>
      </c>
      <c r="P136" s="31">
        <f>J136</f>
        <v>4575.5000000000009</v>
      </c>
      <c r="Q136" s="31">
        <f>L136</f>
        <v>4.0609999999999999</v>
      </c>
      <c r="W136">
        <f>IF(Source!BI42&lt;=1,H128+H129+H131+H132+H133, 0)</f>
        <v>95.22999999999999</v>
      </c>
      <c r="X136">
        <f>IF(Source!BI42=2,H128+H129+H131+H132+H133, 0)</f>
        <v>0</v>
      </c>
      <c r="Y136">
        <f>IF(Source!BI42=3,H128+H129+H131+H132+H133, 0)</f>
        <v>0</v>
      </c>
      <c r="Z136">
        <f>IF(Source!BI42=4,H128+H129+H131+H132+H133, 0)</f>
        <v>0</v>
      </c>
    </row>
    <row r="137" spans="1:26" ht="85.5">
      <c r="A137" s="23" t="str">
        <f>Source!E44</f>
        <v>18</v>
      </c>
      <c r="B137" s="55" t="str">
        <f>Source!F44</f>
        <v>61-1-9</v>
      </c>
      <c r="C137" s="55" t="str">
        <f>Source!G44</f>
        <v>Сплошное выравнивание штукатурки внутри здания (однослойная штукатурка) сухой растворной смесью (типа «Ветонит») толщиной до 10 мм для последующей окраски или оклейки обоями стен</v>
      </c>
      <c r="D137" s="37" t="str">
        <f>Source!H44</f>
        <v>100 м2 поверхности</v>
      </c>
      <c r="E137" s="10">
        <f>Source!I44</f>
        <v>0.62</v>
      </c>
      <c r="F137" s="38">
        <f>Source!AL44+Source!AM44+Source!AO44</f>
        <v>867.06999999999994</v>
      </c>
      <c r="G137" s="39"/>
      <c r="H137" s="40"/>
      <c r="I137" s="39" t="str">
        <f>Source!BO44</f>
        <v>61-1-9</v>
      </c>
      <c r="J137" s="39"/>
      <c r="K137" s="40"/>
      <c r="L137" s="41"/>
      <c r="S137">
        <f>ROUND((Source!FX44/100)*((ROUND(Source!AF44*Source!I44, 2)+ROUND(Source!AE44*Source!I44, 2))), 2)</f>
        <v>362.93</v>
      </c>
      <c r="T137">
        <f>Source!X44</f>
        <v>11504.94</v>
      </c>
      <c r="U137">
        <f>ROUND((Source!FY44/100)*((ROUND(Source!AF44*Source!I44, 2)+ROUND(Source!AE44*Source!I44, 2))), 2)</f>
        <v>229.71</v>
      </c>
      <c r="V137">
        <f>Source!Y44</f>
        <v>7281.61</v>
      </c>
    </row>
    <row r="138" spans="1:26">
      <c r="C138" s="33" t="str">
        <f>"Объем: "&amp;Source!I44&amp;"=62/"&amp;"100"</f>
        <v>Объем: 0,62=62/100</v>
      </c>
    </row>
    <row r="139" spans="1:26" ht="14.25">
      <c r="A139" s="23"/>
      <c r="B139" s="55"/>
      <c r="C139" s="55" t="s">
        <v>588</v>
      </c>
      <c r="D139" s="37"/>
      <c r="E139" s="10"/>
      <c r="F139" s="38">
        <f>Source!AO44</f>
        <v>720.29</v>
      </c>
      <c r="G139" s="39" t="str">
        <f>Source!DG44</f>
        <v/>
      </c>
      <c r="H139" s="40">
        <f>ROUND(Source!AF44*Source!I44, 2)</f>
        <v>446.58</v>
      </c>
      <c r="I139" s="39"/>
      <c r="J139" s="39">
        <f>IF(Source!BA44&lt;&gt; 0, Source!BA44, 1)</f>
        <v>31.7</v>
      </c>
      <c r="K139" s="40">
        <f>Source!S44</f>
        <v>14156.58</v>
      </c>
      <c r="L139" s="41"/>
      <c r="R139">
        <f>H139</f>
        <v>446.58</v>
      </c>
    </row>
    <row r="140" spans="1:26" ht="14.25">
      <c r="A140" s="23"/>
      <c r="B140" s="55"/>
      <c r="C140" s="55" t="s">
        <v>196</v>
      </c>
      <c r="D140" s="37"/>
      <c r="E140" s="10"/>
      <c r="F140" s="38">
        <f>Source!AM44</f>
        <v>32.24</v>
      </c>
      <c r="G140" s="39" t="str">
        <f>Source!DE44</f>
        <v/>
      </c>
      <c r="H140" s="40">
        <f>ROUND(Source!AD44*Source!I44, 2)</f>
        <v>19.989999999999998</v>
      </c>
      <c r="I140" s="39"/>
      <c r="J140" s="39">
        <f>IF(Source!BB44&lt;&gt; 0, Source!BB44, 1)</f>
        <v>21.89</v>
      </c>
      <c r="K140" s="40">
        <f>Source!Q44</f>
        <v>437.55</v>
      </c>
      <c r="L140" s="41"/>
    </row>
    <row r="141" spans="1:26" ht="14.25">
      <c r="A141" s="23"/>
      <c r="B141" s="55"/>
      <c r="C141" s="55" t="s">
        <v>589</v>
      </c>
      <c r="D141" s="37"/>
      <c r="E141" s="10"/>
      <c r="F141" s="38">
        <f>Source!AN44</f>
        <v>20.69</v>
      </c>
      <c r="G141" s="39" t="str">
        <f>Source!DF44</f>
        <v/>
      </c>
      <c r="H141" s="42">
        <f>ROUND(Source!AE44*Source!I44, 2)</f>
        <v>12.83</v>
      </c>
      <c r="I141" s="39"/>
      <c r="J141" s="39">
        <f>IF(Source!BS44&lt;&gt; 0, Source!BS44, 1)</f>
        <v>31.7</v>
      </c>
      <c r="K141" s="42">
        <f>Source!R44</f>
        <v>406.64</v>
      </c>
      <c r="L141" s="41"/>
      <c r="R141">
        <f>H141</f>
        <v>12.83</v>
      </c>
    </row>
    <row r="142" spans="1:26" ht="14.25">
      <c r="A142" s="23"/>
      <c r="B142" s="55"/>
      <c r="C142" s="55" t="s">
        <v>595</v>
      </c>
      <c r="D142" s="37"/>
      <c r="E142" s="10"/>
      <c r="F142" s="38">
        <f>Source!AL44</f>
        <v>114.54</v>
      </c>
      <c r="G142" s="39" t="str">
        <f>Source!DD44</f>
        <v/>
      </c>
      <c r="H142" s="40">
        <f>ROUND(Source!AC44*Source!I44, 2)</f>
        <v>71.010000000000005</v>
      </c>
      <c r="I142" s="39"/>
      <c r="J142" s="39">
        <f>IF(Source!BC44&lt;&gt; 0, Source!BC44, 1)</f>
        <v>7.6</v>
      </c>
      <c r="K142" s="40">
        <f>Source!P44</f>
        <v>539.71</v>
      </c>
      <c r="L142" s="41"/>
    </row>
    <row r="143" spans="1:26" ht="14.25">
      <c r="A143" s="23"/>
      <c r="B143" s="55"/>
      <c r="C143" s="55" t="s">
        <v>590</v>
      </c>
      <c r="D143" s="37" t="s">
        <v>591</v>
      </c>
      <c r="E143" s="10">
        <f>Source!BZ44</f>
        <v>79</v>
      </c>
      <c r="F143" s="58"/>
      <c r="G143" s="39"/>
      <c r="H143" s="40">
        <f>SUM(S137:S146)</f>
        <v>362.93</v>
      </c>
      <c r="I143" s="43"/>
      <c r="J143" s="36">
        <f>Source!AT44</f>
        <v>79</v>
      </c>
      <c r="K143" s="40">
        <f>SUM(T137:T146)</f>
        <v>11504.94</v>
      </c>
      <c r="L143" s="41"/>
    </row>
    <row r="144" spans="1:26" ht="14.25">
      <c r="A144" s="23"/>
      <c r="B144" s="55"/>
      <c r="C144" s="55" t="s">
        <v>592</v>
      </c>
      <c r="D144" s="37" t="s">
        <v>591</v>
      </c>
      <c r="E144" s="10">
        <f>Source!CA44</f>
        <v>50</v>
      </c>
      <c r="F144" s="58"/>
      <c r="G144" s="39"/>
      <c r="H144" s="40">
        <f>SUM(U137:U146)</f>
        <v>229.71</v>
      </c>
      <c r="I144" s="43"/>
      <c r="J144" s="36">
        <f>Source!AU44</f>
        <v>50</v>
      </c>
      <c r="K144" s="40">
        <f>SUM(V137:V146)</f>
        <v>7281.61</v>
      </c>
      <c r="L144" s="41"/>
    </row>
    <row r="145" spans="1:26" ht="14.25">
      <c r="A145" s="23"/>
      <c r="B145" s="55"/>
      <c r="C145" s="55" t="s">
        <v>593</v>
      </c>
      <c r="D145" s="37" t="s">
        <v>594</v>
      </c>
      <c r="E145" s="10">
        <f>Source!AQ44</f>
        <v>73.8</v>
      </c>
      <c r="F145" s="38"/>
      <c r="G145" s="39" t="str">
        <f>Source!DI44</f>
        <v/>
      </c>
      <c r="H145" s="40"/>
      <c r="I145" s="39"/>
      <c r="J145" s="39"/>
      <c r="K145" s="40"/>
      <c r="L145" s="51">
        <f>Source!U44</f>
        <v>45.756</v>
      </c>
    </row>
    <row r="146" spans="1:26" ht="14.25">
      <c r="A146" s="56" t="str">
        <f>Source!E45</f>
        <v>18,1</v>
      </c>
      <c r="B146" s="57" t="str">
        <f>Source!F45</f>
        <v>402-0077</v>
      </c>
      <c r="C146" s="57" t="str">
        <f>Source!G45</f>
        <v>Смесь штукатурная «Ротбанд», КНАУФ</v>
      </c>
      <c r="D146" s="44" t="str">
        <f>Source!H45</f>
        <v>кг</v>
      </c>
      <c r="E146" s="45">
        <f>Source!I45</f>
        <v>300</v>
      </c>
      <c r="F146" s="46">
        <f>Source!AL45+Source!AM45+Source!AO45</f>
        <v>2.09</v>
      </c>
      <c r="G146" s="52" t="s">
        <v>3</v>
      </c>
      <c r="H146" s="48">
        <f>ROUND(Source!AC45*Source!I45, 2)+ROUND(Source!AD45*Source!I45, 2)+ROUND(Source!AF45*Source!I45, 2)</f>
        <v>627</v>
      </c>
      <c r="I146" s="47"/>
      <c r="J146" s="47">
        <f>IF(Source!BC45&lt;&gt; 0, Source!BC45, 1)</f>
        <v>5.8</v>
      </c>
      <c r="K146" s="48">
        <f>Source!O45</f>
        <v>3636.6</v>
      </c>
      <c r="L146" s="53"/>
      <c r="S146">
        <f>ROUND((Source!FX45/100)*((ROUND(Source!AF45*Source!I45, 2)+ROUND(Source!AE45*Source!I45, 2))), 2)</f>
        <v>0</v>
      </c>
      <c r="T146">
        <f>Source!X45</f>
        <v>0</v>
      </c>
      <c r="U146">
        <f>ROUND((Source!FY45/100)*((ROUND(Source!AF45*Source!I45, 2)+ROUND(Source!AE45*Source!I45, 2))), 2)</f>
        <v>0</v>
      </c>
      <c r="V146">
        <f>Source!Y45</f>
        <v>0</v>
      </c>
      <c r="W146">
        <f>IF(Source!BI45&lt;=1,H146, 0)</f>
        <v>627</v>
      </c>
      <c r="X146">
        <f>IF(Source!BI45=2,H146, 0)</f>
        <v>0</v>
      </c>
      <c r="Y146">
        <f>IF(Source!BI45=3,H146, 0)</f>
        <v>0</v>
      </c>
      <c r="Z146">
        <f>IF(Source!BI45=4,H146, 0)</f>
        <v>0</v>
      </c>
    </row>
    <row r="147" spans="1:26" ht="15">
      <c r="G147" s="59">
        <f>H139+H140+H142+H143+H144+SUM(H146:H146)</f>
        <v>1757.22</v>
      </c>
      <c r="H147" s="59"/>
      <c r="J147" s="59">
        <f>K139+K140+K142+K143+K144+SUM(K146:K146)</f>
        <v>37556.99</v>
      </c>
      <c r="K147" s="59"/>
      <c r="L147" s="50">
        <f>Source!U44</f>
        <v>45.756</v>
      </c>
      <c r="O147" s="31">
        <f>G147</f>
        <v>1757.22</v>
      </c>
      <c r="P147" s="31">
        <f>J147</f>
        <v>37556.99</v>
      </c>
      <c r="Q147" s="31">
        <f>L147</f>
        <v>45.756</v>
      </c>
      <c r="W147">
        <f>IF(Source!BI44&lt;=1,H139+H140+H142+H143+H144, 0)</f>
        <v>1130.22</v>
      </c>
      <c r="X147">
        <f>IF(Source!BI44=2,H139+H140+H142+H143+H144, 0)</f>
        <v>0</v>
      </c>
      <c r="Y147">
        <f>IF(Source!BI44=3,H139+H140+H142+H143+H144, 0)</f>
        <v>0</v>
      </c>
      <c r="Z147">
        <f>IF(Source!BI44=4,H139+H140+H142+H143+H144, 0)</f>
        <v>0</v>
      </c>
    </row>
    <row r="148" spans="1:26" ht="71.25">
      <c r="A148" s="23" t="str">
        <f>Source!E46</f>
        <v>19</v>
      </c>
      <c r="B148" s="55" t="str">
        <f>Source!F46</f>
        <v>62-27-1</v>
      </c>
      <c r="C148" s="55" t="str">
        <f>Source!G46</f>
        <v>Сплошная шпаклевка ранее оштукатуренных поверхностей цементно-поливинилацетатным составом с лесов и земли</v>
      </c>
      <c r="D148" s="37" t="str">
        <f>Source!H46</f>
        <v>100 м2 ошпаклеванной поверхности</v>
      </c>
      <c r="E148" s="10">
        <f>Source!I46</f>
        <v>0.62</v>
      </c>
      <c r="F148" s="38">
        <f>Source!AL46+Source!AM46+Source!AO46</f>
        <v>318.33000000000004</v>
      </c>
      <c r="G148" s="39"/>
      <c r="H148" s="40"/>
      <c r="I148" s="39" t="str">
        <f>Source!BO46</f>
        <v>62-27-1</v>
      </c>
      <c r="J148" s="39"/>
      <c r="K148" s="40"/>
      <c r="L148" s="41"/>
      <c r="S148">
        <f>ROUND((Source!FX46/100)*((ROUND(Source!AF46*Source!I46, 2)+ROUND(Source!AE46*Source!I46, 2))), 2)</f>
        <v>101.75</v>
      </c>
      <c r="T148">
        <f>Source!X46</f>
        <v>3225.62</v>
      </c>
      <c r="U148">
        <f>ROUND((Source!FY46/100)*((ROUND(Source!AF46*Source!I46, 2)+ROUND(Source!AE46*Source!I46, 2))), 2)</f>
        <v>63.6</v>
      </c>
      <c r="V148">
        <f>Source!Y46</f>
        <v>2016.01</v>
      </c>
    </row>
    <row r="149" spans="1:26">
      <c r="C149" s="33" t="str">
        <f>"Объем: "&amp;Source!I46&amp;"=62/"&amp;"100"</f>
        <v>Объем: 0,62=62/100</v>
      </c>
    </row>
    <row r="150" spans="1:26" ht="14.25">
      <c r="A150" s="23"/>
      <c r="B150" s="55"/>
      <c r="C150" s="55" t="s">
        <v>588</v>
      </c>
      <c r="D150" s="37"/>
      <c r="E150" s="10"/>
      <c r="F150" s="38">
        <f>Source!AO46</f>
        <v>205.15</v>
      </c>
      <c r="G150" s="39" t="str">
        <f>Source!DG46</f>
        <v/>
      </c>
      <c r="H150" s="40">
        <f>ROUND(Source!AF46*Source!I46, 2)</f>
        <v>127.19</v>
      </c>
      <c r="I150" s="39"/>
      <c r="J150" s="39">
        <f>IF(Source!BA46&lt;&gt; 0, Source!BA46, 1)</f>
        <v>31.7</v>
      </c>
      <c r="K150" s="40">
        <f>Source!S46</f>
        <v>4032.02</v>
      </c>
      <c r="L150" s="41"/>
      <c r="R150">
        <f>H150</f>
        <v>127.19</v>
      </c>
    </row>
    <row r="151" spans="1:26" ht="14.25">
      <c r="A151" s="23"/>
      <c r="B151" s="55"/>
      <c r="C151" s="55" t="s">
        <v>196</v>
      </c>
      <c r="D151" s="37"/>
      <c r="E151" s="10"/>
      <c r="F151" s="38">
        <f>Source!AM46</f>
        <v>0.87</v>
      </c>
      <c r="G151" s="39" t="str">
        <f>Source!DE46</f>
        <v/>
      </c>
      <c r="H151" s="40">
        <f>ROUND(Source!AD46*Source!I46, 2)</f>
        <v>0.54</v>
      </c>
      <c r="I151" s="39"/>
      <c r="J151" s="39">
        <f>IF(Source!BB46&lt;&gt; 0, Source!BB46, 1)</f>
        <v>10.45</v>
      </c>
      <c r="K151" s="40">
        <f>Source!Q46</f>
        <v>5.64</v>
      </c>
      <c r="L151" s="41"/>
    </row>
    <row r="152" spans="1:26" ht="14.25">
      <c r="A152" s="23"/>
      <c r="B152" s="55"/>
      <c r="C152" s="55" t="s">
        <v>595</v>
      </c>
      <c r="D152" s="37"/>
      <c r="E152" s="10"/>
      <c r="F152" s="38">
        <f>Source!AL46</f>
        <v>112.31</v>
      </c>
      <c r="G152" s="39" t="str">
        <f>Source!DD46</f>
        <v/>
      </c>
      <c r="H152" s="40">
        <f>ROUND(Source!AC46*Source!I46, 2)</f>
        <v>69.63</v>
      </c>
      <c r="I152" s="39"/>
      <c r="J152" s="39">
        <f>IF(Source!BC46&lt;&gt; 0, Source!BC46, 1)</f>
        <v>5.67</v>
      </c>
      <c r="K152" s="40">
        <f>Source!P46</f>
        <v>394.81</v>
      </c>
      <c r="L152" s="41"/>
    </row>
    <row r="153" spans="1:26" ht="14.25">
      <c r="A153" s="23"/>
      <c r="B153" s="55"/>
      <c r="C153" s="55" t="s">
        <v>590</v>
      </c>
      <c r="D153" s="37" t="s">
        <v>591</v>
      </c>
      <c r="E153" s="10">
        <f>Source!BZ46</f>
        <v>80</v>
      </c>
      <c r="F153" s="58"/>
      <c r="G153" s="39"/>
      <c r="H153" s="40">
        <f>SUM(S148:S155)</f>
        <v>101.75</v>
      </c>
      <c r="I153" s="43"/>
      <c r="J153" s="36">
        <f>Source!AT46</f>
        <v>80</v>
      </c>
      <c r="K153" s="40">
        <f>SUM(T148:T155)</f>
        <v>3225.62</v>
      </c>
      <c r="L153" s="41"/>
    </row>
    <row r="154" spans="1:26" ht="14.25">
      <c r="A154" s="23"/>
      <c r="B154" s="55"/>
      <c r="C154" s="55" t="s">
        <v>592</v>
      </c>
      <c r="D154" s="37" t="s">
        <v>591</v>
      </c>
      <c r="E154" s="10">
        <f>Source!CA46</f>
        <v>50</v>
      </c>
      <c r="F154" s="58"/>
      <c r="G154" s="39"/>
      <c r="H154" s="40">
        <f>SUM(U148:U155)</f>
        <v>63.6</v>
      </c>
      <c r="I154" s="43"/>
      <c r="J154" s="36">
        <f>Source!AU46</f>
        <v>50</v>
      </c>
      <c r="K154" s="40">
        <f>SUM(V148:V155)</f>
        <v>2016.01</v>
      </c>
      <c r="L154" s="41"/>
    </row>
    <row r="155" spans="1:26" ht="14.25">
      <c r="A155" s="56"/>
      <c r="B155" s="57"/>
      <c r="C155" s="57" t="s">
        <v>593</v>
      </c>
      <c r="D155" s="44" t="s">
        <v>594</v>
      </c>
      <c r="E155" s="45">
        <f>Source!AQ46</f>
        <v>24.05</v>
      </c>
      <c r="F155" s="46"/>
      <c r="G155" s="47" t="str">
        <f>Source!DI46</f>
        <v/>
      </c>
      <c r="H155" s="48"/>
      <c r="I155" s="47"/>
      <c r="J155" s="47"/>
      <c r="K155" s="48"/>
      <c r="L155" s="49">
        <f>Source!U46</f>
        <v>14.911</v>
      </c>
    </row>
    <row r="156" spans="1:26" ht="15">
      <c r="G156" s="59">
        <f>H150+H151+H152+H153+H154</f>
        <v>362.71000000000004</v>
      </c>
      <c r="H156" s="59"/>
      <c r="J156" s="59">
        <f>K150+K151+K152+K153+K154</f>
        <v>9674.1</v>
      </c>
      <c r="K156" s="59"/>
      <c r="L156" s="50">
        <f>Source!U46</f>
        <v>14.911</v>
      </c>
      <c r="O156" s="31">
        <f>G156</f>
        <v>362.71000000000004</v>
      </c>
      <c r="P156" s="31">
        <f>J156</f>
        <v>9674.1</v>
      </c>
      <c r="Q156" s="31">
        <f>L156</f>
        <v>14.911</v>
      </c>
      <c r="W156">
        <f>IF(Source!BI46&lt;=1,H150+H151+H152+H153+H154, 0)</f>
        <v>362.71000000000004</v>
      </c>
      <c r="X156">
        <f>IF(Source!BI46=2,H150+H151+H152+H153+H154, 0)</f>
        <v>0</v>
      </c>
      <c r="Y156">
        <f>IF(Source!BI46=3,H150+H151+H152+H153+H154, 0)</f>
        <v>0</v>
      </c>
      <c r="Z156">
        <f>IF(Source!BI46=4,H150+H151+H152+H153+H154, 0)</f>
        <v>0</v>
      </c>
    </row>
    <row r="157" spans="1:26" ht="57">
      <c r="A157" s="56" t="str">
        <f>Source!E47</f>
        <v>21</v>
      </c>
      <c r="B157" s="57" t="str">
        <f>Source!F47</f>
        <v>101-2616</v>
      </c>
      <c r="C157" s="57" t="str">
        <f>Source!G47</f>
        <v>Шпаклевка универсальная Remmers Multispachel, строительная для внутренних и наружных работ (Remmers, Германия)</v>
      </c>
      <c r="D157" s="44" t="str">
        <f>Source!H47</f>
        <v>кг</v>
      </c>
      <c r="E157" s="45">
        <f>Source!I47</f>
        <v>50</v>
      </c>
      <c r="F157" s="46">
        <f>Source!AL47</f>
        <v>29.93</v>
      </c>
      <c r="G157" s="47" t="str">
        <f>Source!DD47</f>
        <v/>
      </c>
      <c r="H157" s="48">
        <f>ROUND(Source!AC47*Source!I47, 2)</f>
        <v>1496.5</v>
      </c>
      <c r="I157" s="47" t="str">
        <f>Source!BO47</f>
        <v>101-2616</v>
      </c>
      <c r="J157" s="47">
        <f>IF(Source!BC47&lt;&gt; 0, Source!BC47, 1)</f>
        <v>9.4700000000000006</v>
      </c>
      <c r="K157" s="48">
        <f>Source!P47</f>
        <v>14171.86</v>
      </c>
      <c r="L157" s="53"/>
      <c r="S157">
        <f>ROUND((Source!FX47/100)*((ROUND(Source!AF47*Source!I47, 2)+ROUND(Source!AE47*Source!I47, 2))), 2)</f>
        <v>0</v>
      </c>
      <c r="T157">
        <f>Source!X47</f>
        <v>0</v>
      </c>
      <c r="U157">
        <f>ROUND((Source!FY47/100)*((ROUND(Source!AF47*Source!I47, 2)+ROUND(Source!AE47*Source!I47, 2))), 2)</f>
        <v>0</v>
      </c>
      <c r="V157">
        <f>Source!Y47</f>
        <v>0</v>
      </c>
    </row>
    <row r="158" spans="1:26" ht="15">
      <c r="G158" s="59">
        <f>H157</f>
        <v>1496.5</v>
      </c>
      <c r="H158" s="59"/>
      <c r="J158" s="59">
        <f>K157</f>
        <v>14171.86</v>
      </c>
      <c r="K158" s="59"/>
      <c r="L158" s="50">
        <f>Source!U47</f>
        <v>0</v>
      </c>
      <c r="O158" s="31">
        <f>G158</f>
        <v>1496.5</v>
      </c>
      <c r="P158" s="31">
        <f>J158</f>
        <v>14171.86</v>
      </c>
      <c r="Q158" s="31">
        <f>L158</f>
        <v>0</v>
      </c>
      <c r="W158">
        <f>IF(Source!BI47&lt;=1,H157, 0)</f>
        <v>1496.5</v>
      </c>
      <c r="X158">
        <f>IF(Source!BI47=2,H157, 0)</f>
        <v>0</v>
      </c>
      <c r="Y158">
        <f>IF(Source!BI47=3,H157, 0)</f>
        <v>0</v>
      </c>
      <c r="Z158">
        <f>IF(Source!BI47=4,H157, 0)</f>
        <v>0</v>
      </c>
    </row>
    <row r="159" spans="1:26" ht="42.75">
      <c r="A159" s="23" t="str">
        <f>Source!E48</f>
        <v>25</v>
      </c>
      <c r="B159" s="55" t="str">
        <f>Source!F48</f>
        <v>м08-03-591-4</v>
      </c>
      <c r="C159" s="55" t="str">
        <f>Source!G48</f>
        <v>Выключатель двухклавишный неутопленного типа при открытой проводке</v>
      </c>
      <c r="D159" s="37" t="str">
        <f>Source!H48</f>
        <v>100 шт.</v>
      </c>
      <c r="E159" s="10">
        <f>Source!I48</f>
        <v>0.01</v>
      </c>
      <c r="F159" s="38">
        <f>Source!AL48+Source!AM48+Source!AO48</f>
        <v>465.70000000000005</v>
      </c>
      <c r="G159" s="39"/>
      <c r="H159" s="40"/>
      <c r="I159" s="39" t="str">
        <f>Source!BO48</f>
        <v>м08-03-591-4</v>
      </c>
      <c r="J159" s="39"/>
      <c r="K159" s="40"/>
      <c r="L159" s="41"/>
      <c r="S159">
        <f>ROUND((Source!FX48/100)*((ROUND(Source!AF48*Source!I48, 2)+ROUND(Source!AE48*Source!I48, 2))), 2)</f>
        <v>3.31</v>
      </c>
      <c r="T159">
        <f>Source!X48</f>
        <v>105.07</v>
      </c>
      <c r="U159">
        <f>ROUND((Source!FY48/100)*((ROUND(Source!AF48*Source!I48, 2)+ROUND(Source!AE48*Source!I48, 2))), 2)</f>
        <v>2.2599999999999998</v>
      </c>
      <c r="V159">
        <f>Source!Y48</f>
        <v>71.89</v>
      </c>
    </row>
    <row r="160" spans="1:26">
      <c r="C160" s="33" t="str">
        <f>"Объем: "&amp;Source!I48&amp;"=1/"&amp;"100"</f>
        <v>Объем: 0,01=1/100</v>
      </c>
    </row>
    <row r="161" spans="1:26" ht="14.25">
      <c r="A161" s="23"/>
      <c r="B161" s="55"/>
      <c r="C161" s="55" t="s">
        <v>588</v>
      </c>
      <c r="D161" s="37"/>
      <c r="E161" s="10"/>
      <c r="F161" s="38">
        <f>Source!AO48</f>
        <v>348.49</v>
      </c>
      <c r="G161" s="39" t="str">
        <f>Source!DG48</f>
        <v/>
      </c>
      <c r="H161" s="40">
        <f>ROUND(Source!AF48*Source!I48, 2)</f>
        <v>3.48</v>
      </c>
      <c r="I161" s="39"/>
      <c r="J161" s="39">
        <f>IF(Source!BA48&lt;&gt; 0, Source!BA48, 1)</f>
        <v>31.7</v>
      </c>
      <c r="K161" s="40">
        <f>Source!S48</f>
        <v>110.47</v>
      </c>
      <c r="L161" s="41"/>
      <c r="R161">
        <f>H161</f>
        <v>3.48</v>
      </c>
    </row>
    <row r="162" spans="1:26" ht="14.25">
      <c r="A162" s="23"/>
      <c r="B162" s="55"/>
      <c r="C162" s="55" t="s">
        <v>196</v>
      </c>
      <c r="D162" s="37"/>
      <c r="E162" s="10"/>
      <c r="F162" s="38">
        <f>Source!AM48</f>
        <v>13.78</v>
      </c>
      <c r="G162" s="39" t="str">
        <f>Source!DE48</f>
        <v/>
      </c>
      <c r="H162" s="40">
        <f>ROUND(Source!AD48*Source!I48, 2)</f>
        <v>0.14000000000000001</v>
      </c>
      <c r="I162" s="39"/>
      <c r="J162" s="39">
        <f>IF(Source!BB48&lt;&gt; 0, Source!BB48, 1)</f>
        <v>5.87</v>
      </c>
      <c r="K162" s="40">
        <f>Source!Q48</f>
        <v>0.81</v>
      </c>
      <c r="L162" s="41"/>
    </row>
    <row r="163" spans="1:26" ht="14.25">
      <c r="A163" s="23"/>
      <c r="B163" s="55"/>
      <c r="C163" s="55" t="s">
        <v>589</v>
      </c>
      <c r="D163" s="37"/>
      <c r="E163" s="10"/>
      <c r="F163" s="38">
        <f>Source!AN48</f>
        <v>0.41</v>
      </c>
      <c r="G163" s="39" t="str">
        <f>Source!DF48</f>
        <v/>
      </c>
      <c r="H163" s="42">
        <f>ROUND(Source!AE48*Source!I48, 2)</f>
        <v>0</v>
      </c>
      <c r="I163" s="39"/>
      <c r="J163" s="39">
        <f>IF(Source!BS48&lt;&gt; 0, Source!BS48, 1)</f>
        <v>31.7</v>
      </c>
      <c r="K163" s="42">
        <f>Source!R48</f>
        <v>0.13</v>
      </c>
      <c r="L163" s="41"/>
      <c r="R163">
        <f>H163</f>
        <v>0</v>
      </c>
    </row>
    <row r="164" spans="1:26" ht="14.25">
      <c r="A164" s="23"/>
      <c r="B164" s="55"/>
      <c r="C164" s="55" t="s">
        <v>595</v>
      </c>
      <c r="D164" s="37"/>
      <c r="E164" s="10"/>
      <c r="F164" s="38">
        <f>Source!AL48</f>
        <v>103.43</v>
      </c>
      <c r="G164" s="39" t="str">
        <f>Source!DD48</f>
        <v/>
      </c>
      <c r="H164" s="40">
        <f>ROUND(Source!AC48*Source!I48, 2)</f>
        <v>1.03</v>
      </c>
      <c r="I164" s="39"/>
      <c r="J164" s="39">
        <f>IF(Source!BC48&lt;&gt; 0, Source!BC48, 1)</f>
        <v>3.13</v>
      </c>
      <c r="K164" s="40">
        <f>Source!P48</f>
        <v>3.24</v>
      </c>
      <c r="L164" s="41"/>
    </row>
    <row r="165" spans="1:26" ht="14.25">
      <c r="A165" s="23"/>
      <c r="B165" s="55"/>
      <c r="C165" s="55" t="s">
        <v>590</v>
      </c>
      <c r="D165" s="37" t="s">
        <v>591</v>
      </c>
      <c r="E165" s="10">
        <f>Source!BZ48</f>
        <v>95</v>
      </c>
      <c r="F165" s="58"/>
      <c r="G165" s="39"/>
      <c r="H165" s="40">
        <f>SUM(S159:S167)</f>
        <v>3.31</v>
      </c>
      <c r="I165" s="43"/>
      <c r="J165" s="36">
        <f>Source!AT48</f>
        <v>95</v>
      </c>
      <c r="K165" s="40">
        <f>SUM(T159:T167)</f>
        <v>105.07</v>
      </c>
      <c r="L165" s="41"/>
    </row>
    <row r="166" spans="1:26" ht="14.25">
      <c r="A166" s="23"/>
      <c r="B166" s="55"/>
      <c r="C166" s="55" t="s">
        <v>592</v>
      </c>
      <c r="D166" s="37" t="s">
        <v>591</v>
      </c>
      <c r="E166" s="10">
        <f>Source!CA48</f>
        <v>65</v>
      </c>
      <c r="F166" s="58"/>
      <c r="G166" s="39"/>
      <c r="H166" s="40">
        <f>SUM(U159:U167)</f>
        <v>2.2599999999999998</v>
      </c>
      <c r="I166" s="43"/>
      <c r="J166" s="36">
        <f>Source!AU48</f>
        <v>65</v>
      </c>
      <c r="K166" s="40">
        <f>SUM(V159:V167)</f>
        <v>71.89</v>
      </c>
      <c r="L166" s="41"/>
    </row>
    <row r="167" spans="1:26" ht="14.25">
      <c r="A167" s="56"/>
      <c r="B167" s="57"/>
      <c r="C167" s="57" t="s">
        <v>593</v>
      </c>
      <c r="D167" s="44" t="s">
        <v>594</v>
      </c>
      <c r="E167" s="45">
        <f>Source!AQ48</f>
        <v>35.130000000000003</v>
      </c>
      <c r="F167" s="46"/>
      <c r="G167" s="47" t="str">
        <f>Source!DI48</f>
        <v/>
      </c>
      <c r="H167" s="48"/>
      <c r="I167" s="47"/>
      <c r="J167" s="47"/>
      <c r="K167" s="48"/>
      <c r="L167" s="49">
        <f>Source!U48</f>
        <v>0.35130000000000006</v>
      </c>
    </row>
    <row r="168" spans="1:26" ht="15">
      <c r="G168" s="59">
        <f>H161+H162+H164+H165+H166</f>
        <v>10.220000000000001</v>
      </c>
      <c r="H168" s="59"/>
      <c r="J168" s="59">
        <f>K161+K162+K164+K165+K166</f>
        <v>291.47999999999996</v>
      </c>
      <c r="K168" s="59"/>
      <c r="L168" s="50">
        <f>Source!U48</f>
        <v>0.35130000000000006</v>
      </c>
      <c r="O168" s="31">
        <f>G168</f>
        <v>10.220000000000001</v>
      </c>
      <c r="P168" s="31">
        <f>J168</f>
        <v>291.47999999999996</v>
      </c>
      <c r="Q168" s="31">
        <f>L168</f>
        <v>0.35130000000000006</v>
      </c>
      <c r="W168">
        <f>IF(Source!BI48&lt;=1,H161+H162+H164+H165+H166, 0)</f>
        <v>0</v>
      </c>
      <c r="X168">
        <f>IF(Source!BI48=2,H161+H162+H164+H165+H166, 0)</f>
        <v>10.220000000000001</v>
      </c>
      <c r="Y168">
        <f>IF(Source!BI48=3,H161+H162+H164+H165+H166, 0)</f>
        <v>0</v>
      </c>
      <c r="Z168">
        <f>IF(Source!BI48=4,H161+H162+H164+H165+H166, 0)</f>
        <v>0</v>
      </c>
    </row>
    <row r="169" spans="1:26" ht="28.5">
      <c r="A169" s="23" t="str">
        <f>Source!E49</f>
        <v>26</v>
      </c>
      <c r="B169" s="55" t="str">
        <f>Source!F49</f>
        <v>м08-03-591-9</v>
      </c>
      <c r="C169" s="55" t="str">
        <f>Source!G49</f>
        <v>Розетка штепсельная утопленного типа при скрытой проводке</v>
      </c>
      <c r="D169" s="37" t="str">
        <f>Source!H49</f>
        <v>100 шт.</v>
      </c>
      <c r="E169" s="10">
        <f>Source!I49</f>
        <v>0.02</v>
      </c>
      <c r="F169" s="38">
        <f>Source!AL49+Source!AM49+Source!AO49</f>
        <v>371.42</v>
      </c>
      <c r="G169" s="39"/>
      <c r="H169" s="40"/>
      <c r="I169" s="39" t="str">
        <f>Source!BO49</f>
        <v>м08-03-591-9</v>
      </c>
      <c r="J169" s="39"/>
      <c r="K169" s="40"/>
      <c r="L169" s="41"/>
      <c r="S169">
        <f>ROUND((Source!FX49/100)*((ROUND(Source!AF49*Source!I49, 2)+ROUND(Source!AE49*Source!I49, 2))), 2)</f>
        <v>5.76</v>
      </c>
      <c r="T169">
        <f>Source!X49</f>
        <v>182.36</v>
      </c>
      <c r="U169">
        <f>ROUND((Source!FY49/100)*((ROUND(Source!AF49*Source!I49, 2)+ROUND(Source!AE49*Source!I49, 2))), 2)</f>
        <v>3.94</v>
      </c>
      <c r="V169">
        <f>Source!Y49</f>
        <v>124.77</v>
      </c>
    </row>
    <row r="170" spans="1:26">
      <c r="C170" s="33" t="str">
        <f>"Объем: "&amp;Source!I49&amp;"=2/"&amp;"100"</f>
        <v>Объем: 0,02=2/100</v>
      </c>
    </row>
    <row r="171" spans="1:26" ht="14.25">
      <c r="A171" s="23"/>
      <c r="B171" s="55"/>
      <c r="C171" s="55" t="s">
        <v>588</v>
      </c>
      <c r="D171" s="37"/>
      <c r="E171" s="10"/>
      <c r="F171" s="38">
        <f>Source!AO49</f>
        <v>302.36</v>
      </c>
      <c r="G171" s="39" t="str">
        <f>Source!DG49</f>
        <v/>
      </c>
      <c r="H171" s="40">
        <f>ROUND(Source!AF49*Source!I49, 2)</f>
        <v>6.05</v>
      </c>
      <c r="I171" s="39"/>
      <c r="J171" s="39">
        <f>IF(Source!BA49&lt;&gt; 0, Source!BA49, 1)</f>
        <v>31.7</v>
      </c>
      <c r="K171" s="40">
        <f>Source!S49</f>
        <v>191.7</v>
      </c>
      <c r="L171" s="41"/>
      <c r="R171">
        <f>H171</f>
        <v>6.05</v>
      </c>
    </row>
    <row r="172" spans="1:26" ht="14.25">
      <c r="A172" s="23"/>
      <c r="B172" s="55"/>
      <c r="C172" s="55" t="s">
        <v>196</v>
      </c>
      <c r="D172" s="37"/>
      <c r="E172" s="10"/>
      <c r="F172" s="38">
        <f>Source!AM49</f>
        <v>5.78</v>
      </c>
      <c r="G172" s="39" t="str">
        <f>Source!DE49</f>
        <v/>
      </c>
      <c r="H172" s="40">
        <f>ROUND(Source!AD49*Source!I49, 2)</f>
        <v>0.12</v>
      </c>
      <c r="I172" s="39"/>
      <c r="J172" s="39">
        <f>IF(Source!BB49&lt;&gt; 0, Source!BB49, 1)</f>
        <v>8.8000000000000007</v>
      </c>
      <c r="K172" s="40">
        <f>Source!Q49</f>
        <v>1.02</v>
      </c>
      <c r="L172" s="41"/>
    </row>
    <row r="173" spans="1:26" ht="14.25">
      <c r="A173" s="23"/>
      <c r="B173" s="55"/>
      <c r="C173" s="55" t="s">
        <v>589</v>
      </c>
      <c r="D173" s="37"/>
      <c r="E173" s="10"/>
      <c r="F173" s="38">
        <f>Source!AN49</f>
        <v>0.41</v>
      </c>
      <c r="G173" s="39" t="str">
        <f>Source!DF49</f>
        <v/>
      </c>
      <c r="H173" s="42">
        <f>ROUND(Source!AE49*Source!I49, 2)</f>
        <v>0.01</v>
      </c>
      <c r="I173" s="39"/>
      <c r="J173" s="39">
        <f>IF(Source!BS49&lt;&gt; 0, Source!BS49, 1)</f>
        <v>31.7</v>
      </c>
      <c r="K173" s="42">
        <f>Source!R49</f>
        <v>0.26</v>
      </c>
      <c r="L173" s="41"/>
      <c r="R173">
        <f>H173</f>
        <v>0.01</v>
      </c>
    </row>
    <row r="174" spans="1:26" ht="14.25">
      <c r="A174" s="23"/>
      <c r="B174" s="55"/>
      <c r="C174" s="55" t="s">
        <v>595</v>
      </c>
      <c r="D174" s="37"/>
      <c r="E174" s="10"/>
      <c r="F174" s="38">
        <f>Source!AL49</f>
        <v>63.28</v>
      </c>
      <c r="G174" s="39" t="str">
        <f>Source!DD49</f>
        <v/>
      </c>
      <c r="H174" s="40">
        <f>ROUND(Source!AC49*Source!I49, 2)</f>
        <v>1.27</v>
      </c>
      <c r="I174" s="39"/>
      <c r="J174" s="39">
        <f>IF(Source!BC49&lt;&gt; 0, Source!BC49, 1)</f>
        <v>6.94</v>
      </c>
      <c r="K174" s="40">
        <f>Source!P49</f>
        <v>8.7799999999999994</v>
      </c>
      <c r="L174" s="41"/>
    </row>
    <row r="175" spans="1:26" ht="14.25">
      <c r="A175" s="23"/>
      <c r="B175" s="55"/>
      <c r="C175" s="55" t="s">
        <v>590</v>
      </c>
      <c r="D175" s="37" t="s">
        <v>591</v>
      </c>
      <c r="E175" s="10">
        <f>Source!BZ49</f>
        <v>95</v>
      </c>
      <c r="F175" s="58"/>
      <c r="G175" s="39"/>
      <c r="H175" s="40">
        <f>SUM(S169:S177)</f>
        <v>5.76</v>
      </c>
      <c r="I175" s="43"/>
      <c r="J175" s="36">
        <f>Source!AT49</f>
        <v>95</v>
      </c>
      <c r="K175" s="40">
        <f>SUM(T169:T177)</f>
        <v>182.36</v>
      </c>
      <c r="L175" s="41"/>
    </row>
    <row r="176" spans="1:26" ht="14.25">
      <c r="A176" s="23"/>
      <c r="B176" s="55"/>
      <c r="C176" s="55" t="s">
        <v>592</v>
      </c>
      <c r="D176" s="37" t="s">
        <v>591</v>
      </c>
      <c r="E176" s="10">
        <f>Source!CA49</f>
        <v>65</v>
      </c>
      <c r="F176" s="58"/>
      <c r="G176" s="39"/>
      <c r="H176" s="40">
        <f>SUM(U169:U177)</f>
        <v>3.94</v>
      </c>
      <c r="I176" s="43"/>
      <c r="J176" s="36">
        <f>Source!AU49</f>
        <v>65</v>
      </c>
      <c r="K176" s="40">
        <f>SUM(V169:V177)</f>
        <v>124.77</v>
      </c>
      <c r="L176" s="41"/>
    </row>
    <row r="177" spans="1:26" ht="14.25">
      <c r="A177" s="56"/>
      <c r="B177" s="57"/>
      <c r="C177" s="57" t="s">
        <v>593</v>
      </c>
      <c r="D177" s="44" t="s">
        <v>594</v>
      </c>
      <c r="E177" s="45">
        <f>Source!AQ49</f>
        <v>30.48</v>
      </c>
      <c r="F177" s="46"/>
      <c r="G177" s="47" t="str">
        <f>Source!DI49</f>
        <v/>
      </c>
      <c r="H177" s="48"/>
      <c r="I177" s="47"/>
      <c r="J177" s="47"/>
      <c r="K177" s="48"/>
      <c r="L177" s="49">
        <f>Source!U49</f>
        <v>0.60960000000000003</v>
      </c>
    </row>
    <row r="178" spans="1:26" ht="15">
      <c r="G178" s="59">
        <f>H171+H172+H174+H175+H176</f>
        <v>17.14</v>
      </c>
      <c r="H178" s="59"/>
      <c r="J178" s="59">
        <f>K171+K172+K174+K175+K176</f>
        <v>508.63</v>
      </c>
      <c r="K178" s="59"/>
      <c r="L178" s="50">
        <f>Source!U49</f>
        <v>0.60960000000000003</v>
      </c>
      <c r="O178" s="31">
        <f>G178</f>
        <v>17.14</v>
      </c>
      <c r="P178" s="31">
        <f>J178</f>
        <v>508.63</v>
      </c>
      <c r="Q178" s="31">
        <f>L178</f>
        <v>0.60960000000000003</v>
      </c>
      <c r="W178">
        <f>IF(Source!BI49&lt;=1,H171+H172+H174+H175+H176, 0)</f>
        <v>0</v>
      </c>
      <c r="X178">
        <f>IF(Source!BI49=2,H171+H172+H174+H175+H176, 0)</f>
        <v>17.14</v>
      </c>
      <c r="Y178">
        <f>IF(Source!BI49=3,H171+H172+H174+H175+H176, 0)</f>
        <v>0</v>
      </c>
      <c r="Z178">
        <f>IF(Source!BI49=4,H171+H172+H174+H175+H176, 0)</f>
        <v>0</v>
      </c>
    </row>
    <row r="179" spans="1:26" ht="71.25">
      <c r="A179" s="23" t="str">
        <f>Source!E50</f>
        <v>27</v>
      </c>
      <c r="B179" s="55" t="str">
        <f>Source!F50</f>
        <v>15-04-007-1</v>
      </c>
      <c r="C179" s="55" t="str">
        <f>Source!G50</f>
        <v>Окраска водно-дисперсионными акриловыми составами улучшенная по штукатурке стен</v>
      </c>
      <c r="D179" s="37" t="str">
        <f>Source!H50</f>
        <v>100 м2 окрашиваемой поверхности</v>
      </c>
      <c r="E179" s="10">
        <f>Source!I50</f>
        <v>0.62</v>
      </c>
      <c r="F179" s="38">
        <f>Source!AL50+Source!AM50+Source!AO50</f>
        <v>1507.6200000000001</v>
      </c>
      <c r="G179" s="39"/>
      <c r="H179" s="40"/>
      <c r="I179" s="39" t="str">
        <f>Source!BO50</f>
        <v>15-04-007-1</v>
      </c>
      <c r="J179" s="39"/>
      <c r="K179" s="40"/>
      <c r="L179" s="41"/>
      <c r="S179">
        <f>ROUND((Source!FX50/100)*((ROUND(Source!AF50*Source!I50, 2)+ROUND(Source!AE50*Source!I50, 2))), 2)</f>
        <v>223.19</v>
      </c>
      <c r="T179">
        <f>Source!X50</f>
        <v>7112.64</v>
      </c>
      <c r="U179">
        <f>ROUND((Source!FY50/100)*((ROUND(Source!AF50*Source!I50, 2)+ROUND(Source!AE50*Source!I50, 2))), 2)</f>
        <v>110.41</v>
      </c>
      <c r="V179">
        <f>Source!Y50</f>
        <v>3518.89</v>
      </c>
    </row>
    <row r="180" spans="1:26">
      <c r="C180" s="33" t="str">
        <f>"Объем: "&amp;Source!I50&amp;"=62/"&amp;"100"</f>
        <v>Объем: 0,62=62/100</v>
      </c>
    </row>
    <row r="181" spans="1:26" ht="14.25">
      <c r="A181" s="23"/>
      <c r="B181" s="55"/>
      <c r="C181" s="55" t="s">
        <v>588</v>
      </c>
      <c r="D181" s="37"/>
      <c r="E181" s="10"/>
      <c r="F181" s="38">
        <f>Source!AO50</f>
        <v>380.71</v>
      </c>
      <c r="G181" s="39" t="str">
        <f>Source!DG50</f>
        <v/>
      </c>
      <c r="H181" s="40">
        <f>ROUND(Source!AF50*Source!I50, 2)</f>
        <v>236.04</v>
      </c>
      <c r="I181" s="39"/>
      <c r="J181" s="39">
        <f>IF(Source!BA50&lt;&gt; 0, Source!BA50, 1)</f>
        <v>31.7</v>
      </c>
      <c r="K181" s="40">
        <f>Source!S50</f>
        <v>7482.47</v>
      </c>
      <c r="L181" s="41"/>
      <c r="R181">
        <f>H181</f>
        <v>236.04</v>
      </c>
    </row>
    <row r="182" spans="1:26" ht="14.25">
      <c r="A182" s="23"/>
      <c r="B182" s="55"/>
      <c r="C182" s="55" t="s">
        <v>196</v>
      </c>
      <c r="D182" s="37"/>
      <c r="E182" s="10"/>
      <c r="F182" s="38">
        <f>Source!AM50</f>
        <v>13.63</v>
      </c>
      <c r="G182" s="39" t="str">
        <f>Source!DE50</f>
        <v/>
      </c>
      <c r="H182" s="40">
        <f>ROUND(Source!AD50*Source!I50, 2)</f>
        <v>8.4499999999999993</v>
      </c>
      <c r="I182" s="39"/>
      <c r="J182" s="39">
        <f>IF(Source!BB50&lt;&gt; 0, Source!BB50, 1)</f>
        <v>10.6</v>
      </c>
      <c r="K182" s="40">
        <f>Source!Q50</f>
        <v>89.58</v>
      </c>
      <c r="L182" s="41"/>
    </row>
    <row r="183" spans="1:26" ht="14.25">
      <c r="A183" s="23"/>
      <c r="B183" s="55"/>
      <c r="C183" s="55" t="s">
        <v>589</v>
      </c>
      <c r="D183" s="37"/>
      <c r="E183" s="10"/>
      <c r="F183" s="38">
        <f>Source!AN50</f>
        <v>0.23</v>
      </c>
      <c r="G183" s="39" t="str">
        <f>Source!DF50</f>
        <v/>
      </c>
      <c r="H183" s="42">
        <f>ROUND(Source!AE50*Source!I50, 2)</f>
        <v>0.14000000000000001</v>
      </c>
      <c r="I183" s="39"/>
      <c r="J183" s="39">
        <f>IF(Source!BS50&lt;&gt; 0, Source!BS50, 1)</f>
        <v>31.7</v>
      </c>
      <c r="K183" s="42">
        <f>Source!R50</f>
        <v>4.5199999999999996</v>
      </c>
      <c r="L183" s="41"/>
      <c r="R183">
        <f>H183</f>
        <v>0.14000000000000001</v>
      </c>
    </row>
    <row r="184" spans="1:26" ht="14.25">
      <c r="A184" s="23"/>
      <c r="B184" s="55"/>
      <c r="C184" s="55" t="s">
        <v>595</v>
      </c>
      <c r="D184" s="37"/>
      <c r="E184" s="10"/>
      <c r="F184" s="38">
        <f>Source!AL50</f>
        <v>1113.28</v>
      </c>
      <c r="G184" s="39" t="str">
        <f>Source!DD50</f>
        <v/>
      </c>
      <c r="H184" s="40">
        <f>ROUND(Source!AC50*Source!I50, 2)</f>
        <v>690.23</v>
      </c>
      <c r="I184" s="39"/>
      <c r="J184" s="39">
        <f>IF(Source!BC50&lt;&gt; 0, Source!BC50, 1)</f>
        <v>5.39</v>
      </c>
      <c r="K184" s="40">
        <f>Source!P50</f>
        <v>3720.36</v>
      </c>
      <c r="L184" s="41"/>
    </row>
    <row r="185" spans="1:26" ht="14.25">
      <c r="A185" s="23"/>
      <c r="B185" s="55"/>
      <c r="C185" s="55" t="s">
        <v>590</v>
      </c>
      <c r="D185" s="37" t="s">
        <v>591</v>
      </c>
      <c r="E185" s="10">
        <f>Source!BZ50</f>
        <v>105</v>
      </c>
      <c r="F185" s="61" t="str">
        <f>CONCATENATE(" )", Source!DL50, Source!FT50, "=", Source!FX50)</f>
        <v xml:space="preserve"> )*0,9=94,5</v>
      </c>
      <c r="G185" s="62"/>
      <c r="H185" s="40">
        <f>SUM(S179:S187)</f>
        <v>223.19</v>
      </c>
      <c r="I185" s="43"/>
      <c r="J185" s="36">
        <f>Source!AT50</f>
        <v>95</v>
      </c>
      <c r="K185" s="40">
        <f>SUM(T179:T187)</f>
        <v>7112.64</v>
      </c>
      <c r="L185" s="41"/>
    </row>
    <row r="186" spans="1:26" ht="14.25">
      <c r="A186" s="23"/>
      <c r="B186" s="55"/>
      <c r="C186" s="55" t="s">
        <v>592</v>
      </c>
      <c r="D186" s="37" t="s">
        <v>591</v>
      </c>
      <c r="E186" s="10">
        <f>Source!CA50</f>
        <v>55</v>
      </c>
      <c r="F186" s="61" t="str">
        <f>CONCATENATE(" )", Source!DM50, Source!FU50, "=", Source!FY50)</f>
        <v xml:space="preserve"> )*0,85=46,75</v>
      </c>
      <c r="G186" s="62"/>
      <c r="H186" s="40">
        <f>SUM(U179:U187)</f>
        <v>110.41</v>
      </c>
      <c r="I186" s="43"/>
      <c r="J186" s="36">
        <f>Source!AU50</f>
        <v>47</v>
      </c>
      <c r="K186" s="40">
        <f>SUM(V179:V187)</f>
        <v>3518.89</v>
      </c>
      <c r="L186" s="41"/>
    </row>
    <row r="187" spans="1:26" ht="14.25">
      <c r="A187" s="56"/>
      <c r="B187" s="57"/>
      <c r="C187" s="57" t="s">
        <v>593</v>
      </c>
      <c r="D187" s="44" t="s">
        <v>594</v>
      </c>
      <c r="E187" s="45">
        <f>Source!AQ50</f>
        <v>43.56</v>
      </c>
      <c r="F187" s="46"/>
      <c r="G187" s="47" t="str">
        <f>Source!DI50</f>
        <v/>
      </c>
      <c r="H187" s="48"/>
      <c r="I187" s="47"/>
      <c r="J187" s="47"/>
      <c r="K187" s="48"/>
      <c r="L187" s="49">
        <f>Source!U50</f>
        <v>27.007200000000001</v>
      </c>
    </row>
    <row r="188" spans="1:26" ht="15">
      <c r="G188" s="59">
        <f>H181+H182+H184+H185+H186</f>
        <v>1268.3200000000002</v>
      </c>
      <c r="H188" s="59"/>
      <c r="J188" s="59">
        <f>K181+K182+K184+K185+K186</f>
        <v>21923.94</v>
      </c>
      <c r="K188" s="59"/>
      <c r="L188" s="50">
        <f>Source!U50</f>
        <v>27.007200000000001</v>
      </c>
      <c r="O188" s="31">
        <f>G188</f>
        <v>1268.3200000000002</v>
      </c>
      <c r="P188" s="31">
        <f>J188</f>
        <v>21923.94</v>
      </c>
      <c r="Q188" s="31">
        <f>L188</f>
        <v>27.007200000000001</v>
      </c>
      <c r="W188">
        <f>IF(Source!BI50&lt;=1,H181+H182+H184+H185+H186, 0)</f>
        <v>1268.3200000000002</v>
      </c>
      <c r="X188">
        <f>IF(Source!BI50=2,H181+H182+H184+H185+H186, 0)</f>
        <v>0</v>
      </c>
      <c r="Y188">
        <f>IF(Source!BI50=3,H181+H182+H184+H185+H186, 0)</f>
        <v>0</v>
      </c>
      <c r="Z188">
        <f>IF(Source!BI50=4,H181+H182+H184+H185+H186, 0)</f>
        <v>0</v>
      </c>
    </row>
    <row r="189" spans="1:26" ht="42.75">
      <c r="A189" s="23" t="str">
        <f>Source!E51</f>
        <v>28</v>
      </c>
      <c r="B189" s="55" t="str">
        <f>Source!F51</f>
        <v>м08-02-413-1</v>
      </c>
      <c r="C189" s="55" t="str">
        <f>Source!G51</f>
        <v>Провод, количество проводов в резинобитумной трубке до 2, сечение провода до 6 мм2</v>
      </c>
      <c r="D189" s="37" t="str">
        <f>Source!H51</f>
        <v>100 М ТРУБОК</v>
      </c>
      <c r="E189" s="10">
        <f>Source!I51</f>
        <v>1</v>
      </c>
      <c r="F189" s="38">
        <f>Source!AL51+Source!AM51+Source!AO51</f>
        <v>256.45000000000005</v>
      </c>
      <c r="G189" s="39"/>
      <c r="H189" s="40"/>
      <c r="I189" s="39" t="str">
        <f>Source!BO51</f>
        <v>м08-02-413-1</v>
      </c>
      <c r="J189" s="39"/>
      <c r="K189" s="40"/>
      <c r="L189" s="41"/>
      <c r="S189">
        <f>ROUND((Source!FX51/100)*((ROUND(Source!AF51*Source!I51, 2)+ROUND(Source!AE51*Source!I51, 2))), 2)</f>
        <v>146.61000000000001</v>
      </c>
      <c r="T189">
        <f>Source!X51</f>
        <v>4647.6499999999996</v>
      </c>
      <c r="U189">
        <f>ROUND((Source!FY51/100)*((ROUND(Source!AF51*Source!I51, 2)+ROUND(Source!AE51*Source!I51, 2))), 2)</f>
        <v>100.31</v>
      </c>
      <c r="V189">
        <f>Source!Y51</f>
        <v>3179.97</v>
      </c>
    </row>
    <row r="190" spans="1:26">
      <c r="C190" s="33" t="str">
        <f>"Объем: "&amp;Source!I51&amp;"=100/"&amp;"100"</f>
        <v>Объем: 1=100/100</v>
      </c>
    </row>
    <row r="191" spans="1:26" ht="14.25">
      <c r="A191" s="23"/>
      <c r="B191" s="55"/>
      <c r="C191" s="55" t="s">
        <v>588</v>
      </c>
      <c r="D191" s="37"/>
      <c r="E191" s="10"/>
      <c r="F191" s="38">
        <f>Source!AO51</f>
        <v>151.9</v>
      </c>
      <c r="G191" s="39" t="str">
        <f>Source!DG51</f>
        <v/>
      </c>
      <c r="H191" s="40">
        <f>ROUND(Source!AF51*Source!I51, 2)</f>
        <v>151.9</v>
      </c>
      <c r="I191" s="39"/>
      <c r="J191" s="39">
        <f>IF(Source!BA51&lt;&gt; 0, Source!BA51, 1)</f>
        <v>31.7</v>
      </c>
      <c r="K191" s="40">
        <f>Source!S51</f>
        <v>4815.2299999999996</v>
      </c>
      <c r="L191" s="41"/>
      <c r="R191">
        <f>H191</f>
        <v>151.9</v>
      </c>
    </row>
    <row r="192" spans="1:26" ht="14.25">
      <c r="A192" s="23"/>
      <c r="B192" s="55"/>
      <c r="C192" s="55" t="s">
        <v>196</v>
      </c>
      <c r="D192" s="37"/>
      <c r="E192" s="10"/>
      <c r="F192" s="38">
        <f>Source!AM51</f>
        <v>39.93</v>
      </c>
      <c r="G192" s="39" t="str">
        <f>Source!DE51</f>
        <v/>
      </c>
      <c r="H192" s="40">
        <f>ROUND(Source!AD51*Source!I51, 2)</f>
        <v>39.93</v>
      </c>
      <c r="I192" s="39"/>
      <c r="J192" s="39">
        <f>IF(Source!BB51&lt;&gt; 0, Source!BB51, 1)</f>
        <v>9</v>
      </c>
      <c r="K192" s="40">
        <f>Source!Q51</f>
        <v>359.37</v>
      </c>
      <c r="L192" s="41"/>
    </row>
    <row r="193" spans="1:26" ht="14.25">
      <c r="A193" s="23"/>
      <c r="B193" s="55"/>
      <c r="C193" s="55" t="s">
        <v>589</v>
      </c>
      <c r="D193" s="37"/>
      <c r="E193" s="10"/>
      <c r="F193" s="38">
        <f>Source!AN51</f>
        <v>2.4300000000000002</v>
      </c>
      <c r="G193" s="39" t="str">
        <f>Source!DF51</f>
        <v/>
      </c>
      <c r="H193" s="42">
        <f>ROUND(Source!AE51*Source!I51, 2)</f>
        <v>2.4300000000000002</v>
      </c>
      <c r="I193" s="39"/>
      <c r="J193" s="39">
        <f>IF(Source!BS51&lt;&gt; 0, Source!BS51, 1)</f>
        <v>31.7</v>
      </c>
      <c r="K193" s="42">
        <f>Source!R51</f>
        <v>77.03</v>
      </c>
      <c r="L193" s="41"/>
      <c r="R193">
        <f>H193</f>
        <v>2.4300000000000002</v>
      </c>
    </row>
    <row r="194" spans="1:26" ht="14.25">
      <c r="A194" s="23"/>
      <c r="B194" s="55"/>
      <c r="C194" s="55" t="s">
        <v>595</v>
      </c>
      <c r="D194" s="37"/>
      <c r="E194" s="10"/>
      <c r="F194" s="38">
        <f>Source!AL51</f>
        <v>64.62</v>
      </c>
      <c r="G194" s="39" t="str">
        <f>Source!DD51</f>
        <v/>
      </c>
      <c r="H194" s="40">
        <f>ROUND(Source!AC51*Source!I51, 2)</f>
        <v>64.62</v>
      </c>
      <c r="I194" s="39"/>
      <c r="J194" s="39">
        <f>IF(Source!BC51&lt;&gt; 0, Source!BC51, 1)</f>
        <v>5.27</v>
      </c>
      <c r="K194" s="40">
        <f>Source!P51</f>
        <v>340.55</v>
      </c>
      <c r="L194" s="41"/>
    </row>
    <row r="195" spans="1:26" ht="14.25">
      <c r="A195" s="23"/>
      <c r="B195" s="55"/>
      <c r="C195" s="55" t="s">
        <v>590</v>
      </c>
      <c r="D195" s="37" t="s">
        <v>591</v>
      </c>
      <c r="E195" s="10">
        <f>Source!BZ51</f>
        <v>95</v>
      </c>
      <c r="F195" s="58"/>
      <c r="G195" s="39"/>
      <c r="H195" s="40">
        <f>SUM(S189:S197)</f>
        <v>146.61000000000001</v>
      </c>
      <c r="I195" s="43"/>
      <c r="J195" s="36">
        <f>Source!AT51</f>
        <v>95</v>
      </c>
      <c r="K195" s="40">
        <f>SUM(T189:T197)</f>
        <v>4647.6499999999996</v>
      </c>
      <c r="L195" s="41"/>
    </row>
    <row r="196" spans="1:26" ht="14.25">
      <c r="A196" s="23"/>
      <c r="B196" s="55"/>
      <c r="C196" s="55" t="s">
        <v>592</v>
      </c>
      <c r="D196" s="37" t="s">
        <v>591</v>
      </c>
      <c r="E196" s="10">
        <f>Source!CA51</f>
        <v>65</v>
      </c>
      <c r="F196" s="58"/>
      <c r="G196" s="39"/>
      <c r="H196" s="40">
        <f>SUM(U189:U197)</f>
        <v>100.31</v>
      </c>
      <c r="I196" s="43"/>
      <c r="J196" s="36">
        <f>Source!AU51</f>
        <v>65</v>
      </c>
      <c r="K196" s="40">
        <f>SUM(V189:V197)</f>
        <v>3179.97</v>
      </c>
      <c r="L196" s="41"/>
    </row>
    <row r="197" spans="1:26" ht="14.25">
      <c r="A197" s="56"/>
      <c r="B197" s="57"/>
      <c r="C197" s="57" t="s">
        <v>593</v>
      </c>
      <c r="D197" s="44" t="s">
        <v>594</v>
      </c>
      <c r="E197" s="45">
        <f>Source!AQ51</f>
        <v>16.16</v>
      </c>
      <c r="F197" s="46"/>
      <c r="G197" s="47" t="str">
        <f>Source!DI51</f>
        <v/>
      </c>
      <c r="H197" s="48"/>
      <c r="I197" s="47"/>
      <c r="J197" s="47"/>
      <c r="K197" s="48"/>
      <c r="L197" s="49">
        <f>Source!U51</f>
        <v>16.16</v>
      </c>
    </row>
    <row r="198" spans="1:26" ht="15">
      <c r="G198" s="59">
        <f>H191+H192+H194+H195+H196</f>
        <v>503.37000000000006</v>
      </c>
      <c r="H198" s="59"/>
      <c r="J198" s="59">
        <f>K191+K192+K194+K195+K196</f>
        <v>13342.769999999999</v>
      </c>
      <c r="K198" s="59"/>
      <c r="L198" s="50">
        <f>Source!U51</f>
        <v>16.16</v>
      </c>
      <c r="O198" s="31">
        <f>G198</f>
        <v>503.37000000000006</v>
      </c>
      <c r="P198" s="31">
        <f>J198</f>
        <v>13342.769999999999</v>
      </c>
      <c r="Q198" s="31">
        <f>L198</f>
        <v>16.16</v>
      </c>
      <c r="W198">
        <f>IF(Source!BI51&lt;=1,H191+H192+H194+H195+H196, 0)</f>
        <v>0</v>
      </c>
      <c r="X198">
        <f>IF(Source!BI51=2,H191+H192+H194+H195+H196, 0)</f>
        <v>503.37000000000006</v>
      </c>
      <c r="Y198">
        <f>IF(Source!BI51=3,H191+H192+H194+H195+H196, 0)</f>
        <v>0</v>
      </c>
      <c r="Z198">
        <f>IF(Source!BI51=4,H191+H192+H194+H195+H196, 0)</f>
        <v>0</v>
      </c>
    </row>
    <row r="199" spans="1:26" ht="42.75">
      <c r="A199" s="23" t="str">
        <f>Source!E52</f>
        <v>35</v>
      </c>
      <c r="B199" s="55" t="str">
        <f>Source!F52</f>
        <v>11-01-011-2</v>
      </c>
      <c r="C199" s="55" t="str">
        <f>Source!G52</f>
        <v>Устройство стяжек на каждые 5 мм изменения толщины стяжки добавлять или исключать к расценке 11-01-011-01</v>
      </c>
      <c r="D199" s="37" t="str">
        <f>Source!H52</f>
        <v>100 м2 стяжки</v>
      </c>
      <c r="E199" s="10">
        <f>Source!I52</f>
        <v>0.2</v>
      </c>
      <c r="F199" s="38">
        <f>Source!AL52+Source!AM52+Source!AO52</f>
        <v>291.32000000000005</v>
      </c>
      <c r="G199" s="39"/>
      <c r="H199" s="40"/>
      <c r="I199" s="39" t="str">
        <f>Source!BO52</f>
        <v>11-01-011-2</v>
      </c>
      <c r="J199" s="39"/>
      <c r="K199" s="40"/>
      <c r="L199" s="41"/>
      <c r="S199">
        <f>ROUND((Source!FX52/100)*((ROUND(Source!AF52*Source!I52, 2)+ROUND(Source!AE52*Source!I52, 2))), 2)</f>
        <v>1.51</v>
      </c>
      <c r="T199">
        <f>Source!X52</f>
        <v>47.93</v>
      </c>
      <c r="U199">
        <f>ROUND((Source!FY52/100)*((ROUND(Source!AF52*Source!I52, 2)+ROUND(Source!AE52*Source!I52, 2))), 2)</f>
        <v>0.87</v>
      </c>
      <c r="V199">
        <f>Source!Y52</f>
        <v>27.64</v>
      </c>
    </row>
    <row r="200" spans="1:26">
      <c r="C200" s="33" t="str">
        <f>"Объем: "&amp;Source!I52&amp;"=20/"&amp;"100"</f>
        <v>Объем: 0,2=20/100</v>
      </c>
    </row>
    <row r="201" spans="1:26" ht="14.25">
      <c r="A201" s="23"/>
      <c r="B201" s="55"/>
      <c r="C201" s="55" t="s">
        <v>588</v>
      </c>
      <c r="D201" s="37"/>
      <c r="E201" s="10"/>
      <c r="F201" s="38">
        <f>Source!AO52</f>
        <v>3.97</v>
      </c>
      <c r="G201" s="39" t="str">
        <f>Source!DG52</f>
        <v/>
      </c>
      <c r="H201" s="40">
        <f>ROUND(Source!AF52*Source!I52, 2)</f>
        <v>0.79</v>
      </c>
      <c r="I201" s="39"/>
      <c r="J201" s="39">
        <f>IF(Source!BA52&lt;&gt; 0, Source!BA52, 1)</f>
        <v>31.7</v>
      </c>
      <c r="K201" s="40">
        <f>Source!S52</f>
        <v>25.17</v>
      </c>
      <c r="L201" s="41"/>
      <c r="R201">
        <f>H201</f>
        <v>0.79</v>
      </c>
    </row>
    <row r="202" spans="1:26" ht="14.25">
      <c r="A202" s="23"/>
      <c r="B202" s="55"/>
      <c r="C202" s="55" t="s">
        <v>196</v>
      </c>
      <c r="D202" s="37"/>
      <c r="E202" s="10"/>
      <c r="F202" s="38">
        <f>Source!AM52</f>
        <v>7.72</v>
      </c>
      <c r="G202" s="39" t="str">
        <f>Source!DE52</f>
        <v/>
      </c>
      <c r="H202" s="40">
        <f>ROUND(Source!AD52*Source!I52, 2)</f>
        <v>1.54</v>
      </c>
      <c r="I202" s="39"/>
      <c r="J202" s="39">
        <f>IF(Source!BB52&lt;&gt; 0, Source!BB52, 1)</f>
        <v>13.35</v>
      </c>
      <c r="K202" s="40">
        <f>Source!Q52</f>
        <v>20.61</v>
      </c>
      <c r="L202" s="41"/>
    </row>
    <row r="203" spans="1:26" ht="14.25">
      <c r="A203" s="23"/>
      <c r="B203" s="55"/>
      <c r="C203" s="55" t="s">
        <v>589</v>
      </c>
      <c r="D203" s="37"/>
      <c r="E203" s="10"/>
      <c r="F203" s="38">
        <f>Source!AN52</f>
        <v>2.84</v>
      </c>
      <c r="G203" s="39" t="str">
        <f>Source!DF52</f>
        <v/>
      </c>
      <c r="H203" s="42">
        <f>ROUND(Source!AE52*Source!I52, 2)</f>
        <v>0.56999999999999995</v>
      </c>
      <c r="I203" s="39"/>
      <c r="J203" s="39">
        <f>IF(Source!BS52&lt;&gt; 0, Source!BS52, 1)</f>
        <v>31.7</v>
      </c>
      <c r="K203" s="42">
        <f>Source!R52</f>
        <v>18.010000000000002</v>
      </c>
      <c r="L203" s="41"/>
      <c r="R203">
        <f>H203</f>
        <v>0.56999999999999995</v>
      </c>
    </row>
    <row r="204" spans="1:26" ht="14.25">
      <c r="A204" s="23"/>
      <c r="B204" s="55"/>
      <c r="C204" s="55" t="s">
        <v>595</v>
      </c>
      <c r="D204" s="37"/>
      <c r="E204" s="10"/>
      <c r="F204" s="38">
        <f>Source!AL52</f>
        <v>279.63</v>
      </c>
      <c r="G204" s="39" t="str">
        <f>Source!DD52</f>
        <v/>
      </c>
      <c r="H204" s="40">
        <f>ROUND(Source!AC52*Source!I52, 2)</f>
        <v>55.93</v>
      </c>
      <c r="I204" s="39"/>
      <c r="J204" s="39">
        <f>IF(Source!BC52&lt;&gt; 0, Source!BC52, 1)</f>
        <v>6.11</v>
      </c>
      <c r="K204" s="40">
        <f>Source!P52</f>
        <v>341.71</v>
      </c>
      <c r="L204" s="41"/>
    </row>
    <row r="205" spans="1:26" ht="14.25">
      <c r="A205" s="23"/>
      <c r="B205" s="55"/>
      <c r="C205" s="55" t="s">
        <v>590</v>
      </c>
      <c r="D205" s="37" t="s">
        <v>591</v>
      </c>
      <c r="E205" s="10">
        <f>Source!BZ52</f>
        <v>123</v>
      </c>
      <c r="F205" s="61" t="str">
        <f>CONCATENATE(" )", Source!DL52, Source!FT52, "=", Source!FX52)</f>
        <v xml:space="preserve"> )*0,9=110,7</v>
      </c>
      <c r="G205" s="62"/>
      <c r="H205" s="40">
        <f>SUM(S199:S207)</f>
        <v>1.51</v>
      </c>
      <c r="I205" s="43"/>
      <c r="J205" s="36">
        <f>Source!AT52</f>
        <v>111</v>
      </c>
      <c r="K205" s="40">
        <f>SUM(T199:T207)</f>
        <v>47.93</v>
      </c>
      <c r="L205" s="41"/>
    </row>
    <row r="206" spans="1:26" ht="14.25">
      <c r="A206" s="23"/>
      <c r="B206" s="55"/>
      <c r="C206" s="55" t="s">
        <v>592</v>
      </c>
      <c r="D206" s="37" t="s">
        <v>591</v>
      </c>
      <c r="E206" s="10">
        <f>Source!CA52</f>
        <v>75</v>
      </c>
      <c r="F206" s="61" t="str">
        <f>CONCATENATE(" )", Source!DM52, Source!FU52, "=", Source!FY52)</f>
        <v xml:space="preserve"> )*0,85=63,75</v>
      </c>
      <c r="G206" s="62"/>
      <c r="H206" s="40">
        <f>SUM(U199:U207)</f>
        <v>0.87</v>
      </c>
      <c r="I206" s="43"/>
      <c r="J206" s="36">
        <f>Source!AU52</f>
        <v>64</v>
      </c>
      <c r="K206" s="40">
        <f>SUM(V199:V207)</f>
        <v>27.64</v>
      </c>
      <c r="L206" s="41"/>
    </row>
    <row r="207" spans="1:26" ht="14.25">
      <c r="A207" s="56"/>
      <c r="B207" s="57"/>
      <c r="C207" s="57" t="s">
        <v>593</v>
      </c>
      <c r="D207" s="44" t="s">
        <v>594</v>
      </c>
      <c r="E207" s="45">
        <f>Source!AQ52</f>
        <v>0.5</v>
      </c>
      <c r="F207" s="46"/>
      <c r="G207" s="47" t="str">
        <f>Source!DI52</f>
        <v/>
      </c>
      <c r="H207" s="48"/>
      <c r="I207" s="47"/>
      <c r="J207" s="47"/>
      <c r="K207" s="48"/>
      <c r="L207" s="49">
        <f>Source!U52</f>
        <v>0.1</v>
      </c>
    </row>
    <row r="208" spans="1:26" ht="15">
      <c r="G208" s="59">
        <f>H201+H202+H204+H205+H206</f>
        <v>60.639999999999993</v>
      </c>
      <c r="H208" s="59"/>
      <c r="J208" s="59">
        <f>K201+K202+K204+K205+K206</f>
        <v>463.06</v>
      </c>
      <c r="K208" s="59"/>
      <c r="L208" s="50">
        <f>Source!U52</f>
        <v>0.1</v>
      </c>
      <c r="O208" s="31">
        <f>G208</f>
        <v>60.639999999999993</v>
      </c>
      <c r="P208" s="31">
        <f>J208</f>
        <v>463.06</v>
      </c>
      <c r="Q208" s="31">
        <f>L208</f>
        <v>0.1</v>
      </c>
      <c r="W208">
        <f>IF(Source!BI52&lt;=1,H201+H202+H204+H205+H206, 0)</f>
        <v>60.639999999999993</v>
      </c>
      <c r="X208">
        <f>IF(Source!BI52=2,H201+H202+H204+H205+H206, 0)</f>
        <v>0</v>
      </c>
      <c r="Y208">
        <f>IF(Source!BI52=3,H201+H202+H204+H205+H206, 0)</f>
        <v>0</v>
      </c>
      <c r="Z208">
        <f>IF(Source!BI52=4,H201+H202+H204+H205+H206, 0)</f>
        <v>0</v>
      </c>
    </row>
    <row r="209" spans="1:26" ht="42.75">
      <c r="A209" s="23" t="str">
        <f>Source!E53</f>
        <v>36</v>
      </c>
      <c r="B209" s="55" t="str">
        <f>Source!F53</f>
        <v>11-01-047-1</v>
      </c>
      <c r="C209" s="55" t="str">
        <f>Source!G53</f>
        <v>Устройство покрытий из плит керамогранитных размером 40х40 см</v>
      </c>
      <c r="D209" s="37" t="str">
        <f>Source!H53</f>
        <v>100 м2 покрытия</v>
      </c>
      <c r="E209" s="10">
        <f>Source!I53</f>
        <v>0.2</v>
      </c>
      <c r="F209" s="38">
        <f>Source!AL53+Source!AM53+Source!AO53</f>
        <v>22311.219999999998</v>
      </c>
      <c r="G209" s="39"/>
      <c r="H209" s="40"/>
      <c r="I209" s="39" t="str">
        <f>Source!BO53</f>
        <v>11-01-047-1</v>
      </c>
      <c r="J209" s="39"/>
      <c r="K209" s="40"/>
      <c r="L209" s="41"/>
      <c r="S209">
        <f>ROUND((Source!FX53/100)*((ROUND(Source!AF53*Source!I53, 2)+ROUND(Source!AE53*Source!I53, 2))), 2)</f>
        <v>604.52</v>
      </c>
      <c r="T209">
        <f>Source!X53</f>
        <v>19215.330000000002</v>
      </c>
      <c r="U209">
        <f>ROUND((Source!FY53/100)*((ROUND(Source!AF53*Source!I53, 2)+ROUND(Source!AE53*Source!I53, 2))), 2)</f>
        <v>348.13</v>
      </c>
      <c r="V209">
        <f>Source!Y53</f>
        <v>11079.11</v>
      </c>
    </row>
    <row r="210" spans="1:26">
      <c r="C210" s="33" t="str">
        <f>"Объем: "&amp;Source!I53&amp;"=20/"&amp;"100"</f>
        <v>Объем: 0,2=20/100</v>
      </c>
    </row>
    <row r="211" spans="1:26" ht="14.25">
      <c r="A211" s="23"/>
      <c r="B211" s="55"/>
      <c r="C211" s="55" t="s">
        <v>588</v>
      </c>
      <c r="D211" s="37"/>
      <c r="E211" s="10"/>
      <c r="F211" s="38">
        <f>Source!AO53</f>
        <v>2713.07</v>
      </c>
      <c r="G211" s="39" t="str">
        <f>Source!DG53</f>
        <v/>
      </c>
      <c r="H211" s="40">
        <f>ROUND(Source!AF53*Source!I53, 2)</f>
        <v>542.61</v>
      </c>
      <c r="I211" s="39"/>
      <c r="J211" s="39">
        <f>IF(Source!BA53&lt;&gt; 0, Source!BA53, 1)</f>
        <v>31.7</v>
      </c>
      <c r="K211" s="40">
        <f>Source!S53</f>
        <v>17200.86</v>
      </c>
      <c r="L211" s="41"/>
      <c r="R211">
        <f>H211</f>
        <v>542.61</v>
      </c>
    </row>
    <row r="212" spans="1:26" ht="14.25">
      <c r="A212" s="23"/>
      <c r="B212" s="55"/>
      <c r="C212" s="55" t="s">
        <v>196</v>
      </c>
      <c r="D212" s="37"/>
      <c r="E212" s="10"/>
      <c r="F212" s="38">
        <f>Source!AM53</f>
        <v>24.87</v>
      </c>
      <c r="G212" s="39" t="str">
        <f>Source!DE53</f>
        <v/>
      </c>
      <c r="H212" s="40">
        <f>ROUND(Source!AD53*Source!I53, 2)</f>
        <v>4.97</v>
      </c>
      <c r="I212" s="39"/>
      <c r="J212" s="39">
        <f>IF(Source!BB53&lt;&gt; 0, Source!BB53, 1)</f>
        <v>25.07</v>
      </c>
      <c r="K212" s="40">
        <f>Source!Q53</f>
        <v>124.7</v>
      </c>
      <c r="L212" s="41"/>
    </row>
    <row r="213" spans="1:26" ht="14.25">
      <c r="A213" s="23"/>
      <c r="B213" s="55"/>
      <c r="C213" s="55" t="s">
        <v>589</v>
      </c>
      <c r="D213" s="37"/>
      <c r="E213" s="10"/>
      <c r="F213" s="38">
        <f>Source!AN53</f>
        <v>17.39</v>
      </c>
      <c r="G213" s="39" t="str">
        <f>Source!DF53</f>
        <v/>
      </c>
      <c r="H213" s="42">
        <f>ROUND(Source!AE53*Source!I53, 2)</f>
        <v>3.48</v>
      </c>
      <c r="I213" s="39"/>
      <c r="J213" s="39">
        <f>IF(Source!BS53&lt;&gt; 0, Source!BS53, 1)</f>
        <v>31.7</v>
      </c>
      <c r="K213" s="42">
        <f>Source!R53</f>
        <v>110.25</v>
      </c>
      <c r="L213" s="41"/>
      <c r="R213">
        <f>H213</f>
        <v>3.48</v>
      </c>
    </row>
    <row r="214" spans="1:26" ht="14.25">
      <c r="A214" s="23"/>
      <c r="B214" s="55"/>
      <c r="C214" s="55" t="s">
        <v>595</v>
      </c>
      <c r="D214" s="37"/>
      <c r="E214" s="10"/>
      <c r="F214" s="38">
        <f>Source!AL53</f>
        <v>19573.28</v>
      </c>
      <c r="G214" s="39" t="str">
        <f>Source!DD53</f>
        <v/>
      </c>
      <c r="H214" s="40">
        <f>ROUND(Source!AC53*Source!I53, 2)</f>
        <v>3914.66</v>
      </c>
      <c r="I214" s="39"/>
      <c r="J214" s="39">
        <f>IF(Source!BC53&lt;&gt; 0, Source!BC53, 1)</f>
        <v>3.87</v>
      </c>
      <c r="K214" s="40">
        <f>Source!P53</f>
        <v>15149.72</v>
      </c>
      <c r="L214" s="41"/>
    </row>
    <row r="215" spans="1:26" ht="14.25">
      <c r="A215" s="23"/>
      <c r="B215" s="55"/>
      <c r="C215" s="55" t="s">
        <v>590</v>
      </c>
      <c r="D215" s="37" t="s">
        <v>591</v>
      </c>
      <c r="E215" s="10">
        <f>Source!BZ53</f>
        <v>123</v>
      </c>
      <c r="F215" s="61" t="str">
        <f>CONCATENATE(" )", Source!DL53, Source!FT53, "=", Source!FX53)</f>
        <v xml:space="preserve"> )*0,9=110,7</v>
      </c>
      <c r="G215" s="62"/>
      <c r="H215" s="40">
        <f>SUM(S209:S217)</f>
        <v>604.52</v>
      </c>
      <c r="I215" s="43"/>
      <c r="J215" s="36">
        <f>Source!AT53</f>
        <v>111</v>
      </c>
      <c r="K215" s="40">
        <f>SUM(T209:T217)</f>
        <v>19215.330000000002</v>
      </c>
      <c r="L215" s="41"/>
    </row>
    <row r="216" spans="1:26" ht="14.25">
      <c r="A216" s="23"/>
      <c r="B216" s="55"/>
      <c r="C216" s="55" t="s">
        <v>592</v>
      </c>
      <c r="D216" s="37" t="s">
        <v>591</v>
      </c>
      <c r="E216" s="10">
        <f>Source!CA53</f>
        <v>75</v>
      </c>
      <c r="F216" s="61" t="str">
        <f>CONCATENATE(" )", Source!DM53, Source!FU53, "=", Source!FY53)</f>
        <v xml:space="preserve"> )*0,85=63,75</v>
      </c>
      <c r="G216" s="62"/>
      <c r="H216" s="40">
        <f>SUM(U209:U217)</f>
        <v>348.13</v>
      </c>
      <c r="I216" s="43"/>
      <c r="J216" s="36">
        <f>Source!AU53</f>
        <v>64</v>
      </c>
      <c r="K216" s="40">
        <f>SUM(V209:V217)</f>
        <v>11079.11</v>
      </c>
      <c r="L216" s="41"/>
    </row>
    <row r="217" spans="1:26" ht="14.25">
      <c r="A217" s="56"/>
      <c r="B217" s="57"/>
      <c r="C217" s="57" t="s">
        <v>593</v>
      </c>
      <c r="D217" s="44" t="s">
        <v>594</v>
      </c>
      <c r="E217" s="45">
        <f>Source!AQ53</f>
        <v>310.42</v>
      </c>
      <c r="F217" s="46"/>
      <c r="G217" s="47" t="str">
        <f>Source!DI53</f>
        <v/>
      </c>
      <c r="H217" s="48"/>
      <c r="I217" s="47"/>
      <c r="J217" s="47"/>
      <c r="K217" s="48"/>
      <c r="L217" s="49">
        <f>Source!U53</f>
        <v>62.084000000000003</v>
      </c>
    </row>
    <row r="218" spans="1:26" ht="15">
      <c r="G218" s="59">
        <f>H211+H212+H214+H215+H216</f>
        <v>5414.89</v>
      </c>
      <c r="H218" s="59"/>
      <c r="J218" s="59">
        <f>K211+K212+K214+K215+K216</f>
        <v>62769.72</v>
      </c>
      <c r="K218" s="59"/>
      <c r="L218" s="50">
        <f>Source!U53</f>
        <v>62.084000000000003</v>
      </c>
      <c r="O218" s="31">
        <f>G218</f>
        <v>5414.89</v>
      </c>
      <c r="P218" s="31">
        <f>J218</f>
        <v>62769.72</v>
      </c>
      <c r="Q218" s="31">
        <f>L218</f>
        <v>62.084000000000003</v>
      </c>
      <c r="W218">
        <f>IF(Source!BI53&lt;=1,H211+H212+H214+H215+H216, 0)</f>
        <v>5414.89</v>
      </c>
      <c r="X218">
        <f>IF(Source!BI53=2,H211+H212+H214+H215+H216, 0)</f>
        <v>0</v>
      </c>
      <c r="Y218">
        <f>IF(Source!BI53=3,H211+H212+H214+H215+H216, 0)</f>
        <v>0</v>
      </c>
      <c r="Z218">
        <f>IF(Source!BI53=4,H211+H212+H214+H215+H216, 0)</f>
        <v>0</v>
      </c>
    </row>
    <row r="219" spans="1:26" ht="42.75">
      <c r="A219" s="23" t="str">
        <f>Source!E54</f>
        <v>38</v>
      </c>
      <c r="B219" s="55" t="str">
        <f>Source!F54</f>
        <v>11-01-040-3</v>
      </c>
      <c r="C219" s="55" t="str">
        <f>Source!G54</f>
        <v>Устройство плинтусов поливинилхлоридных на винтах самонарезающих</v>
      </c>
      <c r="D219" s="37" t="str">
        <f>Source!H54</f>
        <v>100 М ПЛИНТУСА</v>
      </c>
      <c r="E219" s="10">
        <f>Source!I54</f>
        <v>0.19</v>
      </c>
      <c r="F219" s="38">
        <f>Source!AL54+Source!AM54+Source!AO54</f>
        <v>1468.0600000000002</v>
      </c>
      <c r="G219" s="39"/>
      <c r="H219" s="40"/>
      <c r="I219" s="39" t="str">
        <f>Source!BO54</f>
        <v>11-01-040-3</v>
      </c>
      <c r="J219" s="39"/>
      <c r="K219" s="40"/>
      <c r="L219" s="41"/>
      <c r="S219">
        <f>ROUND((Source!FX54/100)*((ROUND(Source!AF54*Source!I54, 2)+ROUND(Source!AE54*Source!I54, 2))), 2)</f>
        <v>12.86</v>
      </c>
      <c r="T219">
        <f>Source!X54</f>
        <v>408.76</v>
      </c>
      <c r="U219">
        <f>ROUND((Source!FY54/100)*((ROUND(Source!AF54*Source!I54, 2)+ROUND(Source!AE54*Source!I54, 2))), 2)</f>
        <v>7.41</v>
      </c>
      <c r="V219">
        <f>Source!Y54</f>
        <v>235.68</v>
      </c>
    </row>
    <row r="220" spans="1:26">
      <c r="C220" s="33" t="str">
        <f>"Объем: "&amp;Source!I54&amp;"=19/"&amp;"100"</f>
        <v>Объем: 0,19=19/100</v>
      </c>
    </row>
    <row r="221" spans="1:26" ht="14.25">
      <c r="A221" s="23"/>
      <c r="B221" s="55"/>
      <c r="C221" s="55" t="s">
        <v>588</v>
      </c>
      <c r="D221" s="37"/>
      <c r="E221" s="10"/>
      <c r="F221" s="38">
        <f>Source!AO54</f>
        <v>61.14</v>
      </c>
      <c r="G221" s="39" t="str">
        <f>Source!DG54</f>
        <v/>
      </c>
      <c r="H221" s="40">
        <f>ROUND(Source!AF54*Source!I54, 2)</f>
        <v>11.62</v>
      </c>
      <c r="I221" s="39"/>
      <c r="J221" s="39">
        <f>IF(Source!BA54&lt;&gt; 0, Source!BA54, 1)</f>
        <v>31.7</v>
      </c>
      <c r="K221" s="40">
        <f>Source!S54</f>
        <v>368.25</v>
      </c>
      <c r="L221" s="41"/>
      <c r="R221">
        <f>H221</f>
        <v>11.62</v>
      </c>
    </row>
    <row r="222" spans="1:26" ht="14.25">
      <c r="A222" s="23"/>
      <c r="B222" s="55"/>
      <c r="C222" s="55" t="s">
        <v>196</v>
      </c>
      <c r="D222" s="37"/>
      <c r="E222" s="10"/>
      <c r="F222" s="38">
        <f>Source!AM54</f>
        <v>11.24</v>
      </c>
      <c r="G222" s="39" t="str">
        <f>Source!DE54</f>
        <v/>
      </c>
      <c r="H222" s="40">
        <f>ROUND(Source!AD54*Source!I54, 2)</f>
        <v>2.14</v>
      </c>
      <c r="I222" s="39"/>
      <c r="J222" s="39">
        <f>IF(Source!BB54&lt;&gt; 0, Source!BB54, 1)</f>
        <v>5.57</v>
      </c>
      <c r="K222" s="40">
        <f>Source!Q54</f>
        <v>11.9</v>
      </c>
      <c r="L222" s="41"/>
    </row>
    <row r="223" spans="1:26" ht="14.25">
      <c r="A223" s="23"/>
      <c r="B223" s="55"/>
      <c r="C223" s="55" t="s">
        <v>595</v>
      </c>
      <c r="D223" s="37"/>
      <c r="E223" s="10"/>
      <c r="F223" s="38">
        <f>Source!AL54</f>
        <v>1395.68</v>
      </c>
      <c r="G223" s="39" t="str">
        <f>Source!DD54</f>
        <v/>
      </c>
      <c r="H223" s="40">
        <f>ROUND(Source!AC54*Source!I54, 2)</f>
        <v>265.18</v>
      </c>
      <c r="I223" s="39"/>
      <c r="J223" s="39">
        <f>IF(Source!BC54&lt;&gt; 0, Source!BC54, 1)</f>
        <v>2.68</v>
      </c>
      <c r="K223" s="40">
        <f>Source!P54</f>
        <v>710.68</v>
      </c>
      <c r="L223" s="41"/>
    </row>
    <row r="224" spans="1:26" ht="14.25">
      <c r="A224" s="23"/>
      <c r="B224" s="55"/>
      <c r="C224" s="55" t="s">
        <v>590</v>
      </c>
      <c r="D224" s="37" t="s">
        <v>591</v>
      </c>
      <c r="E224" s="10">
        <f>Source!BZ54</f>
        <v>123</v>
      </c>
      <c r="F224" s="61" t="str">
        <f>CONCATENATE(" )", Source!DL54, Source!FT54, "=", Source!FX54)</f>
        <v xml:space="preserve"> )*0,9=110,7</v>
      </c>
      <c r="G224" s="62"/>
      <c r="H224" s="40">
        <f>SUM(S219:S226)</f>
        <v>12.86</v>
      </c>
      <c r="I224" s="43"/>
      <c r="J224" s="36">
        <f>Source!AT54</f>
        <v>111</v>
      </c>
      <c r="K224" s="40">
        <f>SUM(T219:T226)</f>
        <v>408.76</v>
      </c>
      <c r="L224" s="41"/>
    </row>
    <row r="225" spans="1:26" ht="14.25">
      <c r="A225" s="23"/>
      <c r="B225" s="55"/>
      <c r="C225" s="55" t="s">
        <v>592</v>
      </c>
      <c r="D225" s="37" t="s">
        <v>591</v>
      </c>
      <c r="E225" s="10">
        <f>Source!CA54</f>
        <v>75</v>
      </c>
      <c r="F225" s="61" t="str">
        <f>CONCATENATE(" )", Source!DM54, Source!FU54, "=", Source!FY54)</f>
        <v xml:space="preserve"> )*0,85=63,75</v>
      </c>
      <c r="G225" s="62"/>
      <c r="H225" s="40">
        <f>SUM(U219:U226)</f>
        <v>7.41</v>
      </c>
      <c r="I225" s="43"/>
      <c r="J225" s="36">
        <f>Source!AU54</f>
        <v>64</v>
      </c>
      <c r="K225" s="40">
        <f>SUM(V219:V226)</f>
        <v>235.68</v>
      </c>
      <c r="L225" s="41"/>
    </row>
    <row r="226" spans="1:26" ht="14.25">
      <c r="A226" s="56"/>
      <c r="B226" s="57"/>
      <c r="C226" s="57" t="s">
        <v>593</v>
      </c>
      <c r="D226" s="44" t="s">
        <v>594</v>
      </c>
      <c r="E226" s="45">
        <f>Source!AQ54</f>
        <v>6.66</v>
      </c>
      <c r="F226" s="46"/>
      <c r="G226" s="47" t="str">
        <f>Source!DI54</f>
        <v/>
      </c>
      <c r="H226" s="48"/>
      <c r="I226" s="47"/>
      <c r="J226" s="47"/>
      <c r="K226" s="48"/>
      <c r="L226" s="49">
        <f>Source!U54</f>
        <v>1.2654000000000001</v>
      </c>
    </row>
    <row r="227" spans="1:26" ht="15">
      <c r="G227" s="59">
        <f>H221+H222+H223+H224+H225</f>
        <v>299.21000000000004</v>
      </c>
      <c r="H227" s="59"/>
      <c r="J227" s="59">
        <f>K221+K222+K223+K224+K225</f>
        <v>1735.27</v>
      </c>
      <c r="K227" s="59"/>
      <c r="L227" s="50">
        <f>Source!U54</f>
        <v>1.2654000000000001</v>
      </c>
      <c r="O227" s="31">
        <f>G227</f>
        <v>299.21000000000004</v>
      </c>
      <c r="P227" s="31">
        <f>J227</f>
        <v>1735.27</v>
      </c>
      <c r="Q227" s="31">
        <f>L227</f>
        <v>1.2654000000000001</v>
      </c>
      <c r="W227">
        <f>IF(Source!BI54&lt;=1,H221+H222+H223+H224+H225, 0)</f>
        <v>299.21000000000004</v>
      </c>
      <c r="X227">
        <f>IF(Source!BI54=2,H221+H222+H223+H224+H225, 0)</f>
        <v>0</v>
      </c>
      <c r="Y227">
        <f>IF(Source!BI54=3,H221+H222+H223+H224+H225, 0)</f>
        <v>0</v>
      </c>
      <c r="Z227">
        <f>IF(Source!BI54=4,H221+H222+H223+H224+H225, 0)</f>
        <v>0</v>
      </c>
    </row>
    <row r="228" spans="1:26" ht="71.25">
      <c r="A228" s="23" t="str">
        <f>Source!E55</f>
        <v>39</v>
      </c>
      <c r="B228" s="55" t="str">
        <f>Source!F55</f>
        <v>15-01-047-15</v>
      </c>
      <c r="C228" s="55" t="str">
        <f>Source!G55</f>
        <v>Устройство подвесных потолков типа &lt;Армстронг&gt; по каркасу из оцинкованного профиля</v>
      </c>
      <c r="D228" s="37" t="str">
        <f>Source!H55</f>
        <v>100 м2 поверхности облицовки</v>
      </c>
      <c r="E228" s="10">
        <f>Source!I55</f>
        <v>0.2</v>
      </c>
      <c r="F228" s="38">
        <f>Source!AL55+Source!AM55+Source!AO55</f>
        <v>6747.4000000000005</v>
      </c>
      <c r="G228" s="39"/>
      <c r="H228" s="40"/>
      <c r="I228" s="39" t="str">
        <f>Source!BO55</f>
        <v>15-01-047-15</v>
      </c>
      <c r="J228" s="39"/>
      <c r="K228" s="40"/>
      <c r="L228" s="41"/>
      <c r="S228">
        <f>ROUND((Source!FX55/100)*((ROUND(Source!AF55*Source!I55, 2)+ROUND(Source!AE55*Source!I55, 2))), 2)</f>
        <v>183.96</v>
      </c>
      <c r="T228">
        <f>Source!X55</f>
        <v>5862.67</v>
      </c>
      <c r="U228">
        <f>ROUND((Source!FY55/100)*((ROUND(Source!AF55*Source!I55, 2)+ROUND(Source!AE55*Source!I55, 2))), 2)</f>
        <v>91.01</v>
      </c>
      <c r="V228">
        <f>Source!Y55</f>
        <v>2900.48</v>
      </c>
    </row>
    <row r="229" spans="1:26">
      <c r="C229" s="33" t="str">
        <f>"Объем: "&amp;Source!I55&amp;"=20/"&amp;"100"</f>
        <v>Объем: 0,2=20/100</v>
      </c>
    </row>
    <row r="230" spans="1:26" ht="14.25">
      <c r="A230" s="23"/>
      <c r="B230" s="55"/>
      <c r="C230" s="55" t="s">
        <v>588</v>
      </c>
      <c r="D230" s="37"/>
      <c r="E230" s="10"/>
      <c r="F230" s="38">
        <f>Source!AO55</f>
        <v>963.12</v>
      </c>
      <c r="G230" s="39" t="str">
        <f>Source!DG55</f>
        <v/>
      </c>
      <c r="H230" s="40">
        <f>ROUND(Source!AF55*Source!I55, 2)</f>
        <v>192.62</v>
      </c>
      <c r="I230" s="39"/>
      <c r="J230" s="39">
        <f>IF(Source!BA55&lt;&gt; 0, Source!BA55, 1)</f>
        <v>31.7</v>
      </c>
      <c r="K230" s="40">
        <f>Source!S55</f>
        <v>6106.18</v>
      </c>
      <c r="L230" s="41"/>
      <c r="R230">
        <f>H230</f>
        <v>192.62</v>
      </c>
    </row>
    <row r="231" spans="1:26" ht="14.25">
      <c r="A231" s="23"/>
      <c r="B231" s="55"/>
      <c r="C231" s="55" t="s">
        <v>196</v>
      </c>
      <c r="D231" s="37"/>
      <c r="E231" s="10"/>
      <c r="F231" s="38">
        <f>Source!AM55</f>
        <v>433.43</v>
      </c>
      <c r="G231" s="39" t="str">
        <f>Source!DE55</f>
        <v/>
      </c>
      <c r="H231" s="40">
        <f>ROUND(Source!AD55*Source!I55, 2)</f>
        <v>86.69</v>
      </c>
      <c r="I231" s="39"/>
      <c r="J231" s="39">
        <f>IF(Source!BB55&lt;&gt; 0, Source!BB55, 1)</f>
        <v>10.47</v>
      </c>
      <c r="K231" s="40">
        <f>Source!Q55</f>
        <v>907.6</v>
      </c>
      <c r="L231" s="41"/>
    </row>
    <row r="232" spans="1:26" ht="14.25">
      <c r="A232" s="23"/>
      <c r="B232" s="55"/>
      <c r="C232" s="55" t="s">
        <v>589</v>
      </c>
      <c r="D232" s="37"/>
      <c r="E232" s="10"/>
      <c r="F232" s="38">
        <f>Source!AN55</f>
        <v>10.26</v>
      </c>
      <c r="G232" s="39" t="str">
        <f>Source!DF55</f>
        <v/>
      </c>
      <c r="H232" s="42">
        <f>ROUND(Source!AE55*Source!I55, 2)</f>
        <v>2.0499999999999998</v>
      </c>
      <c r="I232" s="39"/>
      <c r="J232" s="39">
        <f>IF(Source!BS55&lt;&gt; 0, Source!BS55, 1)</f>
        <v>31.7</v>
      </c>
      <c r="K232" s="42">
        <f>Source!R55</f>
        <v>65.05</v>
      </c>
      <c r="L232" s="41"/>
      <c r="R232">
        <f>H232</f>
        <v>2.0499999999999998</v>
      </c>
    </row>
    <row r="233" spans="1:26" ht="14.25">
      <c r="A233" s="23"/>
      <c r="B233" s="55"/>
      <c r="C233" s="55" t="s">
        <v>595</v>
      </c>
      <c r="D233" s="37"/>
      <c r="E233" s="10"/>
      <c r="F233" s="38">
        <f>Source!AL55</f>
        <v>5350.85</v>
      </c>
      <c r="G233" s="39" t="str">
        <f>Source!DD55</f>
        <v/>
      </c>
      <c r="H233" s="40">
        <f>ROUND(Source!AC55*Source!I55, 2)</f>
        <v>1070.17</v>
      </c>
      <c r="I233" s="39"/>
      <c r="J233" s="39">
        <f>IF(Source!BC55&lt;&gt; 0, Source!BC55, 1)</f>
        <v>4.9800000000000004</v>
      </c>
      <c r="K233" s="40">
        <f>Source!P55</f>
        <v>5329.45</v>
      </c>
      <c r="L233" s="41"/>
    </row>
    <row r="234" spans="1:26" ht="14.25">
      <c r="A234" s="23"/>
      <c r="B234" s="55"/>
      <c r="C234" s="55" t="s">
        <v>590</v>
      </c>
      <c r="D234" s="37" t="s">
        <v>591</v>
      </c>
      <c r="E234" s="10">
        <f>Source!BZ55</f>
        <v>105</v>
      </c>
      <c r="F234" s="61" t="str">
        <f>CONCATENATE(" )", Source!DL55, Source!FT55, "=", Source!FX55)</f>
        <v xml:space="preserve"> )*0,9=94,5</v>
      </c>
      <c r="G234" s="62"/>
      <c r="H234" s="40">
        <f>SUM(S228:S236)</f>
        <v>183.96</v>
      </c>
      <c r="I234" s="43"/>
      <c r="J234" s="36">
        <f>Source!AT55</f>
        <v>95</v>
      </c>
      <c r="K234" s="40">
        <f>SUM(T228:T236)</f>
        <v>5862.67</v>
      </c>
      <c r="L234" s="41"/>
    </row>
    <row r="235" spans="1:26" ht="14.25">
      <c r="A235" s="23"/>
      <c r="B235" s="55"/>
      <c r="C235" s="55" t="s">
        <v>592</v>
      </c>
      <c r="D235" s="37" t="s">
        <v>591</v>
      </c>
      <c r="E235" s="10">
        <f>Source!CA55</f>
        <v>55</v>
      </c>
      <c r="F235" s="61" t="str">
        <f>CONCATENATE(" )", Source!DM55, Source!FU55, "=", Source!FY55)</f>
        <v xml:space="preserve"> )*0,85=46,75</v>
      </c>
      <c r="G235" s="62"/>
      <c r="H235" s="40">
        <f>SUM(U228:U236)</f>
        <v>91.01</v>
      </c>
      <c r="I235" s="43"/>
      <c r="J235" s="36">
        <f>Source!AU55</f>
        <v>47</v>
      </c>
      <c r="K235" s="40">
        <f>SUM(V228:V236)</f>
        <v>2900.48</v>
      </c>
      <c r="L235" s="41"/>
    </row>
    <row r="236" spans="1:26" ht="14.25">
      <c r="A236" s="56"/>
      <c r="B236" s="57"/>
      <c r="C236" s="57" t="s">
        <v>593</v>
      </c>
      <c r="D236" s="44" t="s">
        <v>594</v>
      </c>
      <c r="E236" s="45">
        <f>Source!AQ55</f>
        <v>102.46</v>
      </c>
      <c r="F236" s="46"/>
      <c r="G236" s="47" t="str">
        <f>Source!DI55</f>
        <v/>
      </c>
      <c r="H236" s="48"/>
      <c r="I236" s="47"/>
      <c r="J236" s="47"/>
      <c r="K236" s="48"/>
      <c r="L236" s="49">
        <f>Source!U55</f>
        <v>20.492000000000001</v>
      </c>
    </row>
    <row r="237" spans="1:26" ht="15">
      <c r="G237" s="59">
        <f>H230+H231+H233+H234+H235</f>
        <v>1624.45</v>
      </c>
      <c r="H237" s="59"/>
      <c r="J237" s="59">
        <f>K230+K231+K233+K234+K235</f>
        <v>21106.38</v>
      </c>
      <c r="K237" s="59"/>
      <c r="L237" s="50">
        <f>Source!U55</f>
        <v>20.492000000000001</v>
      </c>
      <c r="O237" s="31">
        <f>G237</f>
        <v>1624.45</v>
      </c>
      <c r="P237" s="31">
        <f>J237</f>
        <v>21106.38</v>
      </c>
      <c r="Q237" s="31">
        <f>L237</f>
        <v>20.492000000000001</v>
      </c>
      <c r="W237">
        <f>IF(Source!BI55&lt;=1,H230+H231+H233+H234+H235, 0)</f>
        <v>1624.45</v>
      </c>
      <c r="X237">
        <f>IF(Source!BI55=2,H230+H231+H233+H234+H235, 0)</f>
        <v>0</v>
      </c>
      <c r="Y237">
        <f>IF(Source!BI55=3,H230+H231+H233+H234+H235, 0)</f>
        <v>0</v>
      </c>
      <c r="Z237">
        <f>IF(Source!BI55=4,H230+H231+H233+H234+H235, 0)</f>
        <v>0</v>
      </c>
    </row>
    <row r="238" spans="1:26" ht="28.5">
      <c r="A238" s="23" t="str">
        <f>Source!E56</f>
        <v>40</v>
      </c>
      <c r="B238" s="55" t="str">
        <f>Source!F56</f>
        <v>м08-03-593-19</v>
      </c>
      <c r="C238" s="55" t="str">
        <f>Source!G56</f>
        <v>Светильник в подвесных потолках</v>
      </c>
      <c r="D238" s="37" t="str">
        <f>Source!H56</f>
        <v>100 шт.</v>
      </c>
      <c r="E238" s="10">
        <f>Source!I56</f>
        <v>0.06</v>
      </c>
      <c r="F238" s="38">
        <f>Source!AL56+Source!AM56+Source!AO56</f>
        <v>1101.54</v>
      </c>
      <c r="G238" s="39"/>
      <c r="H238" s="40"/>
      <c r="I238" s="39" t="str">
        <f>Source!BO56</f>
        <v>м08-03-593-19</v>
      </c>
      <c r="J238" s="39"/>
      <c r="K238" s="40"/>
      <c r="L238" s="41"/>
      <c r="S238">
        <f>ROUND((Source!FX56/100)*((ROUND(Source!AF56*Source!I56, 2)+ROUND(Source!AE56*Source!I56, 2))), 2)</f>
        <v>53.53</v>
      </c>
      <c r="T238">
        <f>Source!X56</f>
        <v>1696.96</v>
      </c>
      <c r="U238">
        <f>ROUND((Source!FY56/100)*((ROUND(Source!AF56*Source!I56, 2)+ROUND(Source!AE56*Source!I56, 2))), 2)</f>
        <v>36.630000000000003</v>
      </c>
      <c r="V238">
        <f>Source!Y56</f>
        <v>1161.08</v>
      </c>
    </row>
    <row r="239" spans="1:26">
      <c r="C239" s="33" t="str">
        <f>"Объем: "&amp;Source!I56&amp;"=6/"&amp;"100"</f>
        <v>Объем: 0,06=6/100</v>
      </c>
    </row>
    <row r="240" spans="1:26" ht="14.25">
      <c r="A240" s="23"/>
      <c r="B240" s="55"/>
      <c r="C240" s="55" t="s">
        <v>588</v>
      </c>
      <c r="D240" s="37"/>
      <c r="E240" s="10"/>
      <c r="F240" s="38">
        <f>Source!AO56</f>
        <v>936.45</v>
      </c>
      <c r="G240" s="39" t="str">
        <f>Source!DG56</f>
        <v/>
      </c>
      <c r="H240" s="40">
        <f>ROUND(Source!AF56*Source!I56, 2)</f>
        <v>56.19</v>
      </c>
      <c r="I240" s="39"/>
      <c r="J240" s="39">
        <f>IF(Source!BA56&lt;&gt; 0, Source!BA56, 1)</f>
        <v>31.7</v>
      </c>
      <c r="K240" s="40">
        <f>Source!S56</f>
        <v>1781.13</v>
      </c>
      <c r="L240" s="41"/>
      <c r="R240">
        <f>H240</f>
        <v>56.19</v>
      </c>
    </row>
    <row r="241" spans="1:26" ht="14.25">
      <c r="A241" s="23"/>
      <c r="B241" s="55"/>
      <c r="C241" s="55" t="s">
        <v>196</v>
      </c>
      <c r="D241" s="37"/>
      <c r="E241" s="10"/>
      <c r="F241" s="38">
        <f>Source!AM56</f>
        <v>44.36</v>
      </c>
      <c r="G241" s="39" t="str">
        <f>Source!DE56</f>
        <v/>
      </c>
      <c r="H241" s="40">
        <f>ROUND(Source!AD56*Source!I56, 2)</f>
        <v>2.66</v>
      </c>
      <c r="I241" s="39"/>
      <c r="J241" s="39">
        <f>IF(Source!BB56&lt;&gt; 0, Source!BB56, 1)</f>
        <v>9.01</v>
      </c>
      <c r="K241" s="40">
        <f>Source!Q56</f>
        <v>23.98</v>
      </c>
      <c r="L241" s="41"/>
    </row>
    <row r="242" spans="1:26" ht="14.25">
      <c r="A242" s="23"/>
      <c r="B242" s="55"/>
      <c r="C242" s="55" t="s">
        <v>589</v>
      </c>
      <c r="D242" s="37"/>
      <c r="E242" s="10"/>
      <c r="F242" s="38">
        <f>Source!AN56</f>
        <v>2.7</v>
      </c>
      <c r="G242" s="39" t="str">
        <f>Source!DF56</f>
        <v/>
      </c>
      <c r="H242" s="42">
        <f>ROUND(Source!AE56*Source!I56, 2)</f>
        <v>0.16</v>
      </c>
      <c r="I242" s="39"/>
      <c r="J242" s="39">
        <f>IF(Source!BS56&lt;&gt; 0, Source!BS56, 1)</f>
        <v>31.7</v>
      </c>
      <c r="K242" s="42">
        <f>Source!R56</f>
        <v>5.14</v>
      </c>
      <c r="L242" s="41"/>
      <c r="R242">
        <f>H242</f>
        <v>0.16</v>
      </c>
    </row>
    <row r="243" spans="1:26" ht="14.25">
      <c r="A243" s="23"/>
      <c r="B243" s="55"/>
      <c r="C243" s="55" t="s">
        <v>595</v>
      </c>
      <c r="D243" s="37"/>
      <c r="E243" s="10"/>
      <c r="F243" s="38">
        <f>Source!AL56</f>
        <v>120.73</v>
      </c>
      <c r="G243" s="39" t="str">
        <f>Source!DD56</f>
        <v/>
      </c>
      <c r="H243" s="40">
        <f>ROUND(Source!AC56*Source!I56, 2)</f>
        <v>7.24</v>
      </c>
      <c r="I243" s="39"/>
      <c r="J243" s="39">
        <f>IF(Source!BC56&lt;&gt; 0, Source!BC56, 1)</f>
        <v>11.53</v>
      </c>
      <c r="K243" s="40">
        <f>Source!P56</f>
        <v>83.52</v>
      </c>
      <c r="L243" s="41"/>
    </row>
    <row r="244" spans="1:26" ht="14.25">
      <c r="A244" s="23"/>
      <c r="B244" s="55"/>
      <c r="C244" s="55" t="s">
        <v>590</v>
      </c>
      <c r="D244" s="37" t="s">
        <v>591</v>
      </c>
      <c r="E244" s="10">
        <f>Source!BZ56</f>
        <v>95</v>
      </c>
      <c r="F244" s="58"/>
      <c r="G244" s="39"/>
      <c r="H244" s="40">
        <f>SUM(S238:S246)</f>
        <v>53.53</v>
      </c>
      <c r="I244" s="43"/>
      <c r="J244" s="36">
        <f>Source!AT56</f>
        <v>95</v>
      </c>
      <c r="K244" s="40">
        <f>SUM(T238:T246)</f>
        <v>1696.96</v>
      </c>
      <c r="L244" s="41"/>
    </row>
    <row r="245" spans="1:26" ht="14.25">
      <c r="A245" s="23"/>
      <c r="B245" s="55"/>
      <c r="C245" s="55" t="s">
        <v>592</v>
      </c>
      <c r="D245" s="37" t="s">
        <v>591</v>
      </c>
      <c r="E245" s="10">
        <f>Source!CA56</f>
        <v>65</v>
      </c>
      <c r="F245" s="58"/>
      <c r="G245" s="39"/>
      <c r="H245" s="40">
        <f>SUM(U238:U246)</f>
        <v>36.630000000000003</v>
      </c>
      <c r="I245" s="43"/>
      <c r="J245" s="36">
        <f>Source!AU56</f>
        <v>65</v>
      </c>
      <c r="K245" s="40">
        <f>SUM(V238:V246)</f>
        <v>1161.08</v>
      </c>
      <c r="L245" s="41"/>
    </row>
    <row r="246" spans="1:26" ht="14.25">
      <c r="A246" s="56"/>
      <c r="B246" s="57"/>
      <c r="C246" s="57" t="s">
        <v>593</v>
      </c>
      <c r="D246" s="44" t="s">
        <v>594</v>
      </c>
      <c r="E246" s="45">
        <f>Source!AQ56</f>
        <v>94.4</v>
      </c>
      <c r="F246" s="46"/>
      <c r="G246" s="47" t="str">
        <f>Source!DI56</f>
        <v/>
      </c>
      <c r="H246" s="48"/>
      <c r="I246" s="47"/>
      <c r="J246" s="47"/>
      <c r="K246" s="48"/>
      <c r="L246" s="49">
        <f>Source!U56</f>
        <v>5.6639999999999997</v>
      </c>
    </row>
    <row r="247" spans="1:26" ht="15">
      <c r="G247" s="59">
        <f>H240+H241+H243+H244+H245</f>
        <v>156.25</v>
      </c>
      <c r="H247" s="59"/>
      <c r="J247" s="59">
        <f>K240+K241+K243+K244+K245</f>
        <v>4746.67</v>
      </c>
      <c r="K247" s="59"/>
      <c r="L247" s="50">
        <f>Source!U56</f>
        <v>5.6639999999999997</v>
      </c>
      <c r="O247" s="31">
        <f>G247</f>
        <v>156.25</v>
      </c>
      <c r="P247" s="31">
        <f>J247</f>
        <v>4746.67</v>
      </c>
      <c r="Q247" s="31">
        <f>L247</f>
        <v>5.6639999999999997</v>
      </c>
      <c r="W247">
        <f>IF(Source!BI56&lt;=1,H240+H241+H243+H244+H245, 0)</f>
        <v>0</v>
      </c>
      <c r="X247">
        <f>IF(Source!BI56=2,H240+H241+H243+H244+H245, 0)</f>
        <v>156.25</v>
      </c>
      <c r="Y247">
        <f>IF(Source!BI56=3,H240+H241+H243+H244+H245, 0)</f>
        <v>0</v>
      </c>
      <c r="Z247">
        <f>IF(Source!BI56=4,H240+H241+H243+H244+H245, 0)</f>
        <v>0</v>
      </c>
    </row>
    <row r="249" spans="1:26" ht="15">
      <c r="A249" s="63" t="str">
        <f>CONCATENATE("Итого по разделу: ",IF(Source!G58&lt;&gt;"Новый раздел", Source!G58, ""))</f>
        <v>Итого по разделу: Помещение №1</v>
      </c>
      <c r="B249" s="63"/>
      <c r="C249" s="63"/>
      <c r="D249" s="63"/>
      <c r="E249" s="63"/>
      <c r="F249" s="63"/>
      <c r="G249" s="60">
        <f>SUM(O44:O248)</f>
        <v>20162.359999999997</v>
      </c>
      <c r="H249" s="60"/>
      <c r="I249" s="35"/>
      <c r="J249" s="60">
        <f>SUM(P44:P248)</f>
        <v>235300.43</v>
      </c>
      <c r="K249" s="60"/>
      <c r="L249" s="50">
        <f>SUM(Q44:Q248)</f>
        <v>237.96799999999996</v>
      </c>
    </row>
    <row r="253" spans="1:26" ht="16.5">
      <c r="A253" s="64" t="str">
        <f>CONCATENATE("Раздел: ",IF(Source!G88&lt;&gt;"Новый раздел", Source!G88, ""))</f>
        <v>Раздел: Помещение №2</v>
      </c>
      <c r="B253" s="64"/>
      <c r="C253" s="64"/>
      <c r="D253" s="64"/>
      <c r="E253" s="64"/>
      <c r="F253" s="64"/>
      <c r="G253" s="64"/>
      <c r="H253" s="64"/>
      <c r="I253" s="64"/>
      <c r="J253" s="64"/>
      <c r="K253" s="64"/>
      <c r="L253" s="64"/>
    </row>
    <row r="254" spans="1:26" ht="71.25">
      <c r="A254" s="23" t="str">
        <f>Source!E92</f>
        <v>1</v>
      </c>
      <c r="B254" s="55" t="str">
        <f>Source!F92</f>
        <v>62-41-1</v>
      </c>
      <c r="C254" s="55" t="str">
        <f>Source!G92</f>
        <v>Очистка вручную поверхности фасадов от перхлорвиниловых и масляных красок с земли и лесов</v>
      </c>
      <c r="D254" s="37" t="str">
        <f>Source!H92</f>
        <v>100 м2 расчищенной поверхности</v>
      </c>
      <c r="E254" s="10">
        <f>Source!I92</f>
        <v>0.44800000000000001</v>
      </c>
      <c r="F254" s="38">
        <f>Source!AL92+Source!AM92+Source!AO92</f>
        <v>162.24</v>
      </c>
      <c r="G254" s="39"/>
      <c r="H254" s="40"/>
      <c r="I254" s="39" t="str">
        <f>Source!BO92</f>
        <v>62-41-1</v>
      </c>
      <c r="J254" s="39"/>
      <c r="K254" s="40"/>
      <c r="L254" s="41"/>
      <c r="S254">
        <f>ROUND((Source!FX92/100)*((ROUND(Source!AF92*Source!I92, 2)+ROUND(Source!AE92*Source!I92, 2))), 2)</f>
        <v>58.14</v>
      </c>
      <c r="T254">
        <f>Source!X92</f>
        <v>1843.26</v>
      </c>
      <c r="U254">
        <f>ROUND((Source!FY92/100)*((ROUND(Source!AF92*Source!I92, 2)+ROUND(Source!AE92*Source!I92, 2))), 2)</f>
        <v>36.340000000000003</v>
      </c>
      <c r="V254">
        <f>Source!Y92</f>
        <v>1152.04</v>
      </c>
    </row>
    <row r="255" spans="1:26">
      <c r="C255" s="33" t="str">
        <f>"Объем: "&amp;Source!I92&amp;"=44,8/"&amp;"100"</f>
        <v>Объем: 0,448=44,8/100</v>
      </c>
    </row>
    <row r="256" spans="1:26" ht="14.25">
      <c r="A256" s="23"/>
      <c r="B256" s="55"/>
      <c r="C256" s="55" t="s">
        <v>588</v>
      </c>
      <c r="D256" s="37"/>
      <c r="E256" s="10"/>
      <c r="F256" s="38">
        <f>Source!AO92</f>
        <v>162.24</v>
      </c>
      <c r="G256" s="39" t="str">
        <f>Source!DG92</f>
        <v/>
      </c>
      <c r="H256" s="40">
        <f>ROUND(Source!AF92*Source!I92, 2)</f>
        <v>72.680000000000007</v>
      </c>
      <c r="I256" s="39"/>
      <c r="J256" s="39">
        <f>IF(Source!BA92&lt;&gt; 0, Source!BA92, 1)</f>
        <v>31.7</v>
      </c>
      <c r="K256" s="40">
        <f>Source!S92</f>
        <v>2304.0700000000002</v>
      </c>
      <c r="L256" s="41"/>
      <c r="R256">
        <f>H256</f>
        <v>72.680000000000007</v>
      </c>
    </row>
    <row r="257" spans="1:26" ht="14.25">
      <c r="A257" s="23"/>
      <c r="B257" s="55"/>
      <c r="C257" s="55" t="s">
        <v>590</v>
      </c>
      <c r="D257" s="37" t="s">
        <v>591</v>
      </c>
      <c r="E257" s="10">
        <f>Source!BZ92</f>
        <v>80</v>
      </c>
      <c r="F257" s="58"/>
      <c r="G257" s="39"/>
      <c r="H257" s="40">
        <f>SUM(S254:S259)</f>
        <v>58.14</v>
      </c>
      <c r="I257" s="43"/>
      <c r="J257" s="36">
        <f>Source!AT92</f>
        <v>80</v>
      </c>
      <c r="K257" s="40">
        <f>SUM(T254:T259)</f>
        <v>1843.26</v>
      </c>
      <c r="L257" s="41"/>
    </row>
    <row r="258" spans="1:26" ht="14.25">
      <c r="A258" s="23"/>
      <c r="B258" s="55"/>
      <c r="C258" s="55" t="s">
        <v>592</v>
      </c>
      <c r="D258" s="37" t="s">
        <v>591</v>
      </c>
      <c r="E258" s="10">
        <f>Source!CA92</f>
        <v>50</v>
      </c>
      <c r="F258" s="58"/>
      <c r="G258" s="39"/>
      <c r="H258" s="40">
        <f>SUM(U254:U259)</f>
        <v>36.340000000000003</v>
      </c>
      <c r="I258" s="43"/>
      <c r="J258" s="36">
        <f>Source!AU92</f>
        <v>50</v>
      </c>
      <c r="K258" s="40">
        <f>SUM(V254:V259)</f>
        <v>1152.04</v>
      </c>
      <c r="L258" s="41"/>
    </row>
    <row r="259" spans="1:26" ht="14.25">
      <c r="A259" s="56"/>
      <c r="B259" s="57"/>
      <c r="C259" s="57" t="s">
        <v>593</v>
      </c>
      <c r="D259" s="44" t="s">
        <v>594</v>
      </c>
      <c r="E259" s="45">
        <f>Source!AQ92</f>
        <v>20.8</v>
      </c>
      <c r="F259" s="46"/>
      <c r="G259" s="47" t="str">
        <f>Source!DI92</f>
        <v/>
      </c>
      <c r="H259" s="48"/>
      <c r="I259" s="47"/>
      <c r="J259" s="47"/>
      <c r="K259" s="48"/>
      <c r="L259" s="49">
        <f>Source!U92</f>
        <v>9.3184000000000005</v>
      </c>
    </row>
    <row r="260" spans="1:26" ht="15">
      <c r="G260" s="59">
        <f>H256+H257+H258</f>
        <v>167.16</v>
      </c>
      <c r="H260" s="59"/>
      <c r="J260" s="59">
        <f>K256+K257+K258</f>
        <v>5299.37</v>
      </c>
      <c r="K260" s="59"/>
      <c r="L260" s="50">
        <f>Source!U92</f>
        <v>9.3184000000000005</v>
      </c>
      <c r="O260" s="31">
        <f>G260</f>
        <v>167.16</v>
      </c>
      <c r="P260" s="31">
        <f>J260</f>
        <v>5299.37</v>
      </c>
      <c r="Q260" s="31">
        <f>L260</f>
        <v>9.3184000000000005</v>
      </c>
      <c r="W260">
        <f>IF(Source!BI92&lt;=1,H256+H257+H258, 0)</f>
        <v>167.16</v>
      </c>
      <c r="X260">
        <f>IF(Source!BI92=2,H256+H257+H258, 0)</f>
        <v>0</v>
      </c>
      <c r="Y260">
        <f>IF(Source!BI92=3,H256+H257+H258, 0)</f>
        <v>0</v>
      </c>
      <c r="Z260">
        <f>IF(Source!BI92=4,H256+H257+H258, 0)</f>
        <v>0</v>
      </c>
    </row>
    <row r="261" spans="1:26" ht="28.5">
      <c r="A261" s="23" t="str">
        <f>Source!E93</f>
        <v>17</v>
      </c>
      <c r="B261" s="55" t="str">
        <f>Source!F93</f>
        <v>53-14-1</v>
      </c>
      <c r="C261" s="55" t="str">
        <f>Source!G93</f>
        <v>Заделка трещин в кирпичных стенах цементным раствором</v>
      </c>
      <c r="D261" s="37" t="str">
        <f>Source!H93</f>
        <v>10 м трещин</v>
      </c>
      <c r="E261" s="10">
        <f>Source!I93</f>
        <v>0.2</v>
      </c>
      <c r="F261" s="38">
        <f>Source!AL93+Source!AM93+Source!AO93</f>
        <v>34.729999999999997</v>
      </c>
      <c r="G261" s="39"/>
      <c r="H261" s="40"/>
      <c r="I261" s="39" t="str">
        <f>Source!BO93</f>
        <v>53-14-1</v>
      </c>
      <c r="J261" s="39"/>
      <c r="K261" s="40"/>
      <c r="L261" s="41"/>
      <c r="S261">
        <f>ROUND((Source!FX93/100)*((ROUND(Source!AF93*Source!I93, 2)+ROUND(Source!AE93*Source!I93, 2))), 2)</f>
        <v>4.18</v>
      </c>
      <c r="T261">
        <f>Source!X93</f>
        <v>132.55000000000001</v>
      </c>
      <c r="U261">
        <f>ROUND((Source!FY93/100)*((ROUND(Source!AF93*Source!I93, 2)+ROUND(Source!AE93*Source!I93, 2))), 2)</f>
        <v>3.4</v>
      </c>
      <c r="V261">
        <f>Source!Y93</f>
        <v>107.89</v>
      </c>
    </row>
    <row r="262" spans="1:26">
      <c r="C262" s="33" t="str">
        <f>"Объем: "&amp;Source!I93&amp;"=2/"&amp;"10"</f>
        <v>Объем: 0,2=2/10</v>
      </c>
    </row>
    <row r="263" spans="1:26" ht="14.25">
      <c r="A263" s="23"/>
      <c r="B263" s="55"/>
      <c r="C263" s="55" t="s">
        <v>588</v>
      </c>
      <c r="D263" s="37"/>
      <c r="E263" s="10"/>
      <c r="F263" s="38">
        <f>Source!AO93</f>
        <v>24.31</v>
      </c>
      <c r="G263" s="39" t="str">
        <f>Source!DG93</f>
        <v/>
      </c>
      <c r="H263" s="40">
        <f>ROUND(Source!AF93*Source!I93, 2)</f>
        <v>4.8600000000000003</v>
      </c>
      <c r="I263" s="39"/>
      <c r="J263" s="39">
        <f>IF(Source!BA93&lt;&gt; 0, Source!BA93, 1)</f>
        <v>31.7</v>
      </c>
      <c r="K263" s="40">
        <f>Source!S93</f>
        <v>154.13</v>
      </c>
      <c r="L263" s="41"/>
      <c r="R263">
        <f>H263</f>
        <v>4.8600000000000003</v>
      </c>
    </row>
    <row r="264" spans="1:26" ht="14.25">
      <c r="A264" s="23"/>
      <c r="B264" s="55"/>
      <c r="C264" s="55" t="s">
        <v>595</v>
      </c>
      <c r="D264" s="37"/>
      <c r="E264" s="10"/>
      <c r="F264" s="38">
        <f>Source!AL93</f>
        <v>10.42</v>
      </c>
      <c r="G264" s="39" t="str">
        <f>Source!DD93</f>
        <v/>
      </c>
      <c r="H264" s="40">
        <f>ROUND(Source!AC93*Source!I93, 2)</f>
        <v>2.08</v>
      </c>
      <c r="I264" s="39"/>
      <c r="J264" s="39">
        <f>IF(Source!BC93&lt;&gt; 0, Source!BC93, 1)</f>
        <v>6.09</v>
      </c>
      <c r="K264" s="40">
        <f>Source!P93</f>
        <v>12.69</v>
      </c>
      <c r="L264" s="41"/>
    </row>
    <row r="265" spans="1:26" ht="14.25">
      <c r="A265" s="23"/>
      <c r="B265" s="55"/>
      <c r="C265" s="55" t="s">
        <v>590</v>
      </c>
      <c r="D265" s="37" t="s">
        <v>591</v>
      </c>
      <c r="E265" s="10">
        <f>Source!BZ93</f>
        <v>86</v>
      </c>
      <c r="F265" s="58"/>
      <c r="G265" s="39"/>
      <c r="H265" s="40">
        <f>SUM(S261:S268)</f>
        <v>4.18</v>
      </c>
      <c r="I265" s="43"/>
      <c r="J265" s="36">
        <f>Source!AT93</f>
        <v>86</v>
      </c>
      <c r="K265" s="40">
        <f>SUM(T261:T268)</f>
        <v>132.55000000000001</v>
      </c>
      <c r="L265" s="41"/>
    </row>
    <row r="266" spans="1:26" ht="14.25">
      <c r="A266" s="23"/>
      <c r="B266" s="55"/>
      <c r="C266" s="55" t="s">
        <v>592</v>
      </c>
      <c r="D266" s="37" t="s">
        <v>591</v>
      </c>
      <c r="E266" s="10">
        <f>Source!CA93</f>
        <v>70</v>
      </c>
      <c r="F266" s="58"/>
      <c r="G266" s="39"/>
      <c r="H266" s="40">
        <f>SUM(U261:U268)</f>
        <v>3.4</v>
      </c>
      <c r="I266" s="43"/>
      <c r="J266" s="36">
        <f>Source!AU93</f>
        <v>70</v>
      </c>
      <c r="K266" s="40">
        <f>SUM(V261:V268)</f>
        <v>107.89</v>
      </c>
      <c r="L266" s="41"/>
    </row>
    <row r="267" spans="1:26" ht="14.25">
      <c r="A267" s="23"/>
      <c r="B267" s="55"/>
      <c r="C267" s="55" t="s">
        <v>593</v>
      </c>
      <c r="D267" s="37" t="s">
        <v>594</v>
      </c>
      <c r="E267" s="10">
        <f>Source!AQ93</f>
        <v>2.71</v>
      </c>
      <c r="F267" s="38"/>
      <c r="G267" s="39" t="str">
        <f>Source!DI93</f>
        <v/>
      </c>
      <c r="H267" s="40"/>
      <c r="I267" s="39"/>
      <c r="J267" s="39"/>
      <c r="K267" s="40"/>
      <c r="L267" s="51">
        <f>Source!U93</f>
        <v>0.54200000000000004</v>
      </c>
    </row>
    <row r="268" spans="1:26" ht="28.5">
      <c r="A268" s="56" t="str">
        <f>Source!E94</f>
        <v>17,1</v>
      </c>
      <c r="B268" s="57" t="str">
        <f>Source!F94</f>
        <v>402-0004</v>
      </c>
      <c r="C268" s="57" t="str">
        <f>Source!G94</f>
        <v>Раствор готовый кладочный цементный марки 100</v>
      </c>
      <c r="D268" s="44" t="str">
        <f>Source!H94</f>
        <v>м3</v>
      </c>
      <c r="E268" s="45">
        <f>Source!I94</f>
        <v>-4.0000000000000001E-3</v>
      </c>
      <c r="F268" s="46">
        <f>Source!AL94+Source!AM94+Source!AO94</f>
        <v>519.79999999999995</v>
      </c>
      <c r="G268" s="52" t="s">
        <v>3</v>
      </c>
      <c r="H268" s="48">
        <f>ROUND(Source!AC94*Source!I94, 2)+ROUND(Source!AD94*Source!I94, 2)+ROUND(Source!AF94*Source!I94, 2)</f>
        <v>-2.08</v>
      </c>
      <c r="I268" s="47"/>
      <c r="J268" s="47">
        <f>IF(Source!BC94&lt;&gt; 0, Source!BC94, 1)</f>
        <v>6.09</v>
      </c>
      <c r="K268" s="48">
        <f>Source!O94</f>
        <v>-12.66</v>
      </c>
      <c r="L268" s="53"/>
      <c r="S268">
        <f>ROUND((Source!FX94/100)*((ROUND(Source!AF94*Source!I94, 2)+ROUND(Source!AE94*Source!I94, 2))), 2)</f>
        <v>0</v>
      </c>
      <c r="T268">
        <f>Source!X94</f>
        <v>0</v>
      </c>
      <c r="U268">
        <f>ROUND((Source!FY94/100)*((ROUND(Source!AF94*Source!I94, 2)+ROUND(Source!AE94*Source!I94, 2))), 2)</f>
        <v>0</v>
      </c>
      <c r="V268">
        <f>Source!Y94</f>
        <v>0</v>
      </c>
      <c r="W268">
        <f>IF(Source!BI94&lt;=1,H268, 0)</f>
        <v>-2.08</v>
      </c>
      <c r="X268">
        <f>IF(Source!BI94=2,H268, 0)</f>
        <v>0</v>
      </c>
      <c r="Y268">
        <f>IF(Source!BI94=3,H268, 0)</f>
        <v>0</v>
      </c>
      <c r="Z268">
        <f>IF(Source!BI94=4,H268, 0)</f>
        <v>0</v>
      </c>
    </row>
    <row r="269" spans="1:26" ht="15">
      <c r="G269" s="59">
        <f>H263+H264+H265+H266+SUM(H268:H268)</f>
        <v>12.440000000000001</v>
      </c>
      <c r="H269" s="59"/>
      <c r="J269" s="59">
        <f>K263+K264+K265+K266+SUM(K268:K268)</f>
        <v>394.59999999999997</v>
      </c>
      <c r="K269" s="59"/>
      <c r="L269" s="50">
        <f>Source!U93</f>
        <v>0.54200000000000004</v>
      </c>
      <c r="O269" s="31">
        <f>G269</f>
        <v>12.440000000000001</v>
      </c>
      <c r="P269" s="31">
        <f>J269</f>
        <v>394.59999999999997</v>
      </c>
      <c r="Q269" s="31">
        <f>L269</f>
        <v>0.54200000000000004</v>
      </c>
      <c r="W269">
        <f>IF(Source!BI93&lt;=1,H263+H264+H265+H266, 0)</f>
        <v>14.520000000000001</v>
      </c>
      <c r="X269">
        <f>IF(Source!BI93=2,H263+H264+H265+H266, 0)</f>
        <v>0</v>
      </c>
      <c r="Y269">
        <f>IF(Source!BI93=3,H263+H264+H265+H266, 0)</f>
        <v>0</v>
      </c>
      <c r="Z269">
        <f>IF(Source!BI93=4,H263+H264+H265+H266, 0)</f>
        <v>0</v>
      </c>
    </row>
    <row r="270" spans="1:26" ht="28.5">
      <c r="A270" s="56" t="str">
        <f>Source!E95</f>
        <v>18</v>
      </c>
      <c r="B270" s="57" t="str">
        <f>Source!F95</f>
        <v>101-4921</v>
      </c>
      <c r="C270" s="57" t="str">
        <f>Source!G95</f>
        <v>Мастика герметизирующая "Брит"-БР- (БП)-Т-75 (дорожная)</v>
      </c>
      <c r="D270" s="44" t="str">
        <f>Source!H95</f>
        <v>кг</v>
      </c>
      <c r="E270" s="45">
        <f>Source!I95</f>
        <v>4</v>
      </c>
      <c r="F270" s="46">
        <f>Source!AL95</f>
        <v>8.0399999999999991</v>
      </c>
      <c r="G270" s="47" t="str">
        <f>Source!DD95</f>
        <v/>
      </c>
      <c r="H270" s="48">
        <f>ROUND(Source!AC95*Source!I95, 2)</f>
        <v>32.159999999999997</v>
      </c>
      <c r="I270" s="47" t="str">
        <f>Source!BO95</f>
        <v>101-4921</v>
      </c>
      <c r="J270" s="47">
        <f>IF(Source!BC95&lt;&gt; 0, Source!BC95, 1)</f>
        <v>5.77</v>
      </c>
      <c r="K270" s="48">
        <f>Source!P95</f>
        <v>185.56</v>
      </c>
      <c r="L270" s="53"/>
      <c r="S270">
        <f>ROUND((Source!FX95/100)*((ROUND(Source!AF95*Source!I95, 2)+ROUND(Source!AE95*Source!I95, 2))), 2)</f>
        <v>0</v>
      </c>
      <c r="T270">
        <f>Source!X95</f>
        <v>0</v>
      </c>
      <c r="U270">
        <f>ROUND((Source!FY95/100)*((ROUND(Source!AF95*Source!I95, 2)+ROUND(Source!AE95*Source!I95, 2))), 2)</f>
        <v>0</v>
      </c>
      <c r="V270">
        <f>Source!Y95</f>
        <v>0</v>
      </c>
    </row>
    <row r="271" spans="1:26" ht="15">
      <c r="G271" s="59">
        <f>H270</f>
        <v>32.159999999999997</v>
      </c>
      <c r="H271" s="59"/>
      <c r="J271" s="59">
        <f>K270</f>
        <v>185.56</v>
      </c>
      <c r="K271" s="59"/>
      <c r="L271" s="50">
        <f>Source!U95</f>
        <v>0</v>
      </c>
      <c r="O271" s="31">
        <f>G271</f>
        <v>32.159999999999997</v>
      </c>
      <c r="P271" s="31">
        <f>J271</f>
        <v>185.56</v>
      </c>
      <c r="Q271" s="31">
        <f>L271</f>
        <v>0</v>
      </c>
      <c r="W271">
        <f>IF(Source!BI95&lt;=1,H270, 0)</f>
        <v>32.159999999999997</v>
      </c>
      <c r="X271">
        <f>IF(Source!BI95=2,H270, 0)</f>
        <v>0</v>
      </c>
      <c r="Y271">
        <f>IF(Source!BI95=3,H270, 0)</f>
        <v>0</v>
      </c>
      <c r="Z271">
        <f>IF(Source!BI95=4,H270, 0)</f>
        <v>0</v>
      </c>
    </row>
    <row r="272" spans="1:26" ht="42.75">
      <c r="A272" s="23" t="str">
        <f>Source!E96</f>
        <v>19</v>
      </c>
      <c r="B272" s="55" t="str">
        <f>Source!F96</f>
        <v>15-04-006-3</v>
      </c>
      <c r="C272" s="55" t="str">
        <f>Source!G96</f>
        <v>Покрытие поверхностей грунтовкой глубокого проникновения за 1 раз стен</v>
      </c>
      <c r="D272" s="37" t="str">
        <f>Source!H96</f>
        <v>100 м2 покрытия</v>
      </c>
      <c r="E272" s="10">
        <f>Source!I96</f>
        <v>0.44800000000000001</v>
      </c>
      <c r="F272" s="38">
        <f>Source!AL96+Source!AM96+Source!AO96</f>
        <v>64.37</v>
      </c>
      <c r="G272" s="39"/>
      <c r="H272" s="40"/>
      <c r="I272" s="39" t="str">
        <f>Source!BO96</f>
        <v>15-04-006-3</v>
      </c>
      <c r="J272" s="39"/>
      <c r="K272" s="40"/>
      <c r="L272" s="41"/>
      <c r="S272">
        <f>ROUND((Source!FX96/100)*((ROUND(Source!AF96*Source!I96, 2)+ROUND(Source!AE96*Source!I96, 2))), 2)</f>
        <v>26.73</v>
      </c>
      <c r="T272">
        <f>Source!X96</f>
        <v>851.99</v>
      </c>
      <c r="U272">
        <f>ROUND((Source!FY96/100)*((ROUND(Source!AF96*Source!I96, 2)+ROUND(Source!AE96*Source!I96, 2))), 2)</f>
        <v>13.23</v>
      </c>
      <c r="V272">
        <f>Source!Y96</f>
        <v>421.51</v>
      </c>
    </row>
    <row r="273" spans="1:26">
      <c r="C273" s="33" t="str">
        <f>"Объем: "&amp;Source!I96&amp;"=44,8/"&amp;"100"</f>
        <v>Объем: 0,448=44,8/100</v>
      </c>
    </row>
    <row r="274" spans="1:26" ht="14.25">
      <c r="A274" s="23"/>
      <c r="B274" s="55"/>
      <c r="C274" s="55" t="s">
        <v>588</v>
      </c>
      <c r="D274" s="37"/>
      <c r="E274" s="10"/>
      <c r="F274" s="38">
        <f>Source!AO96</f>
        <v>63.01</v>
      </c>
      <c r="G274" s="39" t="str">
        <f>Source!DG96</f>
        <v/>
      </c>
      <c r="H274" s="40">
        <f>ROUND(Source!AF96*Source!I96, 2)</f>
        <v>28.23</v>
      </c>
      <c r="I274" s="39"/>
      <c r="J274" s="39">
        <f>IF(Source!BA96&lt;&gt; 0, Source!BA96, 1)</f>
        <v>31.7</v>
      </c>
      <c r="K274" s="40">
        <f>Source!S96</f>
        <v>894.84</v>
      </c>
      <c r="L274" s="41"/>
      <c r="R274">
        <f>H274</f>
        <v>28.23</v>
      </c>
    </row>
    <row r="275" spans="1:26" ht="14.25">
      <c r="A275" s="23"/>
      <c r="B275" s="55"/>
      <c r="C275" s="55" t="s">
        <v>196</v>
      </c>
      <c r="D275" s="37"/>
      <c r="E275" s="10"/>
      <c r="F275" s="38">
        <f>Source!AM96</f>
        <v>1.18</v>
      </c>
      <c r="G275" s="39" t="str">
        <f>Source!DE96</f>
        <v/>
      </c>
      <c r="H275" s="40">
        <f>ROUND(Source!AD96*Source!I96, 2)</f>
        <v>0.53</v>
      </c>
      <c r="I275" s="39"/>
      <c r="J275" s="39">
        <f>IF(Source!BB96&lt;&gt; 0, Source!BB96, 1)</f>
        <v>11.47</v>
      </c>
      <c r="K275" s="40">
        <f>Source!Q96</f>
        <v>6.06</v>
      </c>
      <c r="L275" s="41"/>
    </row>
    <row r="276" spans="1:26" ht="14.25">
      <c r="A276" s="23"/>
      <c r="B276" s="55"/>
      <c r="C276" s="55" t="s">
        <v>589</v>
      </c>
      <c r="D276" s="37"/>
      <c r="E276" s="10"/>
      <c r="F276" s="38">
        <f>Source!AN96</f>
        <v>0.14000000000000001</v>
      </c>
      <c r="G276" s="39" t="str">
        <f>Source!DF96</f>
        <v/>
      </c>
      <c r="H276" s="42">
        <f>ROUND(Source!AE96*Source!I96, 2)</f>
        <v>0.06</v>
      </c>
      <c r="I276" s="39"/>
      <c r="J276" s="39">
        <f>IF(Source!BS96&lt;&gt; 0, Source!BS96, 1)</f>
        <v>31.7</v>
      </c>
      <c r="K276" s="42">
        <f>Source!R96</f>
        <v>1.99</v>
      </c>
      <c r="L276" s="41"/>
      <c r="R276">
        <f>H276</f>
        <v>0.06</v>
      </c>
    </row>
    <row r="277" spans="1:26" ht="14.25">
      <c r="A277" s="23"/>
      <c r="B277" s="55"/>
      <c r="C277" s="55" t="s">
        <v>595</v>
      </c>
      <c r="D277" s="37"/>
      <c r="E277" s="10"/>
      <c r="F277" s="38">
        <f>Source!AL96</f>
        <v>0.18</v>
      </c>
      <c r="G277" s="39" t="str">
        <f>Source!DD96</f>
        <v/>
      </c>
      <c r="H277" s="40">
        <f>ROUND(Source!AC96*Source!I96, 2)</f>
        <v>0.08</v>
      </c>
      <c r="I277" s="39"/>
      <c r="J277" s="39">
        <f>IF(Source!BC96&lt;&gt; 0, Source!BC96, 1)</f>
        <v>25.89</v>
      </c>
      <c r="K277" s="40">
        <f>Source!P96</f>
        <v>2.09</v>
      </c>
      <c r="L277" s="41"/>
    </row>
    <row r="278" spans="1:26" ht="14.25">
      <c r="A278" s="23"/>
      <c r="B278" s="55"/>
      <c r="C278" s="55" t="s">
        <v>590</v>
      </c>
      <c r="D278" s="37" t="s">
        <v>591</v>
      </c>
      <c r="E278" s="10">
        <f>Source!BZ96</f>
        <v>105</v>
      </c>
      <c r="F278" s="61" t="str">
        <f>CONCATENATE(" )", Source!DL96, Source!FT96, "=", Source!FX96)</f>
        <v xml:space="preserve"> )*0,9=94,5</v>
      </c>
      <c r="G278" s="62"/>
      <c r="H278" s="40">
        <f>SUM(S272:S280)</f>
        <v>26.73</v>
      </c>
      <c r="I278" s="43"/>
      <c r="J278" s="36">
        <f>Source!AT96</f>
        <v>95</v>
      </c>
      <c r="K278" s="40">
        <f>SUM(T272:T280)</f>
        <v>851.99</v>
      </c>
      <c r="L278" s="41"/>
    </row>
    <row r="279" spans="1:26" ht="14.25">
      <c r="A279" s="23"/>
      <c r="B279" s="55"/>
      <c r="C279" s="55" t="s">
        <v>592</v>
      </c>
      <c r="D279" s="37" t="s">
        <v>591</v>
      </c>
      <c r="E279" s="10">
        <f>Source!CA96</f>
        <v>55</v>
      </c>
      <c r="F279" s="61" t="str">
        <f>CONCATENATE(" )", Source!DM96, Source!FU96, "=", Source!FY96)</f>
        <v xml:space="preserve"> )*0,85=46,75</v>
      </c>
      <c r="G279" s="62"/>
      <c r="H279" s="40">
        <f>SUM(U272:U280)</f>
        <v>13.23</v>
      </c>
      <c r="I279" s="43"/>
      <c r="J279" s="36">
        <f>Source!AU96</f>
        <v>47</v>
      </c>
      <c r="K279" s="40">
        <f>SUM(V272:V280)</f>
        <v>421.51</v>
      </c>
      <c r="L279" s="41"/>
    </row>
    <row r="280" spans="1:26" ht="14.25">
      <c r="A280" s="56"/>
      <c r="B280" s="57"/>
      <c r="C280" s="57" t="s">
        <v>593</v>
      </c>
      <c r="D280" s="44" t="s">
        <v>594</v>
      </c>
      <c r="E280" s="45">
        <f>Source!AQ96</f>
        <v>6.55</v>
      </c>
      <c r="F280" s="46"/>
      <c r="G280" s="47" t="str">
        <f>Source!DI96</f>
        <v/>
      </c>
      <c r="H280" s="48"/>
      <c r="I280" s="47"/>
      <c r="J280" s="47"/>
      <c r="K280" s="48"/>
      <c r="L280" s="49">
        <f>Source!U96</f>
        <v>2.9344000000000001</v>
      </c>
    </row>
    <row r="281" spans="1:26" ht="15">
      <c r="G281" s="59">
        <f>H274+H275+H277+H278+H279</f>
        <v>68.8</v>
      </c>
      <c r="H281" s="59"/>
      <c r="J281" s="59">
        <f>K274+K275+K277+K278+K279</f>
        <v>2176.4899999999998</v>
      </c>
      <c r="K281" s="59"/>
      <c r="L281" s="50">
        <f>Source!U96</f>
        <v>2.9344000000000001</v>
      </c>
      <c r="O281" s="31">
        <f>G281</f>
        <v>68.8</v>
      </c>
      <c r="P281" s="31">
        <f>J281</f>
        <v>2176.4899999999998</v>
      </c>
      <c r="Q281" s="31">
        <f>L281</f>
        <v>2.9344000000000001</v>
      </c>
      <c r="W281">
        <f>IF(Source!BI96&lt;=1,H274+H275+H277+H278+H279, 0)</f>
        <v>68.8</v>
      </c>
      <c r="X281">
        <f>IF(Source!BI96=2,H274+H275+H277+H278+H279, 0)</f>
        <v>0</v>
      </c>
      <c r="Y281">
        <f>IF(Source!BI96=3,H274+H275+H277+H278+H279, 0)</f>
        <v>0</v>
      </c>
      <c r="Z281">
        <f>IF(Source!BI96=4,H274+H275+H277+H278+H279, 0)</f>
        <v>0</v>
      </c>
    </row>
    <row r="282" spans="1:26" ht="14.25">
      <c r="A282" s="56" t="str">
        <f>Source!E97</f>
        <v>20</v>
      </c>
      <c r="B282" s="57" t="str">
        <f>Source!F97</f>
        <v>101-4163</v>
      </c>
      <c r="C282" s="57" t="str">
        <f>Source!G97</f>
        <v>Грунтовка акриловая НОРТЕКС-ГРУНТ</v>
      </c>
      <c r="D282" s="44" t="str">
        <f>Source!H97</f>
        <v>кг</v>
      </c>
      <c r="E282" s="45">
        <f>Source!I97</f>
        <v>10</v>
      </c>
      <c r="F282" s="46">
        <f>Source!AL97</f>
        <v>15.26</v>
      </c>
      <c r="G282" s="47" t="str">
        <f>Source!DD97</f>
        <v/>
      </c>
      <c r="H282" s="48">
        <f>ROUND(Source!AC97*Source!I97, 2)</f>
        <v>152.6</v>
      </c>
      <c r="I282" s="47" t="str">
        <f>Source!BO97</f>
        <v>101-4163</v>
      </c>
      <c r="J282" s="47">
        <f>IF(Source!BC97&lt;&gt; 0, Source!BC97, 1)</f>
        <v>6.83</v>
      </c>
      <c r="K282" s="48">
        <f>Source!P97</f>
        <v>1042.26</v>
      </c>
      <c r="L282" s="53"/>
      <c r="S282">
        <f>ROUND((Source!FX97/100)*((ROUND(Source!AF97*Source!I97, 2)+ROUND(Source!AE97*Source!I97, 2))), 2)</f>
        <v>0</v>
      </c>
      <c r="T282">
        <f>Source!X97</f>
        <v>0</v>
      </c>
      <c r="U282">
        <f>ROUND((Source!FY97/100)*((ROUND(Source!AF97*Source!I97, 2)+ROUND(Source!AE97*Source!I97, 2))), 2)</f>
        <v>0</v>
      </c>
      <c r="V282">
        <f>Source!Y97</f>
        <v>0</v>
      </c>
    </row>
    <row r="283" spans="1:26" ht="15">
      <c r="G283" s="59">
        <f>H282</f>
        <v>152.6</v>
      </c>
      <c r="H283" s="59"/>
      <c r="J283" s="59">
        <f>K282</f>
        <v>1042.26</v>
      </c>
      <c r="K283" s="59"/>
      <c r="L283" s="50">
        <f>Source!U97</f>
        <v>0</v>
      </c>
      <c r="O283" s="31">
        <f>G283</f>
        <v>152.6</v>
      </c>
      <c r="P283" s="31">
        <f>J283</f>
        <v>1042.26</v>
      </c>
      <c r="Q283" s="31">
        <f>L283</f>
        <v>0</v>
      </c>
      <c r="W283">
        <f>IF(Source!BI97&lt;=1,H282, 0)</f>
        <v>152.6</v>
      </c>
      <c r="X283">
        <f>IF(Source!BI97=2,H282, 0)</f>
        <v>0</v>
      </c>
      <c r="Y283">
        <f>IF(Source!BI97=3,H282, 0)</f>
        <v>0</v>
      </c>
      <c r="Z283">
        <f>IF(Source!BI97=4,H282, 0)</f>
        <v>0</v>
      </c>
    </row>
    <row r="284" spans="1:26" ht="71.25">
      <c r="A284" s="23" t="str">
        <f>Source!E98</f>
        <v>21</v>
      </c>
      <c r="B284" s="55" t="str">
        <f>Source!F98</f>
        <v>62-27-1</v>
      </c>
      <c r="C284" s="55" t="str">
        <f>Source!G98</f>
        <v>Сплошная шпаклевка ранее оштукатуренных поверхностей цементно-поливинилацетатным составом с лесов и земли</v>
      </c>
      <c r="D284" s="37" t="str">
        <f>Source!H98</f>
        <v>100 м2 ошпаклеванной поверхности</v>
      </c>
      <c r="E284" s="10">
        <f>Source!I98</f>
        <v>0.44800000000000001</v>
      </c>
      <c r="F284" s="38">
        <f>Source!AL98+Source!AM98+Source!AO98</f>
        <v>318.33000000000004</v>
      </c>
      <c r="G284" s="39"/>
      <c r="H284" s="40"/>
      <c r="I284" s="39" t="str">
        <f>Source!BO98</f>
        <v>62-27-1</v>
      </c>
      <c r="J284" s="39"/>
      <c r="K284" s="40"/>
      <c r="L284" s="41"/>
      <c r="S284">
        <f>ROUND((Source!FX98/100)*((ROUND(Source!AF98*Source!I98, 2)+ROUND(Source!AE98*Source!I98, 2))), 2)</f>
        <v>73.53</v>
      </c>
      <c r="T284">
        <f>Source!X98</f>
        <v>2330.77</v>
      </c>
      <c r="U284">
        <f>ROUND((Source!FY98/100)*((ROUND(Source!AF98*Source!I98, 2)+ROUND(Source!AE98*Source!I98, 2))), 2)</f>
        <v>45.96</v>
      </c>
      <c r="V284">
        <f>Source!Y98</f>
        <v>1456.73</v>
      </c>
    </row>
    <row r="285" spans="1:26">
      <c r="C285" s="33" t="str">
        <f>"Объем: "&amp;Source!I98&amp;"=44,8/"&amp;"100"</f>
        <v>Объем: 0,448=44,8/100</v>
      </c>
    </row>
    <row r="286" spans="1:26" ht="14.25">
      <c r="A286" s="23"/>
      <c r="B286" s="55"/>
      <c r="C286" s="55" t="s">
        <v>588</v>
      </c>
      <c r="D286" s="37"/>
      <c r="E286" s="10"/>
      <c r="F286" s="38">
        <f>Source!AO98</f>
        <v>205.15</v>
      </c>
      <c r="G286" s="39" t="str">
        <f>Source!DG98</f>
        <v/>
      </c>
      <c r="H286" s="40">
        <f>ROUND(Source!AF98*Source!I98, 2)</f>
        <v>91.91</v>
      </c>
      <c r="I286" s="39"/>
      <c r="J286" s="39">
        <f>IF(Source!BA98&lt;&gt; 0, Source!BA98, 1)</f>
        <v>31.7</v>
      </c>
      <c r="K286" s="40">
        <f>Source!S98</f>
        <v>2913.46</v>
      </c>
      <c r="L286" s="41"/>
      <c r="R286">
        <f>H286</f>
        <v>91.91</v>
      </c>
    </row>
    <row r="287" spans="1:26" ht="14.25">
      <c r="A287" s="23"/>
      <c r="B287" s="55"/>
      <c r="C287" s="55" t="s">
        <v>196</v>
      </c>
      <c r="D287" s="37"/>
      <c r="E287" s="10"/>
      <c r="F287" s="38">
        <f>Source!AM98</f>
        <v>0.87</v>
      </c>
      <c r="G287" s="39" t="str">
        <f>Source!DE98</f>
        <v/>
      </c>
      <c r="H287" s="40">
        <f>ROUND(Source!AD98*Source!I98, 2)</f>
        <v>0.39</v>
      </c>
      <c r="I287" s="39"/>
      <c r="J287" s="39">
        <f>IF(Source!BB98&lt;&gt; 0, Source!BB98, 1)</f>
        <v>10.45</v>
      </c>
      <c r="K287" s="40">
        <f>Source!Q98</f>
        <v>4.07</v>
      </c>
      <c r="L287" s="41"/>
    </row>
    <row r="288" spans="1:26" ht="14.25">
      <c r="A288" s="23"/>
      <c r="B288" s="55"/>
      <c r="C288" s="55" t="s">
        <v>595</v>
      </c>
      <c r="D288" s="37"/>
      <c r="E288" s="10"/>
      <c r="F288" s="38">
        <f>Source!AL98</f>
        <v>112.31</v>
      </c>
      <c r="G288" s="39" t="str">
        <f>Source!DD98</f>
        <v/>
      </c>
      <c r="H288" s="40">
        <f>ROUND(Source!AC98*Source!I98, 2)</f>
        <v>50.31</v>
      </c>
      <c r="I288" s="39"/>
      <c r="J288" s="39">
        <f>IF(Source!BC98&lt;&gt; 0, Source!BC98, 1)</f>
        <v>5.67</v>
      </c>
      <c r="K288" s="40">
        <f>Source!P98</f>
        <v>285.29000000000002</v>
      </c>
      <c r="L288" s="41"/>
    </row>
    <row r="289" spans="1:26" ht="14.25">
      <c r="A289" s="23"/>
      <c r="B289" s="55"/>
      <c r="C289" s="55" t="s">
        <v>590</v>
      </c>
      <c r="D289" s="37" t="s">
        <v>591</v>
      </c>
      <c r="E289" s="10">
        <f>Source!BZ98</f>
        <v>80</v>
      </c>
      <c r="F289" s="58"/>
      <c r="G289" s="39"/>
      <c r="H289" s="40">
        <f>SUM(S284:S291)</f>
        <v>73.53</v>
      </c>
      <c r="I289" s="43"/>
      <c r="J289" s="36">
        <f>Source!AT98</f>
        <v>80</v>
      </c>
      <c r="K289" s="40">
        <f>SUM(T284:T291)</f>
        <v>2330.77</v>
      </c>
      <c r="L289" s="41"/>
    </row>
    <row r="290" spans="1:26" ht="14.25">
      <c r="A290" s="23"/>
      <c r="B290" s="55"/>
      <c r="C290" s="55" t="s">
        <v>592</v>
      </c>
      <c r="D290" s="37" t="s">
        <v>591</v>
      </c>
      <c r="E290" s="10">
        <f>Source!CA98</f>
        <v>50</v>
      </c>
      <c r="F290" s="58"/>
      <c r="G290" s="39"/>
      <c r="H290" s="40">
        <f>SUM(U284:U291)</f>
        <v>45.96</v>
      </c>
      <c r="I290" s="43"/>
      <c r="J290" s="36">
        <f>Source!AU98</f>
        <v>50</v>
      </c>
      <c r="K290" s="40">
        <f>SUM(V284:V291)</f>
        <v>1456.73</v>
      </c>
      <c r="L290" s="41"/>
    </row>
    <row r="291" spans="1:26" ht="14.25">
      <c r="A291" s="56"/>
      <c r="B291" s="57"/>
      <c r="C291" s="57" t="s">
        <v>593</v>
      </c>
      <c r="D291" s="44" t="s">
        <v>594</v>
      </c>
      <c r="E291" s="45">
        <f>Source!AQ98</f>
        <v>24.05</v>
      </c>
      <c r="F291" s="46"/>
      <c r="G291" s="47" t="str">
        <f>Source!DI98</f>
        <v/>
      </c>
      <c r="H291" s="48"/>
      <c r="I291" s="47"/>
      <c r="J291" s="47"/>
      <c r="K291" s="48"/>
      <c r="L291" s="49">
        <f>Source!U98</f>
        <v>10.7744</v>
      </c>
    </row>
    <row r="292" spans="1:26" ht="15">
      <c r="G292" s="59">
        <f>H286+H287+H288+H289+H290</f>
        <v>262.10000000000002</v>
      </c>
      <c r="H292" s="59"/>
      <c r="J292" s="59">
        <f>K286+K287+K288+K289+K290</f>
        <v>6990.32</v>
      </c>
      <c r="K292" s="59"/>
      <c r="L292" s="50">
        <f>Source!U98</f>
        <v>10.7744</v>
      </c>
      <c r="O292" s="31">
        <f>G292</f>
        <v>262.10000000000002</v>
      </c>
      <c r="P292" s="31">
        <f>J292</f>
        <v>6990.32</v>
      </c>
      <c r="Q292" s="31">
        <f>L292</f>
        <v>10.7744</v>
      </c>
      <c r="W292">
        <f>IF(Source!BI98&lt;=1,H286+H287+H288+H289+H290, 0)</f>
        <v>262.10000000000002</v>
      </c>
      <c r="X292">
        <f>IF(Source!BI98=2,H286+H287+H288+H289+H290, 0)</f>
        <v>0</v>
      </c>
      <c r="Y292">
        <f>IF(Source!BI98=3,H286+H287+H288+H289+H290, 0)</f>
        <v>0</v>
      </c>
      <c r="Z292">
        <f>IF(Source!BI98=4,H286+H287+H288+H289+H290, 0)</f>
        <v>0</v>
      </c>
    </row>
    <row r="293" spans="1:26" ht="57">
      <c r="A293" s="56" t="str">
        <f>Source!E99</f>
        <v>22</v>
      </c>
      <c r="B293" s="57" t="str">
        <f>Source!F99</f>
        <v>101-2616</v>
      </c>
      <c r="C293" s="57" t="str">
        <f>Source!G99</f>
        <v>Шпаклевка универсальная Remmers Multispachel, строительная для внутренних и наружных работ (Remmers, Германия)</v>
      </c>
      <c r="D293" s="44" t="str">
        <f>Source!H99</f>
        <v>кг</v>
      </c>
      <c r="E293" s="45">
        <f>Source!I99</f>
        <v>50</v>
      </c>
      <c r="F293" s="46">
        <f>Source!AL99</f>
        <v>29.93</v>
      </c>
      <c r="G293" s="47" t="str">
        <f>Source!DD99</f>
        <v/>
      </c>
      <c r="H293" s="48">
        <f>ROUND(Source!AC99*Source!I99, 2)</f>
        <v>1496.5</v>
      </c>
      <c r="I293" s="47" t="str">
        <f>Source!BO99</f>
        <v>101-2616</v>
      </c>
      <c r="J293" s="47">
        <f>IF(Source!BC99&lt;&gt; 0, Source!BC99, 1)</f>
        <v>9.4700000000000006</v>
      </c>
      <c r="K293" s="48">
        <f>Source!P99</f>
        <v>14171.86</v>
      </c>
      <c r="L293" s="53"/>
      <c r="S293">
        <f>ROUND((Source!FX99/100)*((ROUND(Source!AF99*Source!I99, 2)+ROUND(Source!AE99*Source!I99, 2))), 2)</f>
        <v>0</v>
      </c>
      <c r="T293">
        <f>Source!X99</f>
        <v>0</v>
      </c>
      <c r="U293">
        <f>ROUND((Source!FY99/100)*((ROUND(Source!AF99*Source!I99, 2)+ROUND(Source!AE99*Source!I99, 2))), 2)</f>
        <v>0</v>
      </c>
      <c r="V293">
        <f>Source!Y99</f>
        <v>0</v>
      </c>
    </row>
    <row r="294" spans="1:26" ht="15">
      <c r="G294" s="59">
        <f>H293</f>
        <v>1496.5</v>
      </c>
      <c r="H294" s="59"/>
      <c r="J294" s="59">
        <f>K293</f>
        <v>14171.86</v>
      </c>
      <c r="K294" s="59"/>
      <c r="L294" s="50">
        <f>Source!U99</f>
        <v>0</v>
      </c>
      <c r="O294" s="31">
        <f>G294</f>
        <v>1496.5</v>
      </c>
      <c r="P294" s="31">
        <f>J294</f>
        <v>14171.86</v>
      </c>
      <c r="Q294" s="31">
        <f>L294</f>
        <v>0</v>
      </c>
      <c r="W294">
        <f>IF(Source!BI99&lt;=1,H293, 0)</f>
        <v>1496.5</v>
      </c>
      <c r="X294">
        <f>IF(Source!BI99=2,H293, 0)</f>
        <v>0</v>
      </c>
      <c r="Y294">
        <f>IF(Source!BI99=3,H293, 0)</f>
        <v>0</v>
      </c>
      <c r="Z294">
        <f>IF(Source!BI99=4,H293, 0)</f>
        <v>0</v>
      </c>
    </row>
    <row r="295" spans="1:26" ht="71.25">
      <c r="A295" s="23" t="str">
        <f>Source!E100</f>
        <v>23</v>
      </c>
      <c r="B295" s="55" t="str">
        <f>Source!F100</f>
        <v>15-04-007-1</v>
      </c>
      <c r="C295" s="55" t="str">
        <f>Source!G100</f>
        <v>Окраска водно-дисперсионными акриловыми составами улучшенная по штукатурке стен</v>
      </c>
      <c r="D295" s="37" t="str">
        <f>Source!H100</f>
        <v>100 м2 окрашиваемой поверхности</v>
      </c>
      <c r="E295" s="10">
        <f>Source!I100</f>
        <v>0.44800000000000001</v>
      </c>
      <c r="F295" s="38">
        <f>Source!AL100+Source!AM100+Source!AO100</f>
        <v>1507.6200000000001</v>
      </c>
      <c r="G295" s="39"/>
      <c r="H295" s="40"/>
      <c r="I295" s="39" t="str">
        <f>Source!BO100</f>
        <v>15-04-007-1</v>
      </c>
      <c r="J295" s="39"/>
      <c r="K295" s="40"/>
      <c r="L295" s="41"/>
      <c r="S295">
        <f>ROUND((Source!FX100/100)*((ROUND(Source!AF100*Source!I100, 2)+ROUND(Source!AE100*Source!I100, 2))), 2)</f>
        <v>161.27000000000001</v>
      </c>
      <c r="T295">
        <f>Source!X100</f>
        <v>5139.46</v>
      </c>
      <c r="U295">
        <f>ROUND((Source!FY100/100)*((ROUND(Source!AF100*Source!I100, 2)+ROUND(Source!AE100*Source!I100, 2))), 2)</f>
        <v>79.78</v>
      </c>
      <c r="V295">
        <f>Source!Y100</f>
        <v>2542.6799999999998</v>
      </c>
    </row>
    <row r="296" spans="1:26">
      <c r="C296" s="33" t="str">
        <f>"Объем: "&amp;Source!I100&amp;"=44,8/"&amp;"100"</f>
        <v>Объем: 0,448=44,8/100</v>
      </c>
    </row>
    <row r="297" spans="1:26" ht="14.25">
      <c r="A297" s="23"/>
      <c r="B297" s="55"/>
      <c r="C297" s="55" t="s">
        <v>588</v>
      </c>
      <c r="D297" s="37"/>
      <c r="E297" s="10"/>
      <c r="F297" s="38">
        <f>Source!AO100</f>
        <v>380.71</v>
      </c>
      <c r="G297" s="39" t="str">
        <f>Source!DG100</f>
        <v/>
      </c>
      <c r="H297" s="40">
        <f>ROUND(Source!AF100*Source!I100, 2)</f>
        <v>170.56</v>
      </c>
      <c r="I297" s="39"/>
      <c r="J297" s="39">
        <f>IF(Source!BA100&lt;&gt; 0, Source!BA100, 1)</f>
        <v>31.7</v>
      </c>
      <c r="K297" s="40">
        <f>Source!S100</f>
        <v>5406.69</v>
      </c>
      <c r="L297" s="41"/>
      <c r="R297">
        <f>H297</f>
        <v>170.56</v>
      </c>
    </row>
    <row r="298" spans="1:26" ht="14.25">
      <c r="A298" s="23"/>
      <c r="B298" s="55"/>
      <c r="C298" s="55" t="s">
        <v>196</v>
      </c>
      <c r="D298" s="37"/>
      <c r="E298" s="10"/>
      <c r="F298" s="38">
        <f>Source!AM100</f>
        <v>13.63</v>
      </c>
      <c r="G298" s="39" t="str">
        <f>Source!DE100</f>
        <v/>
      </c>
      <c r="H298" s="40">
        <f>ROUND(Source!AD100*Source!I100, 2)</f>
        <v>6.11</v>
      </c>
      <c r="I298" s="39"/>
      <c r="J298" s="39">
        <f>IF(Source!BB100&lt;&gt; 0, Source!BB100, 1)</f>
        <v>10.6</v>
      </c>
      <c r="K298" s="40">
        <f>Source!Q100</f>
        <v>64.73</v>
      </c>
      <c r="L298" s="41"/>
    </row>
    <row r="299" spans="1:26" ht="14.25">
      <c r="A299" s="23"/>
      <c r="B299" s="55"/>
      <c r="C299" s="55" t="s">
        <v>589</v>
      </c>
      <c r="D299" s="37"/>
      <c r="E299" s="10"/>
      <c r="F299" s="38">
        <f>Source!AN100</f>
        <v>0.23</v>
      </c>
      <c r="G299" s="39" t="str">
        <f>Source!DF100</f>
        <v/>
      </c>
      <c r="H299" s="42">
        <f>ROUND(Source!AE100*Source!I100, 2)</f>
        <v>0.1</v>
      </c>
      <c r="I299" s="39"/>
      <c r="J299" s="39">
        <f>IF(Source!BS100&lt;&gt; 0, Source!BS100, 1)</f>
        <v>31.7</v>
      </c>
      <c r="K299" s="42">
        <f>Source!R100</f>
        <v>3.27</v>
      </c>
      <c r="L299" s="41"/>
      <c r="R299">
        <f>H299</f>
        <v>0.1</v>
      </c>
    </row>
    <row r="300" spans="1:26" ht="14.25">
      <c r="A300" s="23"/>
      <c r="B300" s="55"/>
      <c r="C300" s="55" t="s">
        <v>595</v>
      </c>
      <c r="D300" s="37"/>
      <c r="E300" s="10"/>
      <c r="F300" s="38">
        <f>Source!AL100</f>
        <v>1113.28</v>
      </c>
      <c r="G300" s="39" t="str">
        <f>Source!DD100</f>
        <v/>
      </c>
      <c r="H300" s="40">
        <f>ROUND(Source!AC100*Source!I100, 2)</f>
        <v>498.75</v>
      </c>
      <c r="I300" s="39"/>
      <c r="J300" s="39">
        <f>IF(Source!BC100&lt;&gt; 0, Source!BC100, 1)</f>
        <v>5.39</v>
      </c>
      <c r="K300" s="40">
        <f>Source!P100</f>
        <v>2688.26</v>
      </c>
      <c r="L300" s="41"/>
    </row>
    <row r="301" spans="1:26" ht="14.25">
      <c r="A301" s="23"/>
      <c r="B301" s="55"/>
      <c r="C301" s="55" t="s">
        <v>590</v>
      </c>
      <c r="D301" s="37" t="s">
        <v>591</v>
      </c>
      <c r="E301" s="10">
        <f>Source!BZ100</f>
        <v>105</v>
      </c>
      <c r="F301" s="61" t="str">
        <f>CONCATENATE(" )", Source!DL100, Source!FT100, "=", Source!FX100)</f>
        <v xml:space="preserve"> )*0,9=94,5</v>
      </c>
      <c r="G301" s="62"/>
      <c r="H301" s="40">
        <f>SUM(S295:S303)</f>
        <v>161.27000000000001</v>
      </c>
      <c r="I301" s="43"/>
      <c r="J301" s="36">
        <f>Source!AT100</f>
        <v>95</v>
      </c>
      <c r="K301" s="40">
        <f>SUM(T295:T303)</f>
        <v>5139.46</v>
      </c>
      <c r="L301" s="41"/>
    </row>
    <row r="302" spans="1:26" ht="14.25">
      <c r="A302" s="23"/>
      <c r="B302" s="55"/>
      <c r="C302" s="55" t="s">
        <v>592</v>
      </c>
      <c r="D302" s="37" t="s">
        <v>591</v>
      </c>
      <c r="E302" s="10">
        <f>Source!CA100</f>
        <v>55</v>
      </c>
      <c r="F302" s="61" t="str">
        <f>CONCATENATE(" )", Source!DM100, Source!FU100, "=", Source!FY100)</f>
        <v xml:space="preserve"> )*0,85=46,75</v>
      </c>
      <c r="G302" s="62"/>
      <c r="H302" s="40">
        <f>SUM(U295:U303)</f>
        <v>79.78</v>
      </c>
      <c r="I302" s="43"/>
      <c r="J302" s="36">
        <f>Source!AU100</f>
        <v>47</v>
      </c>
      <c r="K302" s="40">
        <f>SUM(V295:V303)</f>
        <v>2542.6799999999998</v>
      </c>
      <c r="L302" s="41"/>
    </row>
    <row r="303" spans="1:26" ht="14.25">
      <c r="A303" s="56"/>
      <c r="B303" s="57"/>
      <c r="C303" s="57" t="s">
        <v>593</v>
      </c>
      <c r="D303" s="44" t="s">
        <v>594</v>
      </c>
      <c r="E303" s="45">
        <f>Source!AQ100</f>
        <v>43.56</v>
      </c>
      <c r="F303" s="46"/>
      <c r="G303" s="47" t="str">
        <f>Source!DI100</f>
        <v/>
      </c>
      <c r="H303" s="48"/>
      <c r="I303" s="47"/>
      <c r="J303" s="47"/>
      <c r="K303" s="48"/>
      <c r="L303" s="49">
        <f>Source!U100</f>
        <v>19.514880000000002</v>
      </c>
    </row>
    <row r="304" spans="1:26" ht="15">
      <c r="G304" s="59">
        <f>H297+H298+H300+H301+H302</f>
        <v>916.47</v>
      </c>
      <c r="H304" s="59"/>
      <c r="J304" s="59">
        <f>K297+K298+K300+K301+K302</f>
        <v>15841.82</v>
      </c>
      <c r="K304" s="59"/>
      <c r="L304" s="50">
        <f>Source!U100</f>
        <v>19.514880000000002</v>
      </c>
      <c r="O304" s="31">
        <f>G304</f>
        <v>916.47</v>
      </c>
      <c r="P304" s="31">
        <f>J304</f>
        <v>15841.82</v>
      </c>
      <c r="Q304" s="31">
        <f>L304</f>
        <v>19.514880000000002</v>
      </c>
      <c r="W304">
        <f>IF(Source!BI100&lt;=1,H297+H298+H300+H301+H302, 0)</f>
        <v>916.47</v>
      </c>
      <c r="X304">
        <f>IF(Source!BI100=2,H297+H298+H300+H301+H302, 0)</f>
        <v>0</v>
      </c>
      <c r="Y304">
        <f>IF(Source!BI100=3,H297+H298+H300+H301+H302, 0)</f>
        <v>0</v>
      </c>
      <c r="Z304">
        <f>IF(Source!BI100=4,H297+H298+H300+H301+H302, 0)</f>
        <v>0</v>
      </c>
    </row>
    <row r="305" spans="1:26" ht="71.25">
      <c r="A305" s="23" t="str">
        <f>Source!E101</f>
        <v>28</v>
      </c>
      <c r="B305" s="55" t="str">
        <f>Source!F101</f>
        <v>15-01-047-15</v>
      </c>
      <c r="C305" s="55" t="str">
        <f>Source!G101</f>
        <v>Устройство подвесных потолков типа &lt;Армстронг&gt; по каркасу из оцинкованного профиля</v>
      </c>
      <c r="D305" s="37" t="str">
        <f>Source!H101</f>
        <v>100 м2 поверхности облицовки</v>
      </c>
      <c r="E305" s="10">
        <f>Source!I101</f>
        <v>0.11799999999999999</v>
      </c>
      <c r="F305" s="38">
        <f>Source!AL101+Source!AM101+Source!AO101</f>
        <v>6747.4000000000005</v>
      </c>
      <c r="G305" s="39"/>
      <c r="H305" s="40"/>
      <c r="I305" s="39" t="str">
        <f>Source!BO101</f>
        <v>15-01-047-15</v>
      </c>
      <c r="J305" s="39"/>
      <c r="K305" s="40"/>
      <c r="L305" s="41"/>
      <c r="S305">
        <f>ROUND((Source!FX101/100)*((ROUND(Source!AF101*Source!I101, 2)+ROUND(Source!AE101*Source!I101, 2))), 2)</f>
        <v>108.54</v>
      </c>
      <c r="T305">
        <f>Source!X101</f>
        <v>3458.98</v>
      </c>
      <c r="U305">
        <f>ROUND((Source!FY101/100)*((ROUND(Source!AF101*Source!I101, 2)+ROUND(Source!AE101*Source!I101, 2))), 2)</f>
        <v>53.7</v>
      </c>
      <c r="V305">
        <f>Source!Y101</f>
        <v>1711.28</v>
      </c>
    </row>
    <row r="306" spans="1:26">
      <c r="C306" s="33" t="str">
        <f>"Объем: "&amp;Source!I101&amp;"=11,8/"&amp;"100"</f>
        <v>Объем: 0,118=11,8/100</v>
      </c>
    </row>
    <row r="307" spans="1:26" ht="14.25">
      <c r="A307" s="23"/>
      <c r="B307" s="55"/>
      <c r="C307" s="55" t="s">
        <v>588</v>
      </c>
      <c r="D307" s="37"/>
      <c r="E307" s="10"/>
      <c r="F307" s="38">
        <f>Source!AO101</f>
        <v>963.12</v>
      </c>
      <c r="G307" s="39" t="str">
        <f>Source!DG101</f>
        <v/>
      </c>
      <c r="H307" s="40">
        <f>ROUND(Source!AF101*Source!I101, 2)</f>
        <v>113.65</v>
      </c>
      <c r="I307" s="39"/>
      <c r="J307" s="39">
        <f>IF(Source!BA101&lt;&gt; 0, Source!BA101, 1)</f>
        <v>31.7</v>
      </c>
      <c r="K307" s="40">
        <f>Source!S101</f>
        <v>3602.65</v>
      </c>
      <c r="L307" s="41"/>
      <c r="R307">
        <f>H307</f>
        <v>113.65</v>
      </c>
    </row>
    <row r="308" spans="1:26" ht="14.25">
      <c r="A308" s="23"/>
      <c r="B308" s="55"/>
      <c r="C308" s="55" t="s">
        <v>196</v>
      </c>
      <c r="D308" s="37"/>
      <c r="E308" s="10"/>
      <c r="F308" s="38">
        <f>Source!AM101</f>
        <v>433.43</v>
      </c>
      <c r="G308" s="39" t="str">
        <f>Source!DE101</f>
        <v/>
      </c>
      <c r="H308" s="40">
        <f>ROUND(Source!AD101*Source!I101, 2)</f>
        <v>51.14</v>
      </c>
      <c r="I308" s="39"/>
      <c r="J308" s="39">
        <f>IF(Source!BB101&lt;&gt; 0, Source!BB101, 1)</f>
        <v>10.47</v>
      </c>
      <c r="K308" s="40">
        <f>Source!Q101</f>
        <v>535.49</v>
      </c>
      <c r="L308" s="41"/>
    </row>
    <row r="309" spans="1:26" ht="14.25">
      <c r="A309" s="23"/>
      <c r="B309" s="55"/>
      <c r="C309" s="55" t="s">
        <v>589</v>
      </c>
      <c r="D309" s="37"/>
      <c r="E309" s="10"/>
      <c r="F309" s="38">
        <f>Source!AN101</f>
        <v>10.26</v>
      </c>
      <c r="G309" s="39" t="str">
        <f>Source!DF101</f>
        <v/>
      </c>
      <c r="H309" s="42">
        <f>ROUND(Source!AE101*Source!I101, 2)</f>
        <v>1.21</v>
      </c>
      <c r="I309" s="39"/>
      <c r="J309" s="39">
        <f>IF(Source!BS101&lt;&gt; 0, Source!BS101, 1)</f>
        <v>31.7</v>
      </c>
      <c r="K309" s="42">
        <f>Source!R101</f>
        <v>38.380000000000003</v>
      </c>
      <c r="L309" s="41"/>
      <c r="R309">
        <f>H309</f>
        <v>1.21</v>
      </c>
    </row>
    <row r="310" spans="1:26" ht="14.25">
      <c r="A310" s="23"/>
      <c r="B310" s="55"/>
      <c r="C310" s="55" t="s">
        <v>595</v>
      </c>
      <c r="D310" s="37"/>
      <c r="E310" s="10"/>
      <c r="F310" s="38">
        <f>Source!AL101</f>
        <v>5350.85</v>
      </c>
      <c r="G310" s="39" t="str">
        <f>Source!DD101</f>
        <v/>
      </c>
      <c r="H310" s="40">
        <f>ROUND(Source!AC101*Source!I101, 2)</f>
        <v>631.4</v>
      </c>
      <c r="I310" s="39"/>
      <c r="J310" s="39">
        <f>IF(Source!BC101&lt;&gt; 0, Source!BC101, 1)</f>
        <v>4.9800000000000004</v>
      </c>
      <c r="K310" s="40">
        <f>Source!P101</f>
        <v>3144.37</v>
      </c>
      <c r="L310" s="41"/>
    </row>
    <row r="311" spans="1:26" ht="14.25">
      <c r="A311" s="23"/>
      <c r="B311" s="55"/>
      <c r="C311" s="55" t="s">
        <v>590</v>
      </c>
      <c r="D311" s="37" t="s">
        <v>591</v>
      </c>
      <c r="E311" s="10">
        <f>Source!BZ101</f>
        <v>105</v>
      </c>
      <c r="F311" s="61" t="str">
        <f>CONCATENATE(" )", Source!DL101, Source!FT101, "=", Source!FX101)</f>
        <v xml:space="preserve"> )*0,9=94,5</v>
      </c>
      <c r="G311" s="62"/>
      <c r="H311" s="40">
        <f>SUM(S305:S313)</f>
        <v>108.54</v>
      </c>
      <c r="I311" s="43"/>
      <c r="J311" s="36">
        <f>Source!AT101</f>
        <v>95</v>
      </c>
      <c r="K311" s="40">
        <f>SUM(T305:T313)</f>
        <v>3458.98</v>
      </c>
      <c r="L311" s="41"/>
    </row>
    <row r="312" spans="1:26" ht="14.25">
      <c r="A312" s="23"/>
      <c r="B312" s="55"/>
      <c r="C312" s="55" t="s">
        <v>592</v>
      </c>
      <c r="D312" s="37" t="s">
        <v>591</v>
      </c>
      <c r="E312" s="10">
        <f>Source!CA101</f>
        <v>55</v>
      </c>
      <c r="F312" s="61" t="str">
        <f>CONCATENATE(" )", Source!DM101, Source!FU101, "=", Source!FY101)</f>
        <v xml:space="preserve"> )*0,85=46,75</v>
      </c>
      <c r="G312" s="62"/>
      <c r="H312" s="40">
        <f>SUM(U305:U313)</f>
        <v>53.7</v>
      </c>
      <c r="I312" s="43"/>
      <c r="J312" s="36">
        <f>Source!AU101</f>
        <v>47</v>
      </c>
      <c r="K312" s="40">
        <f>SUM(V305:V313)</f>
        <v>1711.28</v>
      </c>
      <c r="L312" s="41"/>
    </row>
    <row r="313" spans="1:26" ht="14.25">
      <c r="A313" s="56"/>
      <c r="B313" s="57"/>
      <c r="C313" s="57" t="s">
        <v>593</v>
      </c>
      <c r="D313" s="44" t="s">
        <v>594</v>
      </c>
      <c r="E313" s="45">
        <f>Source!AQ101</f>
        <v>102.46</v>
      </c>
      <c r="F313" s="46"/>
      <c r="G313" s="47" t="str">
        <f>Source!DI101</f>
        <v/>
      </c>
      <c r="H313" s="48"/>
      <c r="I313" s="47"/>
      <c r="J313" s="47"/>
      <c r="K313" s="48"/>
      <c r="L313" s="49">
        <f>Source!U101</f>
        <v>12.090279999999998</v>
      </c>
    </row>
    <row r="314" spans="1:26" ht="15">
      <c r="G314" s="59">
        <f>H307+H308+H310+H311+H312</f>
        <v>958.43000000000006</v>
      </c>
      <c r="H314" s="59"/>
      <c r="J314" s="59">
        <f>K307+K308+K310+K311+K312</f>
        <v>12452.77</v>
      </c>
      <c r="K314" s="59"/>
      <c r="L314" s="50">
        <f>Source!U101</f>
        <v>12.090279999999998</v>
      </c>
      <c r="O314" s="31">
        <f>G314</f>
        <v>958.43000000000006</v>
      </c>
      <c r="P314" s="31">
        <f>J314</f>
        <v>12452.77</v>
      </c>
      <c r="Q314" s="31">
        <f>L314</f>
        <v>12.090279999999998</v>
      </c>
      <c r="W314">
        <f>IF(Source!BI101&lt;=1,H307+H308+H310+H311+H312, 0)</f>
        <v>958.43000000000006</v>
      </c>
      <c r="X314">
        <f>IF(Source!BI101=2,H307+H308+H310+H311+H312, 0)</f>
        <v>0</v>
      </c>
      <c r="Y314">
        <f>IF(Source!BI101=3,H307+H308+H310+H311+H312, 0)</f>
        <v>0</v>
      </c>
      <c r="Z314">
        <f>IF(Source!BI101=4,H307+H308+H310+H311+H312, 0)</f>
        <v>0</v>
      </c>
    </row>
    <row r="315" spans="1:26" ht="28.5">
      <c r="A315" s="23" t="str">
        <f>Source!E102</f>
        <v>29</v>
      </c>
      <c r="B315" s="55" t="str">
        <f>Source!F102</f>
        <v>м08-03-593-19</v>
      </c>
      <c r="C315" s="55" t="str">
        <f>Source!G102</f>
        <v>Светильник в подвесных потолках</v>
      </c>
      <c r="D315" s="37" t="str">
        <f>Source!H102</f>
        <v>100 шт.</v>
      </c>
      <c r="E315" s="10">
        <f>Source!I102</f>
        <v>0.04</v>
      </c>
      <c r="F315" s="38">
        <f>Source!AL102+Source!AM102+Source!AO102</f>
        <v>1101.54</v>
      </c>
      <c r="G315" s="39"/>
      <c r="H315" s="40"/>
      <c r="I315" s="39" t="str">
        <f>Source!BO102</f>
        <v>м08-03-593-19</v>
      </c>
      <c r="J315" s="39"/>
      <c r="K315" s="40"/>
      <c r="L315" s="41"/>
      <c r="S315">
        <f>ROUND((Source!FX102/100)*((ROUND(Source!AF102*Source!I102, 2)+ROUND(Source!AE102*Source!I102, 2))), 2)</f>
        <v>35.69</v>
      </c>
      <c r="T315">
        <f>Source!X102</f>
        <v>1131.3</v>
      </c>
      <c r="U315">
        <f>ROUND((Source!FY102/100)*((ROUND(Source!AF102*Source!I102, 2)+ROUND(Source!AE102*Source!I102, 2))), 2)</f>
        <v>24.42</v>
      </c>
      <c r="V315">
        <f>Source!Y102</f>
        <v>774.05</v>
      </c>
    </row>
    <row r="316" spans="1:26">
      <c r="C316" s="33" t="str">
        <f>"Объем: "&amp;Source!I102&amp;"=4/"&amp;"100"</f>
        <v>Объем: 0,04=4/100</v>
      </c>
    </row>
    <row r="317" spans="1:26" ht="14.25">
      <c r="A317" s="23"/>
      <c r="B317" s="55"/>
      <c r="C317" s="55" t="s">
        <v>588</v>
      </c>
      <c r="D317" s="37"/>
      <c r="E317" s="10"/>
      <c r="F317" s="38">
        <f>Source!AO102</f>
        <v>936.45</v>
      </c>
      <c r="G317" s="39" t="str">
        <f>Source!DG102</f>
        <v/>
      </c>
      <c r="H317" s="40">
        <f>ROUND(Source!AF102*Source!I102, 2)</f>
        <v>37.46</v>
      </c>
      <c r="I317" s="39"/>
      <c r="J317" s="39">
        <f>IF(Source!BA102&lt;&gt; 0, Source!BA102, 1)</f>
        <v>31.7</v>
      </c>
      <c r="K317" s="40">
        <f>Source!S102</f>
        <v>1187.42</v>
      </c>
      <c r="L317" s="41"/>
      <c r="R317">
        <f>H317</f>
        <v>37.46</v>
      </c>
    </row>
    <row r="318" spans="1:26" ht="14.25">
      <c r="A318" s="23"/>
      <c r="B318" s="55"/>
      <c r="C318" s="55" t="s">
        <v>196</v>
      </c>
      <c r="D318" s="37"/>
      <c r="E318" s="10"/>
      <c r="F318" s="38">
        <f>Source!AM102</f>
        <v>44.36</v>
      </c>
      <c r="G318" s="39" t="str">
        <f>Source!DE102</f>
        <v/>
      </c>
      <c r="H318" s="40">
        <f>ROUND(Source!AD102*Source!I102, 2)</f>
        <v>1.77</v>
      </c>
      <c r="I318" s="39"/>
      <c r="J318" s="39">
        <f>IF(Source!BB102&lt;&gt; 0, Source!BB102, 1)</f>
        <v>9.01</v>
      </c>
      <c r="K318" s="40">
        <f>Source!Q102</f>
        <v>15.99</v>
      </c>
      <c r="L318" s="41"/>
    </row>
    <row r="319" spans="1:26" ht="14.25">
      <c r="A319" s="23"/>
      <c r="B319" s="55"/>
      <c r="C319" s="55" t="s">
        <v>589</v>
      </c>
      <c r="D319" s="37"/>
      <c r="E319" s="10"/>
      <c r="F319" s="38">
        <f>Source!AN102</f>
        <v>2.7</v>
      </c>
      <c r="G319" s="39" t="str">
        <f>Source!DF102</f>
        <v/>
      </c>
      <c r="H319" s="42">
        <f>ROUND(Source!AE102*Source!I102, 2)</f>
        <v>0.11</v>
      </c>
      <c r="I319" s="39"/>
      <c r="J319" s="39">
        <f>IF(Source!BS102&lt;&gt; 0, Source!BS102, 1)</f>
        <v>31.7</v>
      </c>
      <c r="K319" s="42">
        <f>Source!R102</f>
        <v>3.42</v>
      </c>
      <c r="L319" s="41"/>
      <c r="R319">
        <f>H319</f>
        <v>0.11</v>
      </c>
    </row>
    <row r="320" spans="1:26" ht="14.25">
      <c r="A320" s="23"/>
      <c r="B320" s="55"/>
      <c r="C320" s="55" t="s">
        <v>595</v>
      </c>
      <c r="D320" s="37"/>
      <c r="E320" s="10"/>
      <c r="F320" s="38">
        <f>Source!AL102</f>
        <v>120.73</v>
      </c>
      <c r="G320" s="39" t="str">
        <f>Source!DD102</f>
        <v/>
      </c>
      <c r="H320" s="40">
        <f>ROUND(Source!AC102*Source!I102, 2)</f>
        <v>4.83</v>
      </c>
      <c r="I320" s="39"/>
      <c r="J320" s="39">
        <f>IF(Source!BC102&lt;&gt; 0, Source!BC102, 1)</f>
        <v>11.53</v>
      </c>
      <c r="K320" s="40">
        <f>Source!P102</f>
        <v>55.68</v>
      </c>
      <c r="L320" s="41"/>
    </row>
    <row r="321" spans="1:26" ht="14.25">
      <c r="A321" s="23"/>
      <c r="B321" s="55"/>
      <c r="C321" s="55" t="s">
        <v>590</v>
      </c>
      <c r="D321" s="37" t="s">
        <v>591</v>
      </c>
      <c r="E321" s="10">
        <f>Source!BZ102</f>
        <v>95</v>
      </c>
      <c r="F321" s="58"/>
      <c r="G321" s="39"/>
      <c r="H321" s="40">
        <f>SUM(S315:S323)</f>
        <v>35.69</v>
      </c>
      <c r="I321" s="43"/>
      <c r="J321" s="36">
        <f>Source!AT102</f>
        <v>95</v>
      </c>
      <c r="K321" s="40">
        <f>SUM(T315:T323)</f>
        <v>1131.3</v>
      </c>
      <c r="L321" s="41"/>
    </row>
    <row r="322" spans="1:26" ht="14.25">
      <c r="A322" s="23"/>
      <c r="B322" s="55"/>
      <c r="C322" s="55" t="s">
        <v>592</v>
      </c>
      <c r="D322" s="37" t="s">
        <v>591</v>
      </c>
      <c r="E322" s="10">
        <f>Source!CA102</f>
        <v>65</v>
      </c>
      <c r="F322" s="58"/>
      <c r="G322" s="39"/>
      <c r="H322" s="40">
        <f>SUM(U315:U323)</f>
        <v>24.42</v>
      </c>
      <c r="I322" s="43"/>
      <c r="J322" s="36">
        <f>Source!AU102</f>
        <v>65</v>
      </c>
      <c r="K322" s="40">
        <f>SUM(V315:V323)</f>
        <v>774.05</v>
      </c>
      <c r="L322" s="41"/>
    </row>
    <row r="323" spans="1:26" ht="14.25">
      <c r="A323" s="56"/>
      <c r="B323" s="57"/>
      <c r="C323" s="57" t="s">
        <v>593</v>
      </c>
      <c r="D323" s="44" t="s">
        <v>594</v>
      </c>
      <c r="E323" s="45">
        <f>Source!AQ102</f>
        <v>94.4</v>
      </c>
      <c r="F323" s="46"/>
      <c r="G323" s="47" t="str">
        <f>Source!DI102</f>
        <v/>
      </c>
      <c r="H323" s="48"/>
      <c r="I323" s="47"/>
      <c r="J323" s="47"/>
      <c r="K323" s="48"/>
      <c r="L323" s="49">
        <f>Source!U102</f>
        <v>3.7760000000000002</v>
      </c>
    </row>
    <row r="324" spans="1:26" ht="15">
      <c r="G324" s="59">
        <f>H317+H318+H320+H321+H322</f>
        <v>104.17</v>
      </c>
      <c r="H324" s="59"/>
      <c r="J324" s="59">
        <f>K317+K318+K320+K321+K322</f>
        <v>3164.4400000000005</v>
      </c>
      <c r="K324" s="59"/>
      <c r="L324" s="50">
        <f>Source!U102</f>
        <v>3.7760000000000002</v>
      </c>
      <c r="O324" s="31">
        <f>G324</f>
        <v>104.17</v>
      </c>
      <c r="P324" s="31">
        <f>J324</f>
        <v>3164.4400000000005</v>
      </c>
      <c r="Q324" s="31">
        <f>L324</f>
        <v>3.7760000000000002</v>
      </c>
      <c r="W324">
        <f>IF(Source!BI102&lt;=1,H317+H318+H320+H321+H322, 0)</f>
        <v>0</v>
      </c>
      <c r="X324">
        <f>IF(Source!BI102=2,H317+H318+H320+H321+H322, 0)</f>
        <v>104.17</v>
      </c>
      <c r="Y324">
        <f>IF(Source!BI102=3,H317+H318+H320+H321+H322, 0)</f>
        <v>0</v>
      </c>
      <c r="Z324">
        <f>IF(Source!BI102=4,H317+H318+H320+H321+H322, 0)</f>
        <v>0</v>
      </c>
    </row>
    <row r="326" spans="1:26" ht="15">
      <c r="A326" s="63" t="str">
        <f>CONCATENATE("Итого по разделу: ",IF(Source!G104&lt;&gt;"Новый раздел", Source!G104, ""))</f>
        <v>Итого по разделу: Помещение №2</v>
      </c>
      <c r="B326" s="63"/>
      <c r="C326" s="63"/>
      <c r="D326" s="63"/>
      <c r="E326" s="63"/>
      <c r="F326" s="63"/>
      <c r="G326" s="60">
        <f>SUM(O253:O325)</f>
        <v>4170.8300000000008</v>
      </c>
      <c r="H326" s="60"/>
      <c r="I326" s="35"/>
      <c r="J326" s="60">
        <f>SUM(P253:P325)</f>
        <v>61719.490000000005</v>
      </c>
      <c r="K326" s="60"/>
      <c r="L326" s="50">
        <f>SUM(Q253:Q325)</f>
        <v>58.950360000000003</v>
      </c>
    </row>
    <row r="330" spans="1:26" ht="15">
      <c r="A330" s="63" t="str">
        <f>CONCATENATE("Итого по локальной смете: ",IF(Source!G202&lt;&gt;"Новая локальная смета", Source!G202, ""))</f>
        <v xml:space="preserve">Итого по локальной смете: </v>
      </c>
      <c r="B330" s="63"/>
      <c r="C330" s="63"/>
      <c r="D330" s="63"/>
      <c r="E330" s="63"/>
      <c r="F330" s="63"/>
      <c r="G330" s="60">
        <f>SUM(O42:O329)</f>
        <v>24333.189999999991</v>
      </c>
      <c r="H330" s="60"/>
      <c r="I330" s="35"/>
      <c r="J330" s="60">
        <f>SUM(P42:P329)</f>
        <v>297019.92000000004</v>
      </c>
      <c r="K330" s="60"/>
      <c r="L330" s="50">
        <f>SUM(Q42:Q329)</f>
        <v>296.91836000000001</v>
      </c>
    </row>
    <row r="334" spans="1:26" ht="15">
      <c r="A334" s="63" t="str">
        <f>CONCATENATE("Итого по смете: ",IF(Source!G232&lt;&gt;"Новый объект", Source!G232, ""))</f>
        <v>Итого по смете: Ремонт помещений Дрезна 2020</v>
      </c>
      <c r="B334" s="63"/>
      <c r="C334" s="63"/>
      <c r="D334" s="63"/>
      <c r="E334" s="63"/>
      <c r="F334" s="63"/>
      <c r="G334" s="60">
        <f>SUM(O1:O333)</f>
        <v>24333.189999999991</v>
      </c>
      <c r="H334" s="60"/>
      <c r="I334" s="35"/>
      <c r="J334" s="60">
        <f>SUM(P1:P333)</f>
        <v>297019.92000000004</v>
      </c>
      <c r="K334" s="60"/>
      <c r="L334" s="50">
        <f>SUM(Q1:Q333)</f>
        <v>296.91836000000001</v>
      </c>
    </row>
    <row r="336" spans="1:26" ht="14.25">
      <c r="C336" s="67" t="str">
        <f>Source!H261</f>
        <v>НДС 20%</v>
      </c>
      <c r="D336" s="67"/>
      <c r="E336" s="67"/>
      <c r="F336" s="67"/>
      <c r="G336" s="67"/>
      <c r="H336" s="67"/>
      <c r="I336" s="67"/>
      <c r="J336" s="68">
        <f>IF(Source!F261=0, "", Source!F261)</f>
        <v>59404</v>
      </c>
      <c r="K336" s="68"/>
    </row>
    <row r="337" spans="1:12" ht="14.25">
      <c r="C337" s="67" t="str">
        <f>Source!H262</f>
        <v>всего с НДС</v>
      </c>
      <c r="D337" s="67"/>
      <c r="E337" s="67"/>
      <c r="F337" s="67"/>
      <c r="G337" s="67"/>
      <c r="H337" s="67"/>
      <c r="I337" s="67"/>
      <c r="J337" s="68">
        <f>IF(Source!F262=0, "", Source!F262)</f>
        <v>356423.9</v>
      </c>
      <c r="K337" s="68"/>
    </row>
    <row r="340" spans="1:12" ht="14.25">
      <c r="A340" s="34" t="s">
        <v>596</v>
      </c>
      <c r="B340" s="34"/>
      <c r="C340" s="10" t="s">
        <v>597</v>
      </c>
      <c r="D340" s="32" t="str">
        <f>IF(Source!CP12&lt;&gt;"", Source!CP12," ")</f>
        <v xml:space="preserve"> </v>
      </c>
      <c r="E340" s="32"/>
      <c r="F340" s="32"/>
      <c r="G340" s="32"/>
      <c r="H340" s="32"/>
      <c r="I340" s="11" t="str">
        <f>IF(Source!CO12&lt;&gt;"", Source!CO12," ")</f>
        <v xml:space="preserve"> </v>
      </c>
      <c r="J340" s="10"/>
      <c r="K340" s="11"/>
      <c r="L340" s="11"/>
    </row>
    <row r="341" spans="1:12" ht="14.25">
      <c r="A341" s="11"/>
      <c r="B341" s="11"/>
      <c r="C341" s="10"/>
      <c r="D341" s="65" t="s">
        <v>598</v>
      </c>
      <c r="E341" s="65"/>
      <c r="F341" s="65"/>
      <c r="G341" s="65"/>
      <c r="H341" s="65"/>
      <c r="I341" s="11"/>
      <c r="J341" s="10"/>
      <c r="K341" s="11"/>
      <c r="L341" s="11"/>
    </row>
    <row r="342" spans="1:12" ht="14.25">
      <c r="A342" s="11"/>
      <c r="B342" s="11"/>
      <c r="C342" s="10"/>
      <c r="D342" s="11"/>
      <c r="E342" s="11"/>
      <c r="F342" s="11"/>
      <c r="G342" s="11"/>
      <c r="H342" s="11"/>
      <c r="I342" s="11"/>
      <c r="J342" s="10"/>
      <c r="K342" s="11"/>
      <c r="L342" s="11"/>
    </row>
    <row r="343" spans="1:12" ht="14.25">
      <c r="A343" s="34" t="s">
        <v>596</v>
      </c>
      <c r="B343" s="34"/>
      <c r="C343" s="10" t="s">
        <v>599</v>
      </c>
      <c r="D343" s="32" t="str">
        <f>IF(Source!AC12&lt;&gt;"", Source!AC12," ")</f>
        <v xml:space="preserve"> </v>
      </c>
      <c r="E343" s="32"/>
      <c r="F343" s="32"/>
      <c r="G343" s="32"/>
      <c r="H343" s="32"/>
      <c r="I343" s="11" t="str">
        <f>IF(Source!AB12&lt;&gt;"", Source!AB12," ")</f>
        <v xml:space="preserve"> </v>
      </c>
      <c r="J343" s="10"/>
      <c r="K343" s="11"/>
      <c r="L343" s="11"/>
    </row>
    <row r="344" spans="1:12" ht="14.25">
      <c r="A344" s="11"/>
      <c r="B344" s="11"/>
      <c r="C344" s="11"/>
      <c r="D344" s="65" t="s">
        <v>598</v>
      </c>
      <c r="E344" s="65"/>
      <c r="F344" s="65"/>
      <c r="G344" s="65"/>
      <c r="H344" s="65"/>
      <c r="I344" s="11"/>
      <c r="J344" s="11"/>
      <c r="K344" s="11"/>
      <c r="L344" s="11"/>
    </row>
    <row r="345" spans="1:12" ht="14.25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</row>
    <row r="346" spans="1:12" ht="14.25">
      <c r="A346" s="11"/>
      <c r="B346" s="11"/>
      <c r="C346" s="10" t="s">
        <v>600</v>
      </c>
      <c r="D346" s="32" t="str">
        <f>IF(Source!AE12&lt;&gt;"", Source!AE12," ")</f>
        <v xml:space="preserve"> </v>
      </c>
      <c r="E346" s="32"/>
      <c r="F346" s="32"/>
      <c r="G346" s="32"/>
      <c r="H346" s="32"/>
      <c r="I346" s="11" t="str">
        <f>IF(Source!AD12&lt;&gt;"", Source!AD12," ")</f>
        <v xml:space="preserve"> </v>
      </c>
      <c r="J346" s="10"/>
      <c r="K346" s="11"/>
      <c r="L346" s="11"/>
    </row>
    <row r="347" spans="1:12" ht="14.25">
      <c r="A347" s="11"/>
      <c r="B347" s="11"/>
      <c r="C347" s="11"/>
      <c r="D347" s="65" t="s">
        <v>598</v>
      </c>
      <c r="E347" s="65"/>
      <c r="F347" s="65"/>
      <c r="G347" s="65"/>
      <c r="H347" s="65"/>
      <c r="I347" s="11"/>
      <c r="J347" s="11"/>
      <c r="K347" s="11"/>
      <c r="L347" s="11"/>
    </row>
  </sheetData>
  <mergeCells count="165">
    <mergeCell ref="B3:E3"/>
    <mergeCell ref="H3:L3"/>
    <mergeCell ref="B4:E4"/>
    <mergeCell ref="H4:L4"/>
    <mergeCell ref="B6:E6"/>
    <mergeCell ref="H6:L6"/>
    <mergeCell ref="B15:K15"/>
    <mergeCell ref="B17:K17"/>
    <mergeCell ref="B19:K19"/>
    <mergeCell ref="B20:K20"/>
    <mergeCell ref="A22:L22"/>
    <mergeCell ref="G25:H25"/>
    <mergeCell ref="I25:J25"/>
    <mergeCell ref="B7:E7"/>
    <mergeCell ref="H7:L7"/>
    <mergeCell ref="B10:K10"/>
    <mergeCell ref="B11:K11"/>
    <mergeCell ref="F13:G13"/>
    <mergeCell ref="H13:K13"/>
    <mergeCell ref="C28:F28"/>
    <mergeCell ref="G28:H28"/>
    <mergeCell ref="I28:J28"/>
    <mergeCell ref="K28:L28"/>
    <mergeCell ref="C29:F29"/>
    <mergeCell ref="G29:H29"/>
    <mergeCell ref="I29:J29"/>
    <mergeCell ref="K29:L29"/>
    <mergeCell ref="C26:F26"/>
    <mergeCell ref="G26:H26"/>
    <mergeCell ref="I26:J26"/>
    <mergeCell ref="K26:L26"/>
    <mergeCell ref="C27:F27"/>
    <mergeCell ref="G27:H27"/>
    <mergeCell ref="I27:J27"/>
    <mergeCell ref="K27:L27"/>
    <mergeCell ref="C32:F32"/>
    <mergeCell ref="G32:H32"/>
    <mergeCell ref="I32:J32"/>
    <mergeCell ref="K32:L32"/>
    <mergeCell ref="C33:F33"/>
    <mergeCell ref="G33:H33"/>
    <mergeCell ref="I33:J33"/>
    <mergeCell ref="C30:F30"/>
    <mergeCell ref="G30:H30"/>
    <mergeCell ref="I30:J30"/>
    <mergeCell ref="K30:L30"/>
    <mergeCell ref="C31:F31"/>
    <mergeCell ref="G31:H31"/>
    <mergeCell ref="I31:J31"/>
    <mergeCell ref="K31:L31"/>
    <mergeCell ref="A38:L38"/>
    <mergeCell ref="C336:I336"/>
    <mergeCell ref="J336:K336"/>
    <mergeCell ref="C337:I337"/>
    <mergeCell ref="J337:K337"/>
    <mergeCell ref="D341:H341"/>
    <mergeCell ref="F95:G95"/>
    <mergeCell ref="J88:K88"/>
    <mergeCell ref="G88:H88"/>
    <mergeCell ref="J77:K77"/>
    <mergeCell ref="D344:H344"/>
    <mergeCell ref="D347:H347"/>
    <mergeCell ref="G107:H107"/>
    <mergeCell ref="J100:K100"/>
    <mergeCell ref="G100:H100"/>
    <mergeCell ref="F96:G96"/>
    <mergeCell ref="J156:K156"/>
    <mergeCell ref="G156:H156"/>
    <mergeCell ref="J147:K147"/>
    <mergeCell ref="G147:H147"/>
    <mergeCell ref="F50:G50"/>
    <mergeCell ref="F49:G49"/>
    <mergeCell ref="A44:L44"/>
    <mergeCell ref="A42:L42"/>
    <mergeCell ref="J178:K178"/>
    <mergeCell ref="G178:H178"/>
    <mergeCell ref="J168:K168"/>
    <mergeCell ref="G168:H168"/>
    <mergeCell ref="J158:K158"/>
    <mergeCell ref="G158:H158"/>
    <mergeCell ref="J63:K63"/>
    <mergeCell ref="G63:H63"/>
    <mergeCell ref="F60:G60"/>
    <mergeCell ref="F59:G59"/>
    <mergeCell ref="J52:K52"/>
    <mergeCell ref="G52:H52"/>
    <mergeCell ref="G77:H77"/>
    <mergeCell ref="J75:K75"/>
    <mergeCell ref="G75:H75"/>
    <mergeCell ref="F73:G73"/>
    <mergeCell ref="F72:G72"/>
    <mergeCell ref="J65:K65"/>
    <mergeCell ref="G65:H65"/>
    <mergeCell ref="J116:K116"/>
    <mergeCell ref="G116:H116"/>
    <mergeCell ref="J107:K107"/>
    <mergeCell ref="G237:H237"/>
    <mergeCell ref="F235:G235"/>
    <mergeCell ref="F234:G234"/>
    <mergeCell ref="J227:K227"/>
    <mergeCell ref="G227:H227"/>
    <mergeCell ref="F225:G225"/>
    <mergeCell ref="F224:G224"/>
    <mergeCell ref="J136:K136"/>
    <mergeCell ref="G136:H136"/>
    <mergeCell ref="F133:G133"/>
    <mergeCell ref="F132:G132"/>
    <mergeCell ref="J125:K125"/>
    <mergeCell ref="G125:H125"/>
    <mergeCell ref="F186:G186"/>
    <mergeCell ref="F185:G185"/>
    <mergeCell ref="G292:H292"/>
    <mergeCell ref="J283:K283"/>
    <mergeCell ref="G283:H283"/>
    <mergeCell ref="J281:K281"/>
    <mergeCell ref="G281:H281"/>
    <mergeCell ref="F279:G279"/>
    <mergeCell ref="F278:G278"/>
    <mergeCell ref="J271:K271"/>
    <mergeCell ref="F206:G206"/>
    <mergeCell ref="F205:G205"/>
    <mergeCell ref="J198:K198"/>
    <mergeCell ref="G198:H198"/>
    <mergeCell ref="J188:K188"/>
    <mergeCell ref="G188:H188"/>
    <mergeCell ref="J218:K218"/>
    <mergeCell ref="G218:H218"/>
    <mergeCell ref="F216:G216"/>
    <mergeCell ref="F215:G215"/>
    <mergeCell ref="J208:K208"/>
    <mergeCell ref="G208:H208"/>
    <mergeCell ref="G249:H249"/>
    <mergeCell ref="J249:K249"/>
    <mergeCell ref="A249:F249"/>
    <mergeCell ref="J247:K247"/>
    <mergeCell ref="G247:H247"/>
    <mergeCell ref="J237:K237"/>
    <mergeCell ref="G271:H271"/>
    <mergeCell ref="J269:K269"/>
    <mergeCell ref="G269:H269"/>
    <mergeCell ref="J260:K260"/>
    <mergeCell ref="G260:H260"/>
    <mergeCell ref="A253:L253"/>
    <mergeCell ref="J292:K292"/>
    <mergeCell ref="G334:H334"/>
    <mergeCell ref="J304:K304"/>
    <mergeCell ref="G304:H304"/>
    <mergeCell ref="F302:G302"/>
    <mergeCell ref="F301:G301"/>
    <mergeCell ref="J294:K294"/>
    <mergeCell ref="G294:H294"/>
    <mergeCell ref="J324:K324"/>
    <mergeCell ref="G324:H324"/>
    <mergeCell ref="J314:K314"/>
    <mergeCell ref="G314:H314"/>
    <mergeCell ref="F312:G312"/>
    <mergeCell ref="F311:G311"/>
    <mergeCell ref="J334:K334"/>
    <mergeCell ref="A334:F334"/>
    <mergeCell ref="G330:H330"/>
    <mergeCell ref="J330:K330"/>
    <mergeCell ref="A330:F330"/>
    <mergeCell ref="G326:H326"/>
    <mergeCell ref="J326:K326"/>
    <mergeCell ref="A326:F326"/>
  </mergeCells>
  <pageMargins left="0.4" right="0.2" top="0.2" bottom="0.4" header="0.2" footer="0.2"/>
  <pageSetup paperSize="9" scale="58" fitToHeight="0" orientation="portrait" horizontalDpi="360" verticalDpi="360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K299"/>
  <sheetViews>
    <sheetView workbookViewId="0">
      <selection activeCell="A295" sqref="A295:E295"/>
    </sheetView>
  </sheetViews>
  <sheetFormatPr defaultColWidth="9.140625" defaultRowHeight="12.75"/>
  <cols>
    <col min="1" max="256" width="9.140625" customWidth="1"/>
  </cols>
  <sheetData>
    <row r="1" spans="1:133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58436</v>
      </c>
      <c r="M1">
        <v>10</v>
      </c>
      <c r="N1">
        <v>11</v>
      </c>
      <c r="O1">
        <v>0</v>
      </c>
      <c r="P1">
        <v>1</v>
      </c>
      <c r="Q1">
        <v>6</v>
      </c>
    </row>
    <row r="12" spans="1:133">
      <c r="A12" s="1">
        <v>1</v>
      </c>
      <c r="B12" s="1">
        <v>293</v>
      </c>
      <c r="C12" s="1">
        <v>0</v>
      </c>
      <c r="D12" s="1">
        <f>ROW(A232)</f>
        <v>232</v>
      </c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/>
      <c r="M12" s="1"/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/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/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8200</v>
      </c>
      <c r="CI12" s="1" t="s">
        <v>3</v>
      </c>
      <c r="CJ12" s="1" t="s">
        <v>3</v>
      </c>
      <c r="CK12" s="1">
        <v>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45">
      <c r="A18" s="2">
        <v>52</v>
      </c>
      <c r="B18" s="2">
        <f t="shared" ref="B18:G18" si="0">B232</f>
        <v>293</v>
      </c>
      <c r="C18" s="2">
        <f t="shared" si="0"/>
        <v>1</v>
      </c>
      <c r="D18" s="2">
        <f t="shared" si="0"/>
        <v>12</v>
      </c>
      <c r="E18" s="2">
        <f t="shared" si="0"/>
        <v>0</v>
      </c>
      <c r="F18" s="2" t="str">
        <f t="shared" si="0"/>
        <v>Новый объект</v>
      </c>
      <c r="G18" s="2" t="str">
        <f t="shared" si="0"/>
        <v>Ремонт помещений Дрезна 2020</v>
      </c>
      <c r="H18" s="2"/>
      <c r="I18" s="2"/>
      <c r="J18" s="2"/>
      <c r="K18" s="2"/>
      <c r="L18" s="2"/>
      <c r="M18" s="2"/>
      <c r="N18" s="2"/>
      <c r="O18" s="2">
        <f t="shared" ref="O18:AT18" si="1">O232</f>
        <v>166728.69</v>
      </c>
      <c r="P18" s="2">
        <f t="shared" si="1"/>
        <v>76161.16</v>
      </c>
      <c r="Q18" s="2">
        <f t="shared" si="1"/>
        <v>5434.02</v>
      </c>
      <c r="R18" s="2">
        <f t="shared" si="1"/>
        <v>2373.75</v>
      </c>
      <c r="S18" s="2">
        <f t="shared" si="1"/>
        <v>85133.51</v>
      </c>
      <c r="T18" s="2">
        <f t="shared" si="1"/>
        <v>0</v>
      </c>
      <c r="U18" s="2">
        <f t="shared" si="1"/>
        <v>296.91835999999995</v>
      </c>
      <c r="V18" s="2">
        <f t="shared" si="1"/>
        <v>7.1583879999999995</v>
      </c>
      <c r="W18" s="2">
        <f t="shared" si="1"/>
        <v>427.64</v>
      </c>
      <c r="X18" s="2">
        <f t="shared" si="1"/>
        <v>82593.98</v>
      </c>
      <c r="Y18" s="2">
        <f t="shared" si="1"/>
        <v>47697.25</v>
      </c>
      <c r="Z18" s="2">
        <f t="shared" si="1"/>
        <v>0</v>
      </c>
      <c r="AA18" s="2">
        <f t="shared" si="1"/>
        <v>0</v>
      </c>
      <c r="AB18" s="2">
        <f t="shared" si="1"/>
        <v>0</v>
      </c>
      <c r="AC18" s="2">
        <f t="shared" si="1"/>
        <v>0</v>
      </c>
      <c r="AD18" s="2">
        <f t="shared" si="1"/>
        <v>0</v>
      </c>
      <c r="AE18" s="2">
        <f t="shared" si="1"/>
        <v>0</v>
      </c>
      <c r="AF18" s="2">
        <f t="shared" si="1"/>
        <v>0</v>
      </c>
      <c r="AG18" s="2">
        <f t="shared" si="1"/>
        <v>0</v>
      </c>
      <c r="AH18" s="2">
        <f t="shared" si="1"/>
        <v>0</v>
      </c>
      <c r="AI18" s="2">
        <f t="shared" si="1"/>
        <v>0</v>
      </c>
      <c r="AJ18" s="2">
        <f t="shared" si="1"/>
        <v>0</v>
      </c>
      <c r="AK18" s="2">
        <f t="shared" si="1"/>
        <v>0</v>
      </c>
      <c r="AL18" s="2">
        <f t="shared" si="1"/>
        <v>0</v>
      </c>
      <c r="AM18" s="2">
        <f t="shared" si="1"/>
        <v>0</v>
      </c>
      <c r="AN18" s="2">
        <f t="shared" si="1"/>
        <v>0</v>
      </c>
      <c r="AO18" s="2">
        <f t="shared" si="1"/>
        <v>0</v>
      </c>
      <c r="AP18" s="2">
        <f t="shared" si="1"/>
        <v>0</v>
      </c>
      <c r="AQ18" s="2">
        <f t="shared" si="1"/>
        <v>0</v>
      </c>
      <c r="AR18" s="2">
        <f t="shared" si="1"/>
        <v>297019.92</v>
      </c>
      <c r="AS18" s="2">
        <f t="shared" si="1"/>
        <v>274965.93</v>
      </c>
      <c r="AT18" s="2">
        <f t="shared" si="1"/>
        <v>22053.99</v>
      </c>
      <c r="AU18" s="2">
        <f t="shared" ref="AU18:BZ18" si="2">AU232</f>
        <v>0</v>
      </c>
      <c r="AV18" s="2">
        <f t="shared" si="2"/>
        <v>76161.16</v>
      </c>
      <c r="AW18" s="2">
        <f t="shared" si="2"/>
        <v>76161.16</v>
      </c>
      <c r="AX18" s="2">
        <f t="shared" si="2"/>
        <v>0</v>
      </c>
      <c r="AY18" s="2">
        <f t="shared" si="2"/>
        <v>76161.16</v>
      </c>
      <c r="AZ18" s="2">
        <f t="shared" si="2"/>
        <v>0</v>
      </c>
      <c r="BA18" s="2">
        <f t="shared" si="2"/>
        <v>0</v>
      </c>
      <c r="BB18" s="2">
        <f t="shared" si="2"/>
        <v>0</v>
      </c>
      <c r="BC18" s="2">
        <f t="shared" si="2"/>
        <v>0</v>
      </c>
      <c r="BD18" s="2">
        <f t="shared" si="2"/>
        <v>0</v>
      </c>
      <c r="BE18" s="2">
        <f t="shared" si="2"/>
        <v>0</v>
      </c>
      <c r="BF18" s="2">
        <f t="shared" si="2"/>
        <v>0</v>
      </c>
      <c r="BG18" s="2">
        <f t="shared" si="2"/>
        <v>0</v>
      </c>
      <c r="BH18" s="2">
        <f t="shared" si="2"/>
        <v>0</v>
      </c>
      <c r="BI18" s="2">
        <f t="shared" si="2"/>
        <v>0</v>
      </c>
      <c r="BJ18" s="2">
        <f t="shared" si="2"/>
        <v>0</v>
      </c>
      <c r="BK18" s="2">
        <f t="shared" si="2"/>
        <v>0</v>
      </c>
      <c r="BL18" s="2">
        <f t="shared" si="2"/>
        <v>0</v>
      </c>
      <c r="BM18" s="2">
        <f t="shared" si="2"/>
        <v>0</v>
      </c>
      <c r="BN18" s="2">
        <f t="shared" si="2"/>
        <v>0</v>
      </c>
      <c r="BO18" s="2">
        <f t="shared" si="2"/>
        <v>0</v>
      </c>
      <c r="BP18" s="2">
        <f t="shared" si="2"/>
        <v>0</v>
      </c>
      <c r="BQ18" s="2">
        <f t="shared" si="2"/>
        <v>0</v>
      </c>
      <c r="BR18" s="2">
        <f t="shared" si="2"/>
        <v>0</v>
      </c>
      <c r="BS18" s="2">
        <f t="shared" si="2"/>
        <v>0</v>
      </c>
      <c r="BT18" s="2">
        <f t="shared" si="2"/>
        <v>0</v>
      </c>
      <c r="BU18" s="2">
        <f t="shared" si="2"/>
        <v>0</v>
      </c>
      <c r="BV18" s="2">
        <f t="shared" si="2"/>
        <v>0</v>
      </c>
      <c r="BW18" s="2">
        <f t="shared" si="2"/>
        <v>0</v>
      </c>
      <c r="BX18" s="2">
        <f t="shared" si="2"/>
        <v>0</v>
      </c>
      <c r="BY18" s="2">
        <f t="shared" si="2"/>
        <v>0</v>
      </c>
      <c r="BZ18" s="2">
        <f t="shared" si="2"/>
        <v>0</v>
      </c>
      <c r="CA18" s="2">
        <f t="shared" ref="CA18:DF18" si="3">CA232</f>
        <v>0</v>
      </c>
      <c r="CB18" s="2">
        <f t="shared" si="3"/>
        <v>0</v>
      </c>
      <c r="CC18" s="2">
        <f t="shared" si="3"/>
        <v>0</v>
      </c>
      <c r="CD18" s="2">
        <f t="shared" si="3"/>
        <v>0</v>
      </c>
      <c r="CE18" s="2">
        <f t="shared" si="3"/>
        <v>0</v>
      </c>
      <c r="CF18" s="2">
        <f t="shared" si="3"/>
        <v>0</v>
      </c>
      <c r="CG18" s="2">
        <f t="shared" si="3"/>
        <v>0</v>
      </c>
      <c r="CH18" s="2">
        <f t="shared" si="3"/>
        <v>0</v>
      </c>
      <c r="CI18" s="2">
        <f t="shared" si="3"/>
        <v>0</v>
      </c>
      <c r="CJ18" s="2">
        <f t="shared" si="3"/>
        <v>0</v>
      </c>
      <c r="CK18" s="2">
        <f t="shared" si="3"/>
        <v>0</v>
      </c>
      <c r="CL18" s="2">
        <f t="shared" si="3"/>
        <v>0</v>
      </c>
      <c r="CM18" s="2">
        <f t="shared" si="3"/>
        <v>0</v>
      </c>
      <c r="CN18" s="2">
        <f t="shared" si="3"/>
        <v>0</v>
      </c>
      <c r="CO18" s="2">
        <f t="shared" si="3"/>
        <v>0</v>
      </c>
      <c r="CP18" s="2">
        <f t="shared" si="3"/>
        <v>0</v>
      </c>
      <c r="CQ18" s="2">
        <f t="shared" si="3"/>
        <v>0</v>
      </c>
      <c r="CR18" s="2">
        <f t="shared" si="3"/>
        <v>0</v>
      </c>
      <c r="CS18" s="2">
        <f t="shared" si="3"/>
        <v>0</v>
      </c>
      <c r="CT18" s="2">
        <f t="shared" si="3"/>
        <v>0</v>
      </c>
      <c r="CU18" s="2">
        <f t="shared" si="3"/>
        <v>0</v>
      </c>
      <c r="CV18" s="2">
        <f t="shared" si="3"/>
        <v>0</v>
      </c>
      <c r="CW18" s="2">
        <f t="shared" si="3"/>
        <v>0</v>
      </c>
      <c r="CX18" s="2">
        <f t="shared" si="3"/>
        <v>0</v>
      </c>
      <c r="CY18" s="2">
        <f t="shared" si="3"/>
        <v>0</v>
      </c>
      <c r="CZ18" s="2">
        <f t="shared" si="3"/>
        <v>0</v>
      </c>
      <c r="DA18" s="2">
        <f t="shared" si="3"/>
        <v>0</v>
      </c>
      <c r="DB18" s="2">
        <f t="shared" si="3"/>
        <v>0</v>
      </c>
      <c r="DC18" s="2">
        <f t="shared" si="3"/>
        <v>0</v>
      </c>
      <c r="DD18" s="2">
        <f t="shared" si="3"/>
        <v>0</v>
      </c>
      <c r="DE18" s="2">
        <f t="shared" si="3"/>
        <v>0</v>
      </c>
      <c r="DF18" s="2">
        <f t="shared" si="3"/>
        <v>0</v>
      </c>
      <c r="DG18" s="3">
        <f t="shared" ref="DG18:EL18" si="4">DG232</f>
        <v>0</v>
      </c>
      <c r="DH18" s="3">
        <f t="shared" si="4"/>
        <v>0</v>
      </c>
      <c r="DI18" s="3">
        <f t="shared" si="4"/>
        <v>0</v>
      </c>
      <c r="DJ18" s="3">
        <f t="shared" si="4"/>
        <v>0</v>
      </c>
      <c r="DK18" s="3">
        <f t="shared" si="4"/>
        <v>0</v>
      </c>
      <c r="DL18" s="3">
        <f t="shared" si="4"/>
        <v>0</v>
      </c>
      <c r="DM18" s="3">
        <f t="shared" si="4"/>
        <v>0</v>
      </c>
      <c r="DN18" s="3">
        <f t="shared" si="4"/>
        <v>0</v>
      </c>
      <c r="DO18" s="3">
        <f t="shared" si="4"/>
        <v>0</v>
      </c>
      <c r="DP18" s="3">
        <f t="shared" si="4"/>
        <v>0</v>
      </c>
      <c r="DQ18" s="3">
        <f t="shared" si="4"/>
        <v>0</v>
      </c>
      <c r="DR18" s="3">
        <f t="shared" si="4"/>
        <v>0</v>
      </c>
      <c r="DS18" s="3">
        <f t="shared" si="4"/>
        <v>0</v>
      </c>
      <c r="DT18" s="3">
        <f t="shared" si="4"/>
        <v>0</v>
      </c>
      <c r="DU18" s="3">
        <f t="shared" si="4"/>
        <v>0</v>
      </c>
      <c r="DV18" s="3">
        <f t="shared" si="4"/>
        <v>0</v>
      </c>
      <c r="DW18" s="3">
        <f t="shared" si="4"/>
        <v>0</v>
      </c>
      <c r="DX18" s="3">
        <f t="shared" si="4"/>
        <v>0</v>
      </c>
      <c r="DY18" s="3">
        <f t="shared" si="4"/>
        <v>0</v>
      </c>
      <c r="DZ18" s="3">
        <f t="shared" si="4"/>
        <v>0</v>
      </c>
      <c r="EA18" s="3">
        <f t="shared" si="4"/>
        <v>0</v>
      </c>
      <c r="EB18" s="3">
        <f t="shared" si="4"/>
        <v>0</v>
      </c>
      <c r="EC18" s="3">
        <f t="shared" si="4"/>
        <v>0</v>
      </c>
      <c r="ED18" s="3">
        <f t="shared" si="4"/>
        <v>0</v>
      </c>
      <c r="EE18" s="3">
        <f t="shared" si="4"/>
        <v>0</v>
      </c>
      <c r="EF18" s="3">
        <f t="shared" si="4"/>
        <v>0</v>
      </c>
      <c r="EG18" s="3">
        <f t="shared" si="4"/>
        <v>0</v>
      </c>
      <c r="EH18" s="3">
        <f t="shared" si="4"/>
        <v>0</v>
      </c>
      <c r="EI18" s="3">
        <f t="shared" si="4"/>
        <v>0</v>
      </c>
      <c r="EJ18" s="3">
        <f t="shared" si="4"/>
        <v>0</v>
      </c>
      <c r="EK18" s="3">
        <f t="shared" si="4"/>
        <v>0</v>
      </c>
      <c r="EL18" s="3">
        <f t="shared" si="4"/>
        <v>0</v>
      </c>
      <c r="EM18" s="3">
        <f t="shared" ref="EM18:FR18" si="5">EM232</f>
        <v>0</v>
      </c>
      <c r="EN18" s="3">
        <f t="shared" si="5"/>
        <v>0</v>
      </c>
      <c r="EO18" s="3">
        <f t="shared" si="5"/>
        <v>0</v>
      </c>
      <c r="EP18" s="3">
        <f t="shared" si="5"/>
        <v>0</v>
      </c>
      <c r="EQ18" s="3">
        <f t="shared" si="5"/>
        <v>0</v>
      </c>
      <c r="ER18" s="3">
        <f t="shared" si="5"/>
        <v>0</v>
      </c>
      <c r="ES18" s="3">
        <f t="shared" si="5"/>
        <v>0</v>
      </c>
      <c r="ET18" s="3">
        <f t="shared" si="5"/>
        <v>0</v>
      </c>
      <c r="EU18" s="3">
        <f t="shared" si="5"/>
        <v>0</v>
      </c>
      <c r="EV18" s="3">
        <f t="shared" si="5"/>
        <v>0</v>
      </c>
      <c r="EW18" s="3">
        <f t="shared" si="5"/>
        <v>0</v>
      </c>
      <c r="EX18" s="3">
        <f t="shared" si="5"/>
        <v>0</v>
      </c>
      <c r="EY18" s="3">
        <f t="shared" si="5"/>
        <v>0</v>
      </c>
      <c r="EZ18" s="3">
        <f t="shared" si="5"/>
        <v>0</v>
      </c>
      <c r="FA18" s="3">
        <f t="shared" si="5"/>
        <v>0</v>
      </c>
      <c r="FB18" s="3">
        <f t="shared" si="5"/>
        <v>0</v>
      </c>
      <c r="FC18" s="3">
        <f t="shared" si="5"/>
        <v>0</v>
      </c>
      <c r="FD18" s="3">
        <f t="shared" si="5"/>
        <v>0</v>
      </c>
      <c r="FE18" s="3">
        <f t="shared" si="5"/>
        <v>0</v>
      </c>
      <c r="FF18" s="3">
        <f t="shared" si="5"/>
        <v>0</v>
      </c>
      <c r="FG18" s="3">
        <f t="shared" si="5"/>
        <v>0</v>
      </c>
      <c r="FH18" s="3">
        <f t="shared" si="5"/>
        <v>0</v>
      </c>
      <c r="FI18" s="3">
        <f t="shared" si="5"/>
        <v>0</v>
      </c>
      <c r="FJ18" s="3">
        <f t="shared" si="5"/>
        <v>0</v>
      </c>
      <c r="FK18" s="3">
        <f t="shared" si="5"/>
        <v>0</v>
      </c>
      <c r="FL18" s="3">
        <f t="shared" si="5"/>
        <v>0</v>
      </c>
      <c r="FM18" s="3">
        <f t="shared" si="5"/>
        <v>0</v>
      </c>
      <c r="FN18" s="3">
        <f t="shared" si="5"/>
        <v>0</v>
      </c>
      <c r="FO18" s="3">
        <f t="shared" si="5"/>
        <v>0</v>
      </c>
      <c r="FP18" s="3">
        <f t="shared" si="5"/>
        <v>0</v>
      </c>
      <c r="FQ18" s="3">
        <f t="shared" si="5"/>
        <v>0</v>
      </c>
      <c r="FR18" s="3">
        <f t="shared" si="5"/>
        <v>0</v>
      </c>
      <c r="FS18" s="3">
        <f t="shared" ref="FS18:GX18" si="6">FS232</f>
        <v>0</v>
      </c>
      <c r="FT18" s="3">
        <f t="shared" si="6"/>
        <v>0</v>
      </c>
      <c r="FU18" s="3">
        <f t="shared" si="6"/>
        <v>0</v>
      </c>
      <c r="FV18" s="3">
        <f t="shared" si="6"/>
        <v>0</v>
      </c>
      <c r="FW18" s="3">
        <f t="shared" si="6"/>
        <v>0</v>
      </c>
      <c r="FX18" s="3">
        <f t="shared" si="6"/>
        <v>0</v>
      </c>
      <c r="FY18" s="3">
        <f t="shared" si="6"/>
        <v>0</v>
      </c>
      <c r="FZ18" s="3">
        <f t="shared" si="6"/>
        <v>0</v>
      </c>
      <c r="GA18" s="3">
        <f t="shared" si="6"/>
        <v>0</v>
      </c>
      <c r="GB18" s="3">
        <f t="shared" si="6"/>
        <v>0</v>
      </c>
      <c r="GC18" s="3">
        <f t="shared" si="6"/>
        <v>0</v>
      </c>
      <c r="GD18" s="3">
        <f t="shared" si="6"/>
        <v>0</v>
      </c>
      <c r="GE18" s="3">
        <f t="shared" si="6"/>
        <v>0</v>
      </c>
      <c r="GF18" s="3">
        <f t="shared" si="6"/>
        <v>0</v>
      </c>
      <c r="GG18" s="3">
        <f t="shared" si="6"/>
        <v>0</v>
      </c>
      <c r="GH18" s="3">
        <f t="shared" si="6"/>
        <v>0</v>
      </c>
      <c r="GI18" s="3">
        <f t="shared" si="6"/>
        <v>0</v>
      </c>
      <c r="GJ18" s="3">
        <f t="shared" si="6"/>
        <v>0</v>
      </c>
      <c r="GK18" s="3">
        <f t="shared" si="6"/>
        <v>0</v>
      </c>
      <c r="GL18" s="3">
        <f t="shared" si="6"/>
        <v>0</v>
      </c>
      <c r="GM18" s="3">
        <f t="shared" si="6"/>
        <v>0</v>
      </c>
      <c r="GN18" s="3">
        <f t="shared" si="6"/>
        <v>0</v>
      </c>
      <c r="GO18" s="3">
        <f t="shared" si="6"/>
        <v>0</v>
      </c>
      <c r="GP18" s="3">
        <f t="shared" si="6"/>
        <v>0</v>
      </c>
      <c r="GQ18" s="3">
        <f t="shared" si="6"/>
        <v>0</v>
      </c>
      <c r="GR18" s="3">
        <f t="shared" si="6"/>
        <v>0</v>
      </c>
      <c r="GS18" s="3">
        <f t="shared" si="6"/>
        <v>0</v>
      </c>
      <c r="GT18" s="3">
        <f t="shared" si="6"/>
        <v>0</v>
      </c>
      <c r="GU18" s="3">
        <f t="shared" si="6"/>
        <v>0</v>
      </c>
      <c r="GV18" s="3">
        <f t="shared" si="6"/>
        <v>0</v>
      </c>
      <c r="GW18" s="3">
        <f t="shared" si="6"/>
        <v>0</v>
      </c>
      <c r="GX18" s="3">
        <f t="shared" si="6"/>
        <v>0</v>
      </c>
    </row>
    <row r="20" spans="1:245">
      <c r="A20" s="1">
        <v>3</v>
      </c>
      <c r="B20" s="1">
        <v>1</v>
      </c>
      <c r="C20" s="1"/>
      <c r="D20" s="1">
        <f>ROW(A202)</f>
        <v>202</v>
      </c>
      <c r="E20" s="1"/>
      <c r="F20" s="1" t="s">
        <v>12</v>
      </c>
      <c r="G20" s="1" t="s">
        <v>13</v>
      </c>
      <c r="H20" s="1" t="s">
        <v>3</v>
      </c>
      <c r="I20" s="1">
        <v>0</v>
      </c>
      <c r="J20" s="1" t="s">
        <v>3</v>
      </c>
      <c r="K20" s="1">
        <v>-1</v>
      </c>
      <c r="L20" s="1" t="s">
        <v>3</v>
      </c>
      <c r="M20" s="1"/>
      <c r="N20" s="1"/>
      <c r="O20" s="1"/>
      <c r="P20" s="1"/>
      <c r="Q20" s="1"/>
      <c r="R20" s="1"/>
      <c r="S20" s="1"/>
      <c r="T20" s="1"/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  <c r="CK20" t="s">
        <v>3</v>
      </c>
      <c r="CL20" t="s">
        <v>3</v>
      </c>
      <c r="CM20" t="s">
        <v>3</v>
      </c>
      <c r="CN20" t="s">
        <v>3</v>
      </c>
      <c r="CO20" t="s">
        <v>3</v>
      </c>
      <c r="CP20" t="s">
        <v>3</v>
      </c>
    </row>
    <row r="22" spans="1:245">
      <c r="A22" s="2">
        <v>52</v>
      </c>
      <c r="B22" s="2">
        <f t="shared" ref="B22:G22" si="7">B202</f>
        <v>1</v>
      </c>
      <c r="C22" s="2">
        <f t="shared" si="7"/>
        <v>3</v>
      </c>
      <c r="D22" s="2">
        <f t="shared" si="7"/>
        <v>20</v>
      </c>
      <c r="E22" s="2">
        <f t="shared" si="7"/>
        <v>0</v>
      </c>
      <c r="F22" s="2" t="str">
        <f t="shared" si="7"/>
        <v>Помещение №1</v>
      </c>
      <c r="G22" s="2" t="str">
        <f t="shared" si="7"/>
        <v>Новая локальная смета</v>
      </c>
      <c r="H22" s="2"/>
      <c r="I22" s="2"/>
      <c r="J22" s="2"/>
      <c r="K22" s="2"/>
      <c r="L22" s="2"/>
      <c r="M22" s="2"/>
      <c r="N22" s="2"/>
      <c r="O22" s="2">
        <f t="shared" ref="O22:AT22" si="8">O202</f>
        <v>166728.69</v>
      </c>
      <c r="P22" s="2">
        <f t="shared" si="8"/>
        <v>76161.16</v>
      </c>
      <c r="Q22" s="2">
        <f t="shared" si="8"/>
        <v>5434.02</v>
      </c>
      <c r="R22" s="2">
        <f t="shared" si="8"/>
        <v>2373.75</v>
      </c>
      <c r="S22" s="2">
        <f t="shared" si="8"/>
        <v>85133.51</v>
      </c>
      <c r="T22" s="2">
        <f t="shared" si="8"/>
        <v>0</v>
      </c>
      <c r="U22" s="2">
        <f t="shared" si="8"/>
        <v>296.91835999999995</v>
      </c>
      <c r="V22" s="2">
        <f t="shared" si="8"/>
        <v>7.1583879999999995</v>
      </c>
      <c r="W22" s="2">
        <f t="shared" si="8"/>
        <v>427.64</v>
      </c>
      <c r="X22" s="2">
        <f t="shared" si="8"/>
        <v>82593.98</v>
      </c>
      <c r="Y22" s="2">
        <f t="shared" si="8"/>
        <v>47697.25</v>
      </c>
      <c r="Z22" s="2">
        <f t="shared" si="8"/>
        <v>0</v>
      </c>
      <c r="AA22" s="2">
        <f t="shared" si="8"/>
        <v>0</v>
      </c>
      <c r="AB22" s="2">
        <f t="shared" si="8"/>
        <v>0</v>
      </c>
      <c r="AC22" s="2">
        <f t="shared" si="8"/>
        <v>0</v>
      </c>
      <c r="AD22" s="2">
        <f t="shared" si="8"/>
        <v>0</v>
      </c>
      <c r="AE22" s="2">
        <f t="shared" si="8"/>
        <v>0</v>
      </c>
      <c r="AF22" s="2">
        <f t="shared" si="8"/>
        <v>0</v>
      </c>
      <c r="AG22" s="2">
        <f t="shared" si="8"/>
        <v>0</v>
      </c>
      <c r="AH22" s="2">
        <f t="shared" si="8"/>
        <v>0</v>
      </c>
      <c r="AI22" s="2">
        <f t="shared" si="8"/>
        <v>0</v>
      </c>
      <c r="AJ22" s="2">
        <f t="shared" si="8"/>
        <v>0</v>
      </c>
      <c r="AK22" s="2">
        <f t="shared" si="8"/>
        <v>0</v>
      </c>
      <c r="AL22" s="2">
        <f t="shared" si="8"/>
        <v>0</v>
      </c>
      <c r="AM22" s="2">
        <f t="shared" si="8"/>
        <v>0</v>
      </c>
      <c r="AN22" s="2">
        <f t="shared" si="8"/>
        <v>0</v>
      </c>
      <c r="AO22" s="2">
        <f t="shared" si="8"/>
        <v>0</v>
      </c>
      <c r="AP22" s="2">
        <f t="shared" si="8"/>
        <v>0</v>
      </c>
      <c r="AQ22" s="2">
        <f t="shared" si="8"/>
        <v>0</v>
      </c>
      <c r="AR22" s="2">
        <f t="shared" si="8"/>
        <v>297019.92</v>
      </c>
      <c r="AS22" s="2">
        <f t="shared" si="8"/>
        <v>274965.93</v>
      </c>
      <c r="AT22" s="2">
        <f t="shared" si="8"/>
        <v>22053.99</v>
      </c>
      <c r="AU22" s="2">
        <f t="shared" ref="AU22:BZ22" si="9">AU202</f>
        <v>0</v>
      </c>
      <c r="AV22" s="2">
        <f t="shared" si="9"/>
        <v>76161.16</v>
      </c>
      <c r="AW22" s="2">
        <f t="shared" si="9"/>
        <v>76161.16</v>
      </c>
      <c r="AX22" s="2">
        <f t="shared" si="9"/>
        <v>0</v>
      </c>
      <c r="AY22" s="2">
        <f t="shared" si="9"/>
        <v>76161.16</v>
      </c>
      <c r="AZ22" s="2">
        <f t="shared" si="9"/>
        <v>0</v>
      </c>
      <c r="BA22" s="2">
        <f t="shared" si="9"/>
        <v>0</v>
      </c>
      <c r="BB22" s="2">
        <f t="shared" si="9"/>
        <v>0</v>
      </c>
      <c r="BC22" s="2">
        <f t="shared" si="9"/>
        <v>0</v>
      </c>
      <c r="BD22" s="2">
        <f t="shared" si="9"/>
        <v>0</v>
      </c>
      <c r="BE22" s="2">
        <f t="shared" si="9"/>
        <v>0</v>
      </c>
      <c r="BF22" s="2">
        <f t="shared" si="9"/>
        <v>0</v>
      </c>
      <c r="BG22" s="2">
        <f t="shared" si="9"/>
        <v>0</v>
      </c>
      <c r="BH22" s="2">
        <f t="shared" si="9"/>
        <v>0</v>
      </c>
      <c r="BI22" s="2">
        <f t="shared" si="9"/>
        <v>0</v>
      </c>
      <c r="BJ22" s="2">
        <f t="shared" si="9"/>
        <v>0</v>
      </c>
      <c r="BK22" s="2">
        <f t="shared" si="9"/>
        <v>0</v>
      </c>
      <c r="BL22" s="2">
        <f t="shared" si="9"/>
        <v>0</v>
      </c>
      <c r="BM22" s="2">
        <f t="shared" si="9"/>
        <v>0</v>
      </c>
      <c r="BN22" s="2">
        <f t="shared" si="9"/>
        <v>0</v>
      </c>
      <c r="BO22" s="2">
        <f t="shared" si="9"/>
        <v>0</v>
      </c>
      <c r="BP22" s="2">
        <f t="shared" si="9"/>
        <v>0</v>
      </c>
      <c r="BQ22" s="2">
        <f t="shared" si="9"/>
        <v>0</v>
      </c>
      <c r="BR22" s="2">
        <f t="shared" si="9"/>
        <v>0</v>
      </c>
      <c r="BS22" s="2">
        <f t="shared" si="9"/>
        <v>0</v>
      </c>
      <c r="BT22" s="2">
        <f t="shared" si="9"/>
        <v>0</v>
      </c>
      <c r="BU22" s="2">
        <f t="shared" si="9"/>
        <v>0</v>
      </c>
      <c r="BV22" s="2">
        <f t="shared" si="9"/>
        <v>0</v>
      </c>
      <c r="BW22" s="2">
        <f t="shared" si="9"/>
        <v>0</v>
      </c>
      <c r="BX22" s="2">
        <f t="shared" si="9"/>
        <v>0</v>
      </c>
      <c r="BY22" s="2">
        <f t="shared" si="9"/>
        <v>0</v>
      </c>
      <c r="BZ22" s="2">
        <f t="shared" si="9"/>
        <v>0</v>
      </c>
      <c r="CA22" s="2">
        <f t="shared" ref="CA22:DF22" si="10">CA202</f>
        <v>0</v>
      </c>
      <c r="CB22" s="2">
        <f t="shared" si="10"/>
        <v>0</v>
      </c>
      <c r="CC22" s="2">
        <f t="shared" si="10"/>
        <v>0</v>
      </c>
      <c r="CD22" s="2">
        <f t="shared" si="10"/>
        <v>0</v>
      </c>
      <c r="CE22" s="2">
        <f t="shared" si="10"/>
        <v>0</v>
      </c>
      <c r="CF22" s="2">
        <f t="shared" si="10"/>
        <v>0</v>
      </c>
      <c r="CG22" s="2">
        <f t="shared" si="10"/>
        <v>0</v>
      </c>
      <c r="CH22" s="2">
        <f t="shared" si="10"/>
        <v>0</v>
      </c>
      <c r="CI22" s="2">
        <f t="shared" si="10"/>
        <v>0</v>
      </c>
      <c r="CJ22" s="2">
        <f t="shared" si="10"/>
        <v>0</v>
      </c>
      <c r="CK22" s="2">
        <f t="shared" si="10"/>
        <v>0</v>
      </c>
      <c r="CL22" s="2">
        <f t="shared" si="10"/>
        <v>0</v>
      </c>
      <c r="CM22" s="2">
        <f t="shared" si="10"/>
        <v>0</v>
      </c>
      <c r="CN22" s="2">
        <f t="shared" si="10"/>
        <v>0</v>
      </c>
      <c r="CO22" s="2">
        <f t="shared" si="10"/>
        <v>0</v>
      </c>
      <c r="CP22" s="2">
        <f t="shared" si="10"/>
        <v>0</v>
      </c>
      <c r="CQ22" s="2">
        <f t="shared" si="10"/>
        <v>0</v>
      </c>
      <c r="CR22" s="2">
        <f t="shared" si="10"/>
        <v>0</v>
      </c>
      <c r="CS22" s="2">
        <f t="shared" si="10"/>
        <v>0</v>
      </c>
      <c r="CT22" s="2">
        <f t="shared" si="10"/>
        <v>0</v>
      </c>
      <c r="CU22" s="2">
        <f t="shared" si="10"/>
        <v>0</v>
      </c>
      <c r="CV22" s="2">
        <f t="shared" si="10"/>
        <v>0</v>
      </c>
      <c r="CW22" s="2">
        <f t="shared" si="10"/>
        <v>0</v>
      </c>
      <c r="CX22" s="2">
        <f t="shared" si="10"/>
        <v>0</v>
      </c>
      <c r="CY22" s="2">
        <f t="shared" si="10"/>
        <v>0</v>
      </c>
      <c r="CZ22" s="2">
        <f t="shared" si="10"/>
        <v>0</v>
      </c>
      <c r="DA22" s="2">
        <f t="shared" si="10"/>
        <v>0</v>
      </c>
      <c r="DB22" s="2">
        <f t="shared" si="10"/>
        <v>0</v>
      </c>
      <c r="DC22" s="2">
        <f t="shared" si="10"/>
        <v>0</v>
      </c>
      <c r="DD22" s="2">
        <f t="shared" si="10"/>
        <v>0</v>
      </c>
      <c r="DE22" s="2">
        <f t="shared" si="10"/>
        <v>0</v>
      </c>
      <c r="DF22" s="2">
        <f t="shared" si="10"/>
        <v>0</v>
      </c>
      <c r="DG22" s="3">
        <f t="shared" ref="DG22:EL22" si="11">DG202</f>
        <v>0</v>
      </c>
      <c r="DH22" s="3">
        <f t="shared" si="11"/>
        <v>0</v>
      </c>
      <c r="DI22" s="3">
        <f t="shared" si="11"/>
        <v>0</v>
      </c>
      <c r="DJ22" s="3">
        <f t="shared" si="11"/>
        <v>0</v>
      </c>
      <c r="DK22" s="3">
        <f t="shared" si="11"/>
        <v>0</v>
      </c>
      <c r="DL22" s="3">
        <f t="shared" si="11"/>
        <v>0</v>
      </c>
      <c r="DM22" s="3">
        <f t="shared" si="11"/>
        <v>0</v>
      </c>
      <c r="DN22" s="3">
        <f t="shared" si="11"/>
        <v>0</v>
      </c>
      <c r="DO22" s="3">
        <f t="shared" si="11"/>
        <v>0</v>
      </c>
      <c r="DP22" s="3">
        <f t="shared" si="11"/>
        <v>0</v>
      </c>
      <c r="DQ22" s="3">
        <f t="shared" si="11"/>
        <v>0</v>
      </c>
      <c r="DR22" s="3">
        <f t="shared" si="11"/>
        <v>0</v>
      </c>
      <c r="DS22" s="3">
        <f t="shared" si="11"/>
        <v>0</v>
      </c>
      <c r="DT22" s="3">
        <f t="shared" si="11"/>
        <v>0</v>
      </c>
      <c r="DU22" s="3">
        <f t="shared" si="11"/>
        <v>0</v>
      </c>
      <c r="DV22" s="3">
        <f t="shared" si="11"/>
        <v>0</v>
      </c>
      <c r="DW22" s="3">
        <f t="shared" si="11"/>
        <v>0</v>
      </c>
      <c r="DX22" s="3">
        <f t="shared" si="11"/>
        <v>0</v>
      </c>
      <c r="DY22" s="3">
        <f t="shared" si="11"/>
        <v>0</v>
      </c>
      <c r="DZ22" s="3">
        <f t="shared" si="11"/>
        <v>0</v>
      </c>
      <c r="EA22" s="3">
        <f t="shared" si="11"/>
        <v>0</v>
      </c>
      <c r="EB22" s="3">
        <f t="shared" si="11"/>
        <v>0</v>
      </c>
      <c r="EC22" s="3">
        <f t="shared" si="11"/>
        <v>0</v>
      </c>
      <c r="ED22" s="3">
        <f t="shared" si="11"/>
        <v>0</v>
      </c>
      <c r="EE22" s="3">
        <f t="shared" si="11"/>
        <v>0</v>
      </c>
      <c r="EF22" s="3">
        <f t="shared" si="11"/>
        <v>0</v>
      </c>
      <c r="EG22" s="3">
        <f t="shared" si="11"/>
        <v>0</v>
      </c>
      <c r="EH22" s="3">
        <f t="shared" si="11"/>
        <v>0</v>
      </c>
      <c r="EI22" s="3">
        <f t="shared" si="11"/>
        <v>0</v>
      </c>
      <c r="EJ22" s="3">
        <f t="shared" si="11"/>
        <v>0</v>
      </c>
      <c r="EK22" s="3">
        <f t="shared" si="11"/>
        <v>0</v>
      </c>
      <c r="EL22" s="3">
        <f t="shared" si="11"/>
        <v>0</v>
      </c>
      <c r="EM22" s="3">
        <f t="shared" ref="EM22:FR22" si="12">EM202</f>
        <v>0</v>
      </c>
      <c r="EN22" s="3">
        <f t="shared" si="12"/>
        <v>0</v>
      </c>
      <c r="EO22" s="3">
        <f t="shared" si="12"/>
        <v>0</v>
      </c>
      <c r="EP22" s="3">
        <f t="shared" si="12"/>
        <v>0</v>
      </c>
      <c r="EQ22" s="3">
        <f t="shared" si="12"/>
        <v>0</v>
      </c>
      <c r="ER22" s="3">
        <f t="shared" si="12"/>
        <v>0</v>
      </c>
      <c r="ES22" s="3">
        <f t="shared" si="12"/>
        <v>0</v>
      </c>
      <c r="ET22" s="3">
        <f t="shared" si="12"/>
        <v>0</v>
      </c>
      <c r="EU22" s="3">
        <f t="shared" si="12"/>
        <v>0</v>
      </c>
      <c r="EV22" s="3">
        <f t="shared" si="12"/>
        <v>0</v>
      </c>
      <c r="EW22" s="3">
        <f t="shared" si="12"/>
        <v>0</v>
      </c>
      <c r="EX22" s="3">
        <f t="shared" si="12"/>
        <v>0</v>
      </c>
      <c r="EY22" s="3">
        <f t="shared" si="12"/>
        <v>0</v>
      </c>
      <c r="EZ22" s="3">
        <f t="shared" si="12"/>
        <v>0</v>
      </c>
      <c r="FA22" s="3">
        <f t="shared" si="12"/>
        <v>0</v>
      </c>
      <c r="FB22" s="3">
        <f t="shared" si="12"/>
        <v>0</v>
      </c>
      <c r="FC22" s="3">
        <f t="shared" si="12"/>
        <v>0</v>
      </c>
      <c r="FD22" s="3">
        <f t="shared" si="12"/>
        <v>0</v>
      </c>
      <c r="FE22" s="3">
        <f t="shared" si="12"/>
        <v>0</v>
      </c>
      <c r="FF22" s="3">
        <f t="shared" si="12"/>
        <v>0</v>
      </c>
      <c r="FG22" s="3">
        <f t="shared" si="12"/>
        <v>0</v>
      </c>
      <c r="FH22" s="3">
        <f t="shared" si="12"/>
        <v>0</v>
      </c>
      <c r="FI22" s="3">
        <f t="shared" si="12"/>
        <v>0</v>
      </c>
      <c r="FJ22" s="3">
        <f t="shared" si="12"/>
        <v>0</v>
      </c>
      <c r="FK22" s="3">
        <f t="shared" si="12"/>
        <v>0</v>
      </c>
      <c r="FL22" s="3">
        <f t="shared" si="12"/>
        <v>0</v>
      </c>
      <c r="FM22" s="3">
        <f t="shared" si="12"/>
        <v>0</v>
      </c>
      <c r="FN22" s="3">
        <f t="shared" si="12"/>
        <v>0</v>
      </c>
      <c r="FO22" s="3">
        <f t="shared" si="12"/>
        <v>0</v>
      </c>
      <c r="FP22" s="3">
        <f t="shared" si="12"/>
        <v>0</v>
      </c>
      <c r="FQ22" s="3">
        <f t="shared" si="12"/>
        <v>0</v>
      </c>
      <c r="FR22" s="3">
        <f t="shared" si="12"/>
        <v>0</v>
      </c>
      <c r="FS22" s="3">
        <f t="shared" ref="FS22:GX22" si="13">FS202</f>
        <v>0</v>
      </c>
      <c r="FT22" s="3">
        <f t="shared" si="13"/>
        <v>0</v>
      </c>
      <c r="FU22" s="3">
        <f t="shared" si="13"/>
        <v>0</v>
      </c>
      <c r="FV22" s="3">
        <f t="shared" si="13"/>
        <v>0</v>
      </c>
      <c r="FW22" s="3">
        <f t="shared" si="13"/>
        <v>0</v>
      </c>
      <c r="FX22" s="3">
        <f t="shared" si="13"/>
        <v>0</v>
      </c>
      <c r="FY22" s="3">
        <f t="shared" si="13"/>
        <v>0</v>
      </c>
      <c r="FZ22" s="3">
        <f t="shared" si="13"/>
        <v>0</v>
      </c>
      <c r="GA22" s="3">
        <f t="shared" si="13"/>
        <v>0</v>
      </c>
      <c r="GB22" s="3">
        <f t="shared" si="13"/>
        <v>0</v>
      </c>
      <c r="GC22" s="3">
        <f t="shared" si="13"/>
        <v>0</v>
      </c>
      <c r="GD22" s="3">
        <f t="shared" si="13"/>
        <v>0</v>
      </c>
      <c r="GE22" s="3">
        <f t="shared" si="13"/>
        <v>0</v>
      </c>
      <c r="GF22" s="3">
        <f t="shared" si="13"/>
        <v>0</v>
      </c>
      <c r="GG22" s="3">
        <f t="shared" si="13"/>
        <v>0</v>
      </c>
      <c r="GH22" s="3">
        <f t="shared" si="13"/>
        <v>0</v>
      </c>
      <c r="GI22" s="3">
        <f t="shared" si="13"/>
        <v>0</v>
      </c>
      <c r="GJ22" s="3">
        <f t="shared" si="13"/>
        <v>0</v>
      </c>
      <c r="GK22" s="3">
        <f t="shared" si="13"/>
        <v>0</v>
      </c>
      <c r="GL22" s="3">
        <f t="shared" si="13"/>
        <v>0</v>
      </c>
      <c r="GM22" s="3">
        <f t="shared" si="13"/>
        <v>0</v>
      </c>
      <c r="GN22" s="3">
        <f t="shared" si="13"/>
        <v>0</v>
      </c>
      <c r="GO22" s="3">
        <f t="shared" si="13"/>
        <v>0</v>
      </c>
      <c r="GP22" s="3">
        <f t="shared" si="13"/>
        <v>0</v>
      </c>
      <c r="GQ22" s="3">
        <f t="shared" si="13"/>
        <v>0</v>
      </c>
      <c r="GR22" s="3">
        <f t="shared" si="13"/>
        <v>0</v>
      </c>
      <c r="GS22" s="3">
        <f t="shared" si="13"/>
        <v>0</v>
      </c>
      <c r="GT22" s="3">
        <f t="shared" si="13"/>
        <v>0</v>
      </c>
      <c r="GU22" s="3">
        <f t="shared" si="13"/>
        <v>0</v>
      </c>
      <c r="GV22" s="3">
        <f t="shared" si="13"/>
        <v>0</v>
      </c>
      <c r="GW22" s="3">
        <f t="shared" si="13"/>
        <v>0</v>
      </c>
      <c r="GX22" s="3">
        <f t="shared" si="13"/>
        <v>0</v>
      </c>
    </row>
    <row r="24" spans="1:245">
      <c r="A24" s="1">
        <v>4</v>
      </c>
      <c r="B24" s="1">
        <v>1</v>
      </c>
      <c r="C24" s="1"/>
      <c r="D24" s="1">
        <f>ROW(A58)</f>
        <v>58</v>
      </c>
      <c r="E24" s="1"/>
      <c r="F24" s="1" t="s">
        <v>14</v>
      </c>
      <c r="G24" s="1" t="s">
        <v>12</v>
      </c>
      <c r="H24" s="1" t="s">
        <v>3</v>
      </c>
      <c r="I24" s="1">
        <v>0</v>
      </c>
      <c r="J24" s="1"/>
      <c r="K24" s="1">
        <v>0</v>
      </c>
      <c r="L24" s="1"/>
      <c r="M24" s="1"/>
      <c r="N24" s="1"/>
      <c r="O24" s="1"/>
      <c r="P24" s="1"/>
      <c r="Q24" s="1"/>
      <c r="R24" s="1"/>
      <c r="S24" s="1"/>
      <c r="T24" s="1"/>
      <c r="U24" s="1" t="s">
        <v>3</v>
      </c>
      <c r="V24" s="1">
        <v>0</v>
      </c>
      <c r="W24" s="1"/>
      <c r="X24" s="1"/>
      <c r="Y24" s="1"/>
      <c r="Z24" s="1"/>
      <c r="AA24" s="1"/>
      <c r="AB24" s="1" t="s">
        <v>3</v>
      </c>
      <c r="AC24" s="1" t="s">
        <v>3</v>
      </c>
      <c r="AD24" s="1" t="s">
        <v>3</v>
      </c>
      <c r="AE24" s="1" t="s">
        <v>3</v>
      </c>
      <c r="AF24" s="1" t="s">
        <v>3</v>
      </c>
      <c r="AG24" s="1" t="s">
        <v>3</v>
      </c>
      <c r="AH24" s="1"/>
      <c r="AI24" s="1"/>
      <c r="AJ24" s="1"/>
      <c r="AK24" s="1"/>
      <c r="AL24" s="1"/>
      <c r="AM24" s="1"/>
      <c r="AN24" s="1"/>
      <c r="AO24" s="1"/>
      <c r="AP24" s="1" t="s">
        <v>3</v>
      </c>
      <c r="AQ24" s="1" t="s">
        <v>3</v>
      </c>
      <c r="AR24" s="1" t="s">
        <v>3</v>
      </c>
      <c r="AS24" s="1"/>
      <c r="AT24" s="1"/>
      <c r="AU24" s="1"/>
      <c r="AV24" s="1"/>
      <c r="AW24" s="1"/>
      <c r="AX24" s="1"/>
      <c r="AY24" s="1"/>
      <c r="AZ24" s="1" t="s">
        <v>3</v>
      </c>
      <c r="BA24" s="1"/>
      <c r="BB24" s="1" t="s">
        <v>3</v>
      </c>
      <c r="BC24" s="1" t="s">
        <v>3</v>
      </c>
      <c r="BD24" s="1" t="s">
        <v>3</v>
      </c>
      <c r="BE24" s="1" t="s">
        <v>3</v>
      </c>
      <c r="BF24" s="1" t="s">
        <v>3</v>
      </c>
      <c r="BG24" s="1" t="s">
        <v>3</v>
      </c>
      <c r="BH24" s="1" t="s">
        <v>3</v>
      </c>
      <c r="BI24" s="1" t="s">
        <v>3</v>
      </c>
      <c r="BJ24" s="1" t="s">
        <v>3</v>
      </c>
      <c r="BK24" s="1" t="s">
        <v>3</v>
      </c>
      <c r="BL24" s="1" t="s">
        <v>3</v>
      </c>
      <c r="BM24" s="1" t="s">
        <v>3</v>
      </c>
      <c r="BN24" s="1" t="s">
        <v>3</v>
      </c>
      <c r="BO24" s="1" t="s">
        <v>3</v>
      </c>
      <c r="BP24" s="1" t="s">
        <v>3</v>
      </c>
      <c r="BQ24" s="1"/>
      <c r="BR24" s="1"/>
      <c r="BS24" s="1"/>
      <c r="BT24" s="1"/>
      <c r="BU24" s="1"/>
      <c r="BV24" s="1"/>
      <c r="BW24" s="1"/>
      <c r="BX24" s="1">
        <v>0</v>
      </c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>
        <v>0</v>
      </c>
    </row>
    <row r="26" spans="1:245">
      <c r="A26" s="2">
        <v>52</v>
      </c>
      <c r="B26" s="2">
        <f t="shared" ref="B26:G26" si="14">B58</f>
        <v>1</v>
      </c>
      <c r="C26" s="2">
        <f t="shared" si="14"/>
        <v>4</v>
      </c>
      <c r="D26" s="2">
        <f t="shared" si="14"/>
        <v>24</v>
      </c>
      <c r="E26" s="2">
        <f t="shared" si="14"/>
        <v>0</v>
      </c>
      <c r="F26" s="2" t="str">
        <f t="shared" si="14"/>
        <v>Новый раздел</v>
      </c>
      <c r="G26" s="2" t="str">
        <f t="shared" si="14"/>
        <v>Помещение №1</v>
      </c>
      <c r="H26" s="2"/>
      <c r="I26" s="2"/>
      <c r="J26" s="2"/>
      <c r="K26" s="2"/>
      <c r="L26" s="2"/>
      <c r="M26" s="2"/>
      <c r="N26" s="2"/>
      <c r="O26" s="2">
        <f t="shared" ref="O26:AT26" si="15">O58</f>
        <v>128063.69</v>
      </c>
      <c r="P26" s="2">
        <f t="shared" si="15"/>
        <v>54585.760000000002</v>
      </c>
      <c r="Q26" s="2">
        <f t="shared" si="15"/>
        <v>4807.68</v>
      </c>
      <c r="R26" s="2">
        <f t="shared" si="15"/>
        <v>2326.69</v>
      </c>
      <c r="S26" s="2">
        <f t="shared" si="15"/>
        <v>68670.25</v>
      </c>
      <c r="T26" s="2">
        <f t="shared" si="15"/>
        <v>0</v>
      </c>
      <c r="U26" s="2">
        <f t="shared" si="15"/>
        <v>237.96799999999996</v>
      </c>
      <c r="V26" s="2">
        <f t="shared" si="15"/>
        <v>7.0472679999999999</v>
      </c>
      <c r="W26" s="2">
        <f t="shared" si="15"/>
        <v>350.66</v>
      </c>
      <c r="X26" s="2">
        <f t="shared" si="15"/>
        <v>67705.67</v>
      </c>
      <c r="Y26" s="2">
        <f t="shared" si="15"/>
        <v>39531.07</v>
      </c>
      <c r="Z26" s="2">
        <f t="shared" si="15"/>
        <v>0</v>
      </c>
      <c r="AA26" s="2">
        <f t="shared" si="15"/>
        <v>0</v>
      </c>
      <c r="AB26" s="2">
        <f t="shared" si="15"/>
        <v>128063.69</v>
      </c>
      <c r="AC26" s="2">
        <f t="shared" si="15"/>
        <v>54585.760000000002</v>
      </c>
      <c r="AD26" s="2">
        <f t="shared" si="15"/>
        <v>4807.68</v>
      </c>
      <c r="AE26" s="2">
        <f t="shared" si="15"/>
        <v>2326.69</v>
      </c>
      <c r="AF26" s="2">
        <f t="shared" si="15"/>
        <v>68670.25</v>
      </c>
      <c r="AG26" s="2">
        <f t="shared" si="15"/>
        <v>0</v>
      </c>
      <c r="AH26" s="2">
        <f t="shared" si="15"/>
        <v>237.96799999999996</v>
      </c>
      <c r="AI26" s="2">
        <f t="shared" si="15"/>
        <v>7.0472679999999999</v>
      </c>
      <c r="AJ26" s="2">
        <f t="shared" si="15"/>
        <v>350.66</v>
      </c>
      <c r="AK26" s="2">
        <f t="shared" si="15"/>
        <v>67705.67</v>
      </c>
      <c r="AL26" s="2">
        <f t="shared" si="15"/>
        <v>39531.07</v>
      </c>
      <c r="AM26" s="2">
        <f t="shared" si="15"/>
        <v>0</v>
      </c>
      <c r="AN26" s="2">
        <f t="shared" si="15"/>
        <v>0</v>
      </c>
      <c r="AO26" s="2">
        <f t="shared" si="15"/>
        <v>0</v>
      </c>
      <c r="AP26" s="2">
        <f t="shared" si="15"/>
        <v>0</v>
      </c>
      <c r="AQ26" s="2">
        <f t="shared" si="15"/>
        <v>0</v>
      </c>
      <c r="AR26" s="2">
        <f t="shared" si="15"/>
        <v>235300.43</v>
      </c>
      <c r="AS26" s="2">
        <f t="shared" si="15"/>
        <v>216410.88</v>
      </c>
      <c r="AT26" s="2">
        <f t="shared" si="15"/>
        <v>18889.55</v>
      </c>
      <c r="AU26" s="2">
        <f t="shared" ref="AU26:BZ26" si="16">AU58</f>
        <v>0</v>
      </c>
      <c r="AV26" s="2">
        <f t="shared" si="16"/>
        <v>54585.760000000002</v>
      </c>
      <c r="AW26" s="2">
        <f t="shared" si="16"/>
        <v>54585.760000000002</v>
      </c>
      <c r="AX26" s="2">
        <f t="shared" si="16"/>
        <v>0</v>
      </c>
      <c r="AY26" s="2">
        <f t="shared" si="16"/>
        <v>54585.760000000002</v>
      </c>
      <c r="AZ26" s="2">
        <f t="shared" si="16"/>
        <v>0</v>
      </c>
      <c r="BA26" s="2">
        <f t="shared" si="16"/>
        <v>0</v>
      </c>
      <c r="BB26" s="2">
        <f t="shared" si="16"/>
        <v>0</v>
      </c>
      <c r="BC26" s="2">
        <f t="shared" si="16"/>
        <v>0</v>
      </c>
      <c r="BD26" s="2">
        <f t="shared" si="16"/>
        <v>0</v>
      </c>
      <c r="BE26" s="2">
        <f t="shared" si="16"/>
        <v>0</v>
      </c>
      <c r="BF26" s="2">
        <f t="shared" si="16"/>
        <v>0</v>
      </c>
      <c r="BG26" s="2">
        <f t="shared" si="16"/>
        <v>0</v>
      </c>
      <c r="BH26" s="2">
        <f t="shared" si="16"/>
        <v>0</v>
      </c>
      <c r="BI26" s="2">
        <f t="shared" si="16"/>
        <v>0</v>
      </c>
      <c r="BJ26" s="2">
        <f t="shared" si="16"/>
        <v>0</v>
      </c>
      <c r="BK26" s="2">
        <f t="shared" si="16"/>
        <v>0</v>
      </c>
      <c r="BL26" s="2">
        <f t="shared" si="16"/>
        <v>0</v>
      </c>
      <c r="BM26" s="2">
        <f t="shared" si="16"/>
        <v>0</v>
      </c>
      <c r="BN26" s="2">
        <f t="shared" si="16"/>
        <v>0</v>
      </c>
      <c r="BO26" s="2">
        <f t="shared" si="16"/>
        <v>0</v>
      </c>
      <c r="BP26" s="2">
        <f t="shared" si="16"/>
        <v>0</v>
      </c>
      <c r="BQ26" s="2">
        <f t="shared" si="16"/>
        <v>0</v>
      </c>
      <c r="BR26" s="2">
        <f t="shared" si="16"/>
        <v>0</v>
      </c>
      <c r="BS26" s="2">
        <f t="shared" si="16"/>
        <v>0</v>
      </c>
      <c r="BT26" s="2">
        <f t="shared" si="16"/>
        <v>0</v>
      </c>
      <c r="BU26" s="2">
        <f t="shared" si="16"/>
        <v>0</v>
      </c>
      <c r="BV26" s="2">
        <f t="shared" si="16"/>
        <v>0</v>
      </c>
      <c r="BW26" s="2">
        <f t="shared" si="16"/>
        <v>0</v>
      </c>
      <c r="BX26" s="2">
        <f t="shared" si="16"/>
        <v>0</v>
      </c>
      <c r="BY26" s="2">
        <f t="shared" si="16"/>
        <v>0</v>
      </c>
      <c r="BZ26" s="2">
        <f t="shared" si="16"/>
        <v>0</v>
      </c>
      <c r="CA26" s="2">
        <f t="shared" ref="CA26:DF26" si="17">CA58</f>
        <v>235300.43</v>
      </c>
      <c r="CB26" s="2">
        <f t="shared" si="17"/>
        <v>216410.88</v>
      </c>
      <c r="CC26" s="2">
        <f t="shared" si="17"/>
        <v>18889.55</v>
      </c>
      <c r="CD26" s="2">
        <f t="shared" si="17"/>
        <v>0</v>
      </c>
      <c r="CE26" s="2">
        <f t="shared" si="17"/>
        <v>54585.760000000002</v>
      </c>
      <c r="CF26" s="2">
        <f t="shared" si="17"/>
        <v>54585.760000000002</v>
      </c>
      <c r="CG26" s="2">
        <f t="shared" si="17"/>
        <v>0</v>
      </c>
      <c r="CH26" s="2">
        <f t="shared" si="17"/>
        <v>54585.760000000002</v>
      </c>
      <c r="CI26" s="2">
        <f t="shared" si="17"/>
        <v>0</v>
      </c>
      <c r="CJ26" s="2">
        <f t="shared" si="17"/>
        <v>0</v>
      </c>
      <c r="CK26" s="2">
        <f t="shared" si="17"/>
        <v>0</v>
      </c>
      <c r="CL26" s="2">
        <f t="shared" si="17"/>
        <v>0</v>
      </c>
      <c r="CM26" s="2">
        <f t="shared" si="17"/>
        <v>0</v>
      </c>
      <c r="CN26" s="2">
        <f t="shared" si="17"/>
        <v>0</v>
      </c>
      <c r="CO26" s="2">
        <f t="shared" si="17"/>
        <v>0</v>
      </c>
      <c r="CP26" s="2">
        <f t="shared" si="17"/>
        <v>0</v>
      </c>
      <c r="CQ26" s="2">
        <f t="shared" si="17"/>
        <v>0</v>
      </c>
      <c r="CR26" s="2">
        <f t="shared" si="17"/>
        <v>0</v>
      </c>
      <c r="CS26" s="2">
        <f t="shared" si="17"/>
        <v>0</v>
      </c>
      <c r="CT26" s="2">
        <f t="shared" si="17"/>
        <v>0</v>
      </c>
      <c r="CU26" s="2">
        <f t="shared" si="17"/>
        <v>0</v>
      </c>
      <c r="CV26" s="2">
        <f t="shared" si="17"/>
        <v>0</v>
      </c>
      <c r="CW26" s="2">
        <f t="shared" si="17"/>
        <v>0</v>
      </c>
      <c r="CX26" s="2">
        <f t="shared" si="17"/>
        <v>0</v>
      </c>
      <c r="CY26" s="2">
        <f t="shared" si="17"/>
        <v>0</v>
      </c>
      <c r="CZ26" s="2">
        <f t="shared" si="17"/>
        <v>0</v>
      </c>
      <c r="DA26" s="2">
        <f t="shared" si="17"/>
        <v>0</v>
      </c>
      <c r="DB26" s="2">
        <f t="shared" si="17"/>
        <v>0</v>
      </c>
      <c r="DC26" s="2">
        <f t="shared" si="17"/>
        <v>0</v>
      </c>
      <c r="DD26" s="2">
        <f t="shared" si="17"/>
        <v>0</v>
      </c>
      <c r="DE26" s="2">
        <f t="shared" si="17"/>
        <v>0</v>
      </c>
      <c r="DF26" s="2">
        <f t="shared" si="17"/>
        <v>0</v>
      </c>
      <c r="DG26" s="3">
        <f t="shared" ref="DG26:EL26" si="18">DG58</f>
        <v>0</v>
      </c>
      <c r="DH26" s="3">
        <f t="shared" si="18"/>
        <v>0</v>
      </c>
      <c r="DI26" s="3">
        <f t="shared" si="18"/>
        <v>0</v>
      </c>
      <c r="DJ26" s="3">
        <f t="shared" si="18"/>
        <v>0</v>
      </c>
      <c r="DK26" s="3">
        <f t="shared" si="18"/>
        <v>0</v>
      </c>
      <c r="DL26" s="3">
        <f t="shared" si="18"/>
        <v>0</v>
      </c>
      <c r="DM26" s="3">
        <f t="shared" si="18"/>
        <v>0</v>
      </c>
      <c r="DN26" s="3">
        <f t="shared" si="18"/>
        <v>0</v>
      </c>
      <c r="DO26" s="3">
        <f t="shared" si="18"/>
        <v>0</v>
      </c>
      <c r="DP26" s="3">
        <f t="shared" si="18"/>
        <v>0</v>
      </c>
      <c r="DQ26" s="3">
        <f t="shared" si="18"/>
        <v>0</v>
      </c>
      <c r="DR26" s="3">
        <f t="shared" si="18"/>
        <v>0</v>
      </c>
      <c r="DS26" s="3">
        <f t="shared" si="18"/>
        <v>0</v>
      </c>
      <c r="DT26" s="3">
        <f t="shared" si="18"/>
        <v>0</v>
      </c>
      <c r="DU26" s="3">
        <f t="shared" si="18"/>
        <v>0</v>
      </c>
      <c r="DV26" s="3">
        <f t="shared" si="18"/>
        <v>0</v>
      </c>
      <c r="DW26" s="3">
        <f t="shared" si="18"/>
        <v>0</v>
      </c>
      <c r="DX26" s="3">
        <f t="shared" si="18"/>
        <v>0</v>
      </c>
      <c r="DY26" s="3">
        <f t="shared" si="18"/>
        <v>0</v>
      </c>
      <c r="DZ26" s="3">
        <f t="shared" si="18"/>
        <v>0</v>
      </c>
      <c r="EA26" s="3">
        <f t="shared" si="18"/>
        <v>0</v>
      </c>
      <c r="EB26" s="3">
        <f t="shared" si="18"/>
        <v>0</v>
      </c>
      <c r="EC26" s="3">
        <f t="shared" si="18"/>
        <v>0</v>
      </c>
      <c r="ED26" s="3">
        <f t="shared" si="18"/>
        <v>0</v>
      </c>
      <c r="EE26" s="3">
        <f t="shared" si="18"/>
        <v>0</v>
      </c>
      <c r="EF26" s="3">
        <f t="shared" si="18"/>
        <v>0</v>
      </c>
      <c r="EG26" s="3">
        <f t="shared" si="18"/>
        <v>0</v>
      </c>
      <c r="EH26" s="3">
        <f t="shared" si="18"/>
        <v>0</v>
      </c>
      <c r="EI26" s="3">
        <f t="shared" si="18"/>
        <v>0</v>
      </c>
      <c r="EJ26" s="3">
        <f t="shared" si="18"/>
        <v>0</v>
      </c>
      <c r="EK26" s="3">
        <f t="shared" si="18"/>
        <v>0</v>
      </c>
      <c r="EL26" s="3">
        <f t="shared" si="18"/>
        <v>0</v>
      </c>
      <c r="EM26" s="3">
        <f t="shared" ref="EM26:FR26" si="19">EM58</f>
        <v>0</v>
      </c>
      <c r="EN26" s="3">
        <f t="shared" si="19"/>
        <v>0</v>
      </c>
      <c r="EO26" s="3">
        <f t="shared" si="19"/>
        <v>0</v>
      </c>
      <c r="EP26" s="3">
        <f t="shared" si="19"/>
        <v>0</v>
      </c>
      <c r="EQ26" s="3">
        <f t="shared" si="19"/>
        <v>0</v>
      </c>
      <c r="ER26" s="3">
        <f t="shared" si="19"/>
        <v>0</v>
      </c>
      <c r="ES26" s="3">
        <f t="shared" si="19"/>
        <v>0</v>
      </c>
      <c r="ET26" s="3">
        <f t="shared" si="19"/>
        <v>0</v>
      </c>
      <c r="EU26" s="3">
        <f t="shared" si="19"/>
        <v>0</v>
      </c>
      <c r="EV26" s="3">
        <f t="shared" si="19"/>
        <v>0</v>
      </c>
      <c r="EW26" s="3">
        <f t="shared" si="19"/>
        <v>0</v>
      </c>
      <c r="EX26" s="3">
        <f t="shared" si="19"/>
        <v>0</v>
      </c>
      <c r="EY26" s="3">
        <f t="shared" si="19"/>
        <v>0</v>
      </c>
      <c r="EZ26" s="3">
        <f t="shared" si="19"/>
        <v>0</v>
      </c>
      <c r="FA26" s="3">
        <f t="shared" si="19"/>
        <v>0</v>
      </c>
      <c r="FB26" s="3">
        <f t="shared" si="19"/>
        <v>0</v>
      </c>
      <c r="FC26" s="3">
        <f t="shared" si="19"/>
        <v>0</v>
      </c>
      <c r="FD26" s="3">
        <f t="shared" si="19"/>
        <v>0</v>
      </c>
      <c r="FE26" s="3">
        <f t="shared" si="19"/>
        <v>0</v>
      </c>
      <c r="FF26" s="3">
        <f t="shared" si="19"/>
        <v>0</v>
      </c>
      <c r="FG26" s="3">
        <f t="shared" si="19"/>
        <v>0</v>
      </c>
      <c r="FH26" s="3">
        <f t="shared" si="19"/>
        <v>0</v>
      </c>
      <c r="FI26" s="3">
        <f t="shared" si="19"/>
        <v>0</v>
      </c>
      <c r="FJ26" s="3">
        <f t="shared" si="19"/>
        <v>0</v>
      </c>
      <c r="FK26" s="3">
        <f t="shared" si="19"/>
        <v>0</v>
      </c>
      <c r="FL26" s="3">
        <f t="shared" si="19"/>
        <v>0</v>
      </c>
      <c r="FM26" s="3">
        <f t="shared" si="19"/>
        <v>0</v>
      </c>
      <c r="FN26" s="3">
        <f t="shared" si="19"/>
        <v>0</v>
      </c>
      <c r="FO26" s="3">
        <f t="shared" si="19"/>
        <v>0</v>
      </c>
      <c r="FP26" s="3">
        <f t="shared" si="19"/>
        <v>0</v>
      </c>
      <c r="FQ26" s="3">
        <f t="shared" si="19"/>
        <v>0</v>
      </c>
      <c r="FR26" s="3">
        <f t="shared" si="19"/>
        <v>0</v>
      </c>
      <c r="FS26" s="3">
        <f t="shared" ref="FS26:GX26" si="20">FS58</f>
        <v>0</v>
      </c>
      <c r="FT26" s="3">
        <f t="shared" si="20"/>
        <v>0</v>
      </c>
      <c r="FU26" s="3">
        <f t="shared" si="20"/>
        <v>0</v>
      </c>
      <c r="FV26" s="3">
        <f t="shared" si="20"/>
        <v>0</v>
      </c>
      <c r="FW26" s="3">
        <f t="shared" si="20"/>
        <v>0</v>
      </c>
      <c r="FX26" s="3">
        <f t="shared" si="20"/>
        <v>0</v>
      </c>
      <c r="FY26" s="3">
        <f t="shared" si="20"/>
        <v>0</v>
      </c>
      <c r="FZ26" s="3">
        <f t="shared" si="20"/>
        <v>0</v>
      </c>
      <c r="GA26" s="3">
        <f t="shared" si="20"/>
        <v>0</v>
      </c>
      <c r="GB26" s="3">
        <f t="shared" si="20"/>
        <v>0</v>
      </c>
      <c r="GC26" s="3">
        <f t="shared" si="20"/>
        <v>0</v>
      </c>
      <c r="GD26" s="3">
        <f t="shared" si="20"/>
        <v>0</v>
      </c>
      <c r="GE26" s="3">
        <f t="shared" si="20"/>
        <v>0</v>
      </c>
      <c r="GF26" s="3">
        <f t="shared" si="20"/>
        <v>0</v>
      </c>
      <c r="GG26" s="3">
        <f t="shared" si="20"/>
        <v>0</v>
      </c>
      <c r="GH26" s="3">
        <f t="shared" si="20"/>
        <v>0</v>
      </c>
      <c r="GI26" s="3">
        <f t="shared" si="20"/>
        <v>0</v>
      </c>
      <c r="GJ26" s="3">
        <f t="shared" si="20"/>
        <v>0</v>
      </c>
      <c r="GK26" s="3">
        <f t="shared" si="20"/>
        <v>0</v>
      </c>
      <c r="GL26" s="3">
        <f t="shared" si="20"/>
        <v>0</v>
      </c>
      <c r="GM26" s="3">
        <f t="shared" si="20"/>
        <v>0</v>
      </c>
      <c r="GN26" s="3">
        <f t="shared" si="20"/>
        <v>0</v>
      </c>
      <c r="GO26" s="3">
        <f t="shared" si="20"/>
        <v>0</v>
      </c>
      <c r="GP26" s="3">
        <f t="shared" si="20"/>
        <v>0</v>
      </c>
      <c r="GQ26" s="3">
        <f t="shared" si="20"/>
        <v>0</v>
      </c>
      <c r="GR26" s="3">
        <f t="shared" si="20"/>
        <v>0</v>
      </c>
      <c r="GS26" s="3">
        <f t="shared" si="20"/>
        <v>0</v>
      </c>
      <c r="GT26" s="3">
        <f t="shared" si="20"/>
        <v>0</v>
      </c>
      <c r="GU26" s="3">
        <f t="shared" si="20"/>
        <v>0</v>
      </c>
      <c r="GV26" s="3">
        <f t="shared" si="20"/>
        <v>0</v>
      </c>
      <c r="GW26" s="3">
        <f t="shared" si="20"/>
        <v>0</v>
      </c>
      <c r="GX26" s="3">
        <f t="shared" si="20"/>
        <v>0</v>
      </c>
    </row>
    <row r="28" spans="1:245">
      <c r="A28">
        <v>17</v>
      </c>
      <c r="B28">
        <v>1</v>
      </c>
      <c r="C28">
        <f>ROW(SmtRes!A4)</f>
        <v>4</v>
      </c>
      <c r="D28">
        <f>ROW(EtalonRes!A4)</f>
        <v>4</v>
      </c>
      <c r="E28" t="s">
        <v>15</v>
      </c>
      <c r="F28" t="s">
        <v>16</v>
      </c>
      <c r="G28" t="s">
        <v>17</v>
      </c>
      <c r="H28" t="s">
        <v>18</v>
      </c>
      <c r="I28">
        <v>2</v>
      </c>
      <c r="J28">
        <v>0</v>
      </c>
      <c r="O28">
        <f t="shared" ref="O28:O56" si="21">ROUND(CP28,2)</f>
        <v>9702.0400000000009</v>
      </c>
      <c r="P28">
        <f t="shared" ref="P28:P56" si="22">ROUND(CQ28*I28,2)</f>
        <v>0</v>
      </c>
      <c r="Q28">
        <f t="shared" ref="Q28:Q56" si="23">ROUND(CR28*I28,2)</f>
        <v>2707.12</v>
      </c>
      <c r="R28">
        <f t="shared" ref="R28:R56" si="24">ROUND(CS28*I28,2)</f>
        <v>1619.87</v>
      </c>
      <c r="S28">
        <f t="shared" ref="S28:S56" si="25">ROUND(CT28*I28,2)</f>
        <v>6994.92</v>
      </c>
      <c r="T28">
        <f t="shared" ref="T28:T56" si="26">ROUND(CU28*I28,2)</f>
        <v>0</v>
      </c>
      <c r="U28">
        <f t="shared" ref="U28:U56" si="27">CV28*I28</f>
        <v>24.6</v>
      </c>
      <c r="V28">
        <f t="shared" ref="V28:V56" si="28">CW28*I28</f>
        <v>5.08</v>
      </c>
      <c r="W28">
        <f t="shared" ref="W28:W56" si="29">ROUND(CX28*I28,2)</f>
        <v>0</v>
      </c>
      <c r="X28">
        <f t="shared" ref="X28:X56" si="30">ROUND(CY28,2)</f>
        <v>8528.64</v>
      </c>
      <c r="Y28">
        <f t="shared" ref="Y28:Y56" si="31">ROUND(CZ28,2)</f>
        <v>5168.87</v>
      </c>
      <c r="AA28">
        <v>34981951</v>
      </c>
      <c r="AB28">
        <f t="shared" ref="AB28:AB56" si="32">ROUND((AC28+AD28+AF28),6)</f>
        <v>236.36</v>
      </c>
      <c r="AC28">
        <f t="shared" ref="AC28:AC56" si="33">ROUND((ES28),6)</f>
        <v>0</v>
      </c>
      <c r="AD28">
        <f t="shared" ref="AD28:AD56" si="34">ROUND((((ET28)-(EU28))+AE28),6)</f>
        <v>126.03</v>
      </c>
      <c r="AE28">
        <f t="shared" ref="AE28:AE56" si="35">ROUND((EU28),6)</f>
        <v>25.55</v>
      </c>
      <c r="AF28">
        <f t="shared" ref="AF28:AF56" si="36">ROUND((EV28),6)</f>
        <v>110.33</v>
      </c>
      <c r="AG28">
        <f t="shared" ref="AG28:AG56" si="37">ROUND((AP28),6)</f>
        <v>0</v>
      </c>
      <c r="AH28">
        <f t="shared" ref="AH28:AH56" si="38">(EW28)</f>
        <v>12.3</v>
      </c>
      <c r="AI28">
        <f t="shared" ref="AI28:AI56" si="39">(EX28)</f>
        <v>2.54</v>
      </c>
      <c r="AJ28">
        <f t="shared" ref="AJ28:AJ56" si="40">(AS28)</f>
        <v>0</v>
      </c>
      <c r="AK28">
        <v>236.36</v>
      </c>
      <c r="AL28">
        <v>0</v>
      </c>
      <c r="AM28">
        <v>126.03</v>
      </c>
      <c r="AN28">
        <v>25.55</v>
      </c>
      <c r="AO28">
        <v>110.33</v>
      </c>
      <c r="AP28">
        <v>0</v>
      </c>
      <c r="AQ28">
        <v>12.3</v>
      </c>
      <c r="AR28">
        <v>2.54</v>
      </c>
      <c r="AS28">
        <v>0</v>
      </c>
      <c r="AT28">
        <v>99</v>
      </c>
      <c r="AU28">
        <v>60</v>
      </c>
      <c r="AV28">
        <v>1</v>
      </c>
      <c r="AW28">
        <v>1</v>
      </c>
      <c r="AZ28">
        <v>1</v>
      </c>
      <c r="BA28">
        <v>31.7</v>
      </c>
      <c r="BB28">
        <v>10.74</v>
      </c>
      <c r="BC28">
        <v>1</v>
      </c>
      <c r="BD28" t="s">
        <v>3</v>
      </c>
      <c r="BE28" t="s">
        <v>3</v>
      </c>
      <c r="BF28" t="s">
        <v>3</v>
      </c>
      <c r="BG28" t="s">
        <v>3</v>
      </c>
      <c r="BH28">
        <v>0</v>
      </c>
      <c r="BI28">
        <v>1</v>
      </c>
      <c r="BJ28" t="s">
        <v>19</v>
      </c>
      <c r="BM28">
        <v>46001</v>
      </c>
      <c r="BN28">
        <v>0</v>
      </c>
      <c r="BO28" t="s">
        <v>16</v>
      </c>
      <c r="BP28">
        <v>1</v>
      </c>
      <c r="BQ28">
        <v>2</v>
      </c>
      <c r="BR28">
        <v>0</v>
      </c>
      <c r="BS28">
        <v>31.7</v>
      </c>
      <c r="BT28">
        <v>1</v>
      </c>
      <c r="BU28">
        <v>1</v>
      </c>
      <c r="BV28">
        <v>1</v>
      </c>
      <c r="BW28">
        <v>1</v>
      </c>
      <c r="BX28">
        <v>1</v>
      </c>
      <c r="BY28" t="s">
        <v>3</v>
      </c>
      <c r="BZ28">
        <v>110</v>
      </c>
      <c r="CA28">
        <v>70</v>
      </c>
      <c r="CE28">
        <v>0</v>
      </c>
      <c r="CF28">
        <v>0</v>
      </c>
      <c r="CG28">
        <v>0</v>
      </c>
      <c r="CM28">
        <v>0</v>
      </c>
      <c r="CN28" t="s">
        <v>3</v>
      </c>
      <c r="CO28">
        <v>0</v>
      </c>
      <c r="CP28">
        <f t="shared" ref="CP28:CP56" si="41">(P28+Q28+S28)</f>
        <v>9702.0400000000009</v>
      </c>
      <c r="CQ28">
        <f t="shared" ref="CQ28:CQ56" si="42">AC28*BC28</f>
        <v>0</v>
      </c>
      <c r="CR28">
        <f t="shared" ref="CR28:CR56" si="43">AD28*BB28</f>
        <v>1353.5622000000001</v>
      </c>
      <c r="CS28">
        <f t="shared" ref="CS28:CS56" si="44">AE28*BS28</f>
        <v>809.93500000000006</v>
      </c>
      <c r="CT28">
        <f t="shared" ref="CT28:CT56" si="45">AF28*BA28</f>
        <v>3497.4609999999998</v>
      </c>
      <c r="CU28">
        <f t="shared" ref="CU28:CU56" si="46">AG28</f>
        <v>0</v>
      </c>
      <c r="CV28">
        <f t="shared" ref="CV28:CV56" si="47">AH28</f>
        <v>12.3</v>
      </c>
      <c r="CW28">
        <f t="shared" ref="CW28:CW56" si="48">AI28</f>
        <v>2.54</v>
      </c>
      <c r="CX28">
        <f t="shared" ref="CX28:CX56" si="49">AJ28</f>
        <v>0</v>
      </c>
      <c r="CY28">
        <f t="shared" ref="CY28:CY56" si="50">(((S28+R28)*AT28)/100)</f>
        <v>8528.6421000000009</v>
      </c>
      <c r="CZ28">
        <f t="shared" ref="CZ28:CZ56" si="51">(((S28+R28)*AU28)/100)</f>
        <v>5168.8739999999998</v>
      </c>
      <c r="DC28" t="s">
        <v>3</v>
      </c>
      <c r="DD28" t="s">
        <v>3</v>
      </c>
      <c r="DE28" t="s">
        <v>3</v>
      </c>
      <c r="DF28" t="s">
        <v>3</v>
      </c>
      <c r="DG28" t="s">
        <v>3</v>
      </c>
      <c r="DH28" t="s">
        <v>3</v>
      </c>
      <c r="DI28" t="s">
        <v>3</v>
      </c>
      <c r="DJ28" t="s">
        <v>3</v>
      </c>
      <c r="DK28" t="s">
        <v>3</v>
      </c>
      <c r="DL28" t="s">
        <v>3</v>
      </c>
      <c r="DM28" t="s">
        <v>3</v>
      </c>
      <c r="DN28">
        <v>0</v>
      </c>
      <c r="DO28">
        <v>0</v>
      </c>
      <c r="DP28">
        <v>1</v>
      </c>
      <c r="DQ28">
        <v>1</v>
      </c>
      <c r="DU28">
        <v>1013</v>
      </c>
      <c r="DV28" t="s">
        <v>18</v>
      </c>
      <c r="DW28" t="s">
        <v>18</v>
      </c>
      <c r="DX28">
        <v>1</v>
      </c>
      <c r="EE28">
        <v>34105675</v>
      </c>
      <c r="EF28">
        <v>2</v>
      </c>
      <c r="EG28" t="s">
        <v>20</v>
      </c>
      <c r="EH28">
        <v>0</v>
      </c>
      <c r="EI28" t="s">
        <v>3</v>
      </c>
      <c r="EJ28">
        <v>1</v>
      </c>
      <c r="EK28">
        <v>46001</v>
      </c>
      <c r="EL28" t="s">
        <v>21</v>
      </c>
      <c r="EM28" t="s">
        <v>22</v>
      </c>
      <c r="EO28" t="s">
        <v>3</v>
      </c>
      <c r="EQ28">
        <v>0</v>
      </c>
      <c r="ER28">
        <v>236.36</v>
      </c>
      <c r="ES28">
        <v>0</v>
      </c>
      <c r="ET28">
        <v>126.03</v>
      </c>
      <c r="EU28">
        <v>25.55</v>
      </c>
      <c r="EV28">
        <v>110.33</v>
      </c>
      <c r="EW28">
        <v>12.3</v>
      </c>
      <c r="EX28">
        <v>2.54</v>
      </c>
      <c r="EY28">
        <v>0</v>
      </c>
      <c r="FQ28">
        <v>0</v>
      </c>
      <c r="FR28">
        <f t="shared" ref="FR28:FR56" si="52">ROUND(IF(AND(BH28=3,BI28=3),P28,0),2)</f>
        <v>0</v>
      </c>
      <c r="FS28">
        <v>0</v>
      </c>
      <c r="FT28" t="s">
        <v>23</v>
      </c>
      <c r="FU28" t="s">
        <v>24</v>
      </c>
      <c r="FX28">
        <v>99</v>
      </c>
      <c r="FY28">
        <v>59.5</v>
      </c>
      <c r="GA28" t="s">
        <v>3</v>
      </c>
      <c r="GD28">
        <v>1</v>
      </c>
      <c r="GF28">
        <v>1134086304</v>
      </c>
      <c r="GG28">
        <v>2</v>
      </c>
      <c r="GH28">
        <v>1</v>
      </c>
      <c r="GI28">
        <v>2</v>
      </c>
      <c r="GJ28">
        <v>0</v>
      </c>
      <c r="GK28">
        <v>0</v>
      </c>
      <c r="GL28">
        <f t="shared" ref="GL28:GL56" si="53">ROUND(IF(AND(BH28=3,BI28=3,FS28&lt;&gt;0),P28,0),2)</f>
        <v>0</v>
      </c>
      <c r="GM28">
        <f t="shared" ref="GM28:GM56" si="54">ROUND(O28+X28+Y28,2)+GX28</f>
        <v>23399.55</v>
      </c>
      <c r="GN28">
        <f t="shared" ref="GN28:GN56" si="55">IF(OR(BI28=0,BI28=1),ROUND(O28+X28+Y28,2),0)</f>
        <v>23399.55</v>
      </c>
      <c r="GO28">
        <f t="shared" ref="GO28:GO56" si="56">IF(BI28=2,ROUND(O28+X28+Y28,2),0)</f>
        <v>0</v>
      </c>
      <c r="GP28">
        <f t="shared" ref="GP28:GP56" si="57">IF(BI28=4,ROUND(O28+X28+Y28,2)+GX28,0)</f>
        <v>0</v>
      </c>
      <c r="GR28">
        <v>0</v>
      </c>
      <c r="GS28">
        <v>3</v>
      </c>
      <c r="GT28">
        <v>0</v>
      </c>
      <c r="GU28" t="s">
        <v>3</v>
      </c>
      <c r="GV28">
        <f t="shared" ref="GV28:GV56" si="58">ROUND((GT28),6)</f>
        <v>0</v>
      </c>
      <c r="GW28">
        <v>1</v>
      </c>
      <c r="GX28">
        <f t="shared" ref="GX28:GX56" si="59">ROUND(HC28*I28,2)</f>
        <v>0</v>
      </c>
      <c r="HA28">
        <v>0</v>
      </c>
      <c r="HB28">
        <v>0</v>
      </c>
      <c r="HC28">
        <f t="shared" ref="HC28:HC56" si="60">GV28*GW28</f>
        <v>0</v>
      </c>
      <c r="IK28">
        <v>0</v>
      </c>
    </row>
    <row r="29" spans="1:245">
      <c r="A29">
        <v>17</v>
      </c>
      <c r="B29">
        <v>1</v>
      </c>
      <c r="C29">
        <f>ROW(SmtRes!A17)</f>
        <v>17</v>
      </c>
      <c r="D29">
        <f>ROW(EtalonRes!A17)</f>
        <v>17</v>
      </c>
      <c r="E29" t="s">
        <v>25</v>
      </c>
      <c r="F29" t="s">
        <v>26</v>
      </c>
      <c r="G29" t="s">
        <v>27</v>
      </c>
      <c r="H29" t="s">
        <v>28</v>
      </c>
      <c r="I29">
        <f>ROUND(1.68/100,9)</f>
        <v>1.6799999999999999E-2</v>
      </c>
      <c r="J29">
        <v>0</v>
      </c>
      <c r="O29">
        <f t="shared" si="21"/>
        <v>6404.07</v>
      </c>
      <c r="P29">
        <f t="shared" si="22"/>
        <v>5531.45</v>
      </c>
      <c r="Q29">
        <f t="shared" si="23"/>
        <v>77.849999999999994</v>
      </c>
      <c r="R29">
        <f t="shared" si="24"/>
        <v>12.65</v>
      </c>
      <c r="S29">
        <f t="shared" si="25"/>
        <v>794.77</v>
      </c>
      <c r="T29">
        <f t="shared" si="26"/>
        <v>0</v>
      </c>
      <c r="U29">
        <f t="shared" si="27"/>
        <v>2.8685999999999998</v>
      </c>
      <c r="V29">
        <f t="shared" si="28"/>
        <v>2.9567999999999997E-2</v>
      </c>
      <c r="W29">
        <f t="shared" si="29"/>
        <v>0</v>
      </c>
      <c r="X29">
        <f t="shared" si="30"/>
        <v>855.87</v>
      </c>
      <c r="Y29">
        <f t="shared" si="31"/>
        <v>436.01</v>
      </c>
      <c r="AA29">
        <v>34981951</v>
      </c>
      <c r="AB29">
        <f t="shared" si="32"/>
        <v>177990.43</v>
      </c>
      <c r="AC29">
        <f t="shared" si="33"/>
        <v>176070.98</v>
      </c>
      <c r="AD29">
        <f t="shared" si="34"/>
        <v>427.09</v>
      </c>
      <c r="AE29">
        <f t="shared" si="35"/>
        <v>23.76</v>
      </c>
      <c r="AF29">
        <f t="shared" si="36"/>
        <v>1492.36</v>
      </c>
      <c r="AG29">
        <f t="shared" si="37"/>
        <v>0</v>
      </c>
      <c r="AH29">
        <f t="shared" si="38"/>
        <v>170.75</v>
      </c>
      <c r="AI29">
        <f t="shared" si="39"/>
        <v>1.76</v>
      </c>
      <c r="AJ29">
        <f t="shared" si="40"/>
        <v>0</v>
      </c>
      <c r="AK29">
        <v>177990.43</v>
      </c>
      <c r="AL29">
        <v>176070.98</v>
      </c>
      <c r="AM29">
        <v>427.09</v>
      </c>
      <c r="AN29">
        <v>23.76</v>
      </c>
      <c r="AO29">
        <v>1492.36</v>
      </c>
      <c r="AP29">
        <v>0</v>
      </c>
      <c r="AQ29">
        <v>170.75</v>
      </c>
      <c r="AR29">
        <v>1.76</v>
      </c>
      <c r="AS29">
        <v>0</v>
      </c>
      <c r="AT29">
        <v>106</v>
      </c>
      <c r="AU29">
        <v>54</v>
      </c>
      <c r="AV29">
        <v>1</v>
      </c>
      <c r="AW29">
        <v>1</v>
      </c>
      <c r="AZ29">
        <v>1</v>
      </c>
      <c r="BA29">
        <v>31.7</v>
      </c>
      <c r="BB29">
        <v>10.85</v>
      </c>
      <c r="BC29">
        <v>1.87</v>
      </c>
      <c r="BD29" t="s">
        <v>3</v>
      </c>
      <c r="BE29" t="s">
        <v>3</v>
      </c>
      <c r="BF29" t="s">
        <v>3</v>
      </c>
      <c r="BG29" t="s">
        <v>3</v>
      </c>
      <c r="BH29">
        <v>0</v>
      </c>
      <c r="BI29">
        <v>1</v>
      </c>
      <c r="BJ29" t="s">
        <v>29</v>
      </c>
      <c r="BM29">
        <v>10001</v>
      </c>
      <c r="BN29">
        <v>0</v>
      </c>
      <c r="BO29" t="s">
        <v>26</v>
      </c>
      <c r="BP29">
        <v>1</v>
      </c>
      <c r="BQ29">
        <v>2</v>
      </c>
      <c r="BR29">
        <v>0</v>
      </c>
      <c r="BS29">
        <v>31.7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3</v>
      </c>
      <c r="BZ29">
        <v>118</v>
      </c>
      <c r="CA29">
        <v>63</v>
      </c>
      <c r="CE29">
        <v>0</v>
      </c>
      <c r="CF29">
        <v>0</v>
      </c>
      <c r="CG29">
        <v>0</v>
      </c>
      <c r="CM29">
        <v>0</v>
      </c>
      <c r="CN29" t="s">
        <v>3</v>
      </c>
      <c r="CO29">
        <v>0</v>
      </c>
      <c r="CP29">
        <f t="shared" si="41"/>
        <v>6404.07</v>
      </c>
      <c r="CQ29">
        <f t="shared" si="42"/>
        <v>329252.73260000005</v>
      </c>
      <c r="CR29">
        <f t="shared" si="43"/>
        <v>4633.9264999999996</v>
      </c>
      <c r="CS29">
        <f t="shared" si="44"/>
        <v>753.19200000000001</v>
      </c>
      <c r="CT29">
        <f t="shared" si="45"/>
        <v>47307.811999999998</v>
      </c>
      <c r="CU29">
        <f t="shared" si="46"/>
        <v>0</v>
      </c>
      <c r="CV29">
        <f t="shared" si="47"/>
        <v>170.75</v>
      </c>
      <c r="CW29">
        <f t="shared" si="48"/>
        <v>1.76</v>
      </c>
      <c r="CX29">
        <f t="shared" si="49"/>
        <v>0</v>
      </c>
      <c r="CY29">
        <f t="shared" si="50"/>
        <v>855.86519999999985</v>
      </c>
      <c r="CZ29">
        <f t="shared" si="51"/>
        <v>436.0068</v>
      </c>
      <c r="DC29" t="s">
        <v>3</v>
      </c>
      <c r="DD29" t="s">
        <v>3</v>
      </c>
      <c r="DE29" t="s">
        <v>3</v>
      </c>
      <c r="DF29" t="s">
        <v>3</v>
      </c>
      <c r="DG29" t="s">
        <v>3</v>
      </c>
      <c r="DH29" t="s">
        <v>3</v>
      </c>
      <c r="DI29" t="s">
        <v>3</v>
      </c>
      <c r="DJ29" t="s">
        <v>3</v>
      </c>
      <c r="DK29" t="s">
        <v>3</v>
      </c>
      <c r="DL29" t="s">
        <v>3</v>
      </c>
      <c r="DM29" t="s">
        <v>3</v>
      </c>
      <c r="DN29">
        <v>0</v>
      </c>
      <c r="DO29">
        <v>0</v>
      </c>
      <c r="DP29">
        <v>1</v>
      </c>
      <c r="DQ29">
        <v>1</v>
      </c>
      <c r="DU29">
        <v>1013</v>
      </c>
      <c r="DV29" t="s">
        <v>28</v>
      </c>
      <c r="DW29" t="s">
        <v>28</v>
      </c>
      <c r="DX29">
        <v>1</v>
      </c>
      <c r="EE29">
        <v>34105607</v>
      </c>
      <c r="EF29">
        <v>2</v>
      </c>
      <c r="EG29" t="s">
        <v>20</v>
      </c>
      <c r="EH29">
        <v>0</v>
      </c>
      <c r="EI29" t="s">
        <v>3</v>
      </c>
      <c r="EJ29">
        <v>1</v>
      </c>
      <c r="EK29">
        <v>10001</v>
      </c>
      <c r="EL29" t="s">
        <v>30</v>
      </c>
      <c r="EM29" t="s">
        <v>31</v>
      </c>
      <c r="EO29" t="s">
        <v>3</v>
      </c>
      <c r="EQ29">
        <v>0</v>
      </c>
      <c r="ER29">
        <v>177990.43</v>
      </c>
      <c r="ES29">
        <v>176070.98</v>
      </c>
      <c r="ET29">
        <v>427.09</v>
      </c>
      <c r="EU29">
        <v>23.76</v>
      </c>
      <c r="EV29">
        <v>1492.36</v>
      </c>
      <c r="EW29">
        <v>170.75</v>
      </c>
      <c r="EX29">
        <v>1.76</v>
      </c>
      <c r="EY29">
        <v>0</v>
      </c>
      <c r="FQ29">
        <v>0</v>
      </c>
      <c r="FR29">
        <f t="shared" si="52"/>
        <v>0</v>
      </c>
      <c r="FS29">
        <v>0</v>
      </c>
      <c r="FT29" t="s">
        <v>23</v>
      </c>
      <c r="FU29" t="s">
        <v>24</v>
      </c>
      <c r="FX29">
        <v>106.2</v>
      </c>
      <c r="FY29">
        <v>53.55</v>
      </c>
      <c r="GA29" t="s">
        <v>3</v>
      </c>
      <c r="GD29">
        <v>1</v>
      </c>
      <c r="GF29">
        <v>1488572395</v>
      </c>
      <c r="GG29">
        <v>2</v>
      </c>
      <c r="GH29">
        <v>1</v>
      </c>
      <c r="GI29">
        <v>2</v>
      </c>
      <c r="GJ29">
        <v>0</v>
      </c>
      <c r="GK29">
        <v>0</v>
      </c>
      <c r="GL29">
        <f t="shared" si="53"/>
        <v>0</v>
      </c>
      <c r="GM29">
        <f t="shared" si="54"/>
        <v>7695.95</v>
      </c>
      <c r="GN29">
        <f t="shared" si="55"/>
        <v>7695.95</v>
      </c>
      <c r="GO29">
        <f t="shared" si="56"/>
        <v>0</v>
      </c>
      <c r="GP29">
        <f t="shared" si="57"/>
        <v>0</v>
      </c>
      <c r="GR29">
        <v>0</v>
      </c>
      <c r="GS29">
        <v>3</v>
      </c>
      <c r="GT29">
        <v>0</v>
      </c>
      <c r="GU29" t="s">
        <v>3</v>
      </c>
      <c r="GV29">
        <f t="shared" si="58"/>
        <v>0</v>
      </c>
      <c r="GW29">
        <v>1</v>
      </c>
      <c r="GX29">
        <f t="shared" si="59"/>
        <v>0</v>
      </c>
      <c r="HA29">
        <v>0</v>
      </c>
      <c r="HB29">
        <v>0</v>
      </c>
      <c r="HC29">
        <f t="shared" si="60"/>
        <v>0</v>
      </c>
      <c r="IK29">
        <v>0</v>
      </c>
    </row>
    <row r="30" spans="1:245">
      <c r="A30">
        <v>18</v>
      </c>
      <c r="B30">
        <v>1</v>
      </c>
      <c r="C30">
        <v>17</v>
      </c>
      <c r="E30" t="s">
        <v>32</v>
      </c>
      <c r="F30" t="s">
        <v>33</v>
      </c>
      <c r="G30" t="s">
        <v>34</v>
      </c>
      <c r="H30" t="s">
        <v>35</v>
      </c>
      <c r="I30">
        <f>I29*J30</f>
        <v>-1.68</v>
      </c>
      <c r="J30">
        <v>-100</v>
      </c>
      <c r="O30">
        <f t="shared" si="21"/>
        <v>-4710.9399999999996</v>
      </c>
      <c r="P30">
        <f t="shared" si="22"/>
        <v>-4710.9399999999996</v>
      </c>
      <c r="Q30">
        <f t="shared" si="23"/>
        <v>0</v>
      </c>
      <c r="R30">
        <f t="shared" si="24"/>
        <v>0</v>
      </c>
      <c r="S30">
        <f t="shared" si="25"/>
        <v>0</v>
      </c>
      <c r="T30">
        <f t="shared" si="26"/>
        <v>0</v>
      </c>
      <c r="U30">
        <f t="shared" si="27"/>
        <v>0</v>
      </c>
      <c r="V30">
        <f t="shared" si="28"/>
        <v>0</v>
      </c>
      <c r="W30">
        <f t="shared" si="29"/>
        <v>0</v>
      </c>
      <c r="X30">
        <f t="shared" si="30"/>
        <v>0</v>
      </c>
      <c r="Y30">
        <f t="shared" si="31"/>
        <v>0</v>
      </c>
      <c r="AA30">
        <v>34981951</v>
      </c>
      <c r="AB30">
        <f t="shared" si="32"/>
        <v>1630.31</v>
      </c>
      <c r="AC30">
        <f t="shared" si="33"/>
        <v>1630.31</v>
      </c>
      <c r="AD30">
        <f t="shared" si="34"/>
        <v>0</v>
      </c>
      <c r="AE30">
        <f t="shared" si="35"/>
        <v>0</v>
      </c>
      <c r="AF30">
        <f t="shared" si="36"/>
        <v>0</v>
      </c>
      <c r="AG30">
        <f t="shared" si="37"/>
        <v>0</v>
      </c>
      <c r="AH30">
        <f t="shared" si="38"/>
        <v>0</v>
      </c>
      <c r="AI30">
        <f t="shared" si="39"/>
        <v>0</v>
      </c>
      <c r="AJ30">
        <f t="shared" si="40"/>
        <v>0</v>
      </c>
      <c r="AK30">
        <v>1630.31</v>
      </c>
      <c r="AL30">
        <v>1630.31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106</v>
      </c>
      <c r="AU30">
        <v>54</v>
      </c>
      <c r="AV30">
        <v>1</v>
      </c>
      <c r="AW30">
        <v>1</v>
      </c>
      <c r="AZ30">
        <v>1</v>
      </c>
      <c r="BA30">
        <v>1</v>
      </c>
      <c r="BB30">
        <v>1</v>
      </c>
      <c r="BC30">
        <v>1.72</v>
      </c>
      <c r="BD30" t="s">
        <v>3</v>
      </c>
      <c r="BE30" t="s">
        <v>3</v>
      </c>
      <c r="BF30" t="s">
        <v>3</v>
      </c>
      <c r="BG30" t="s">
        <v>3</v>
      </c>
      <c r="BH30">
        <v>3</v>
      </c>
      <c r="BI30">
        <v>1</v>
      </c>
      <c r="BJ30" t="s">
        <v>36</v>
      </c>
      <c r="BM30">
        <v>10001</v>
      </c>
      <c r="BN30">
        <v>0</v>
      </c>
      <c r="BO30" t="s">
        <v>33</v>
      </c>
      <c r="BP30">
        <v>1</v>
      </c>
      <c r="BQ30">
        <v>2</v>
      </c>
      <c r="BR30">
        <v>1</v>
      </c>
      <c r="BS30">
        <v>1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3</v>
      </c>
      <c r="BZ30">
        <v>118</v>
      </c>
      <c r="CA30">
        <v>63</v>
      </c>
      <c r="CE30">
        <v>0</v>
      </c>
      <c r="CF30">
        <v>0</v>
      </c>
      <c r="CG30">
        <v>0</v>
      </c>
      <c r="CM30">
        <v>0</v>
      </c>
      <c r="CN30" t="s">
        <v>3</v>
      </c>
      <c r="CO30">
        <v>0</v>
      </c>
      <c r="CP30">
        <f t="shared" si="41"/>
        <v>-4710.9399999999996</v>
      </c>
      <c r="CQ30">
        <f t="shared" si="42"/>
        <v>2804.1331999999998</v>
      </c>
      <c r="CR30">
        <f t="shared" si="43"/>
        <v>0</v>
      </c>
      <c r="CS30">
        <f t="shared" si="44"/>
        <v>0</v>
      </c>
      <c r="CT30">
        <f t="shared" si="45"/>
        <v>0</v>
      </c>
      <c r="CU30">
        <f t="shared" si="46"/>
        <v>0</v>
      </c>
      <c r="CV30">
        <f t="shared" si="47"/>
        <v>0</v>
      </c>
      <c r="CW30">
        <f t="shared" si="48"/>
        <v>0</v>
      </c>
      <c r="CX30">
        <f t="shared" si="49"/>
        <v>0</v>
      </c>
      <c r="CY30">
        <f t="shared" si="50"/>
        <v>0</v>
      </c>
      <c r="CZ30">
        <f t="shared" si="51"/>
        <v>0</v>
      </c>
      <c r="DC30" t="s">
        <v>3</v>
      </c>
      <c r="DD30" t="s">
        <v>3</v>
      </c>
      <c r="DE30" t="s">
        <v>3</v>
      </c>
      <c r="DF30" t="s">
        <v>3</v>
      </c>
      <c r="DG30" t="s">
        <v>3</v>
      </c>
      <c r="DH30" t="s">
        <v>3</v>
      </c>
      <c r="DI30" t="s">
        <v>3</v>
      </c>
      <c r="DJ30" t="s">
        <v>3</v>
      </c>
      <c r="DK30" t="s">
        <v>3</v>
      </c>
      <c r="DL30" t="s">
        <v>3</v>
      </c>
      <c r="DM30" t="s">
        <v>3</v>
      </c>
      <c r="DN30">
        <v>0</v>
      </c>
      <c r="DO30">
        <v>0</v>
      </c>
      <c r="DP30">
        <v>1</v>
      </c>
      <c r="DQ30">
        <v>1</v>
      </c>
      <c r="DU30">
        <v>1005</v>
      </c>
      <c r="DV30" t="s">
        <v>35</v>
      </c>
      <c r="DW30" t="s">
        <v>35</v>
      </c>
      <c r="DX30">
        <v>1</v>
      </c>
      <c r="EE30">
        <v>34105607</v>
      </c>
      <c r="EF30">
        <v>2</v>
      </c>
      <c r="EG30" t="s">
        <v>20</v>
      </c>
      <c r="EH30">
        <v>0</v>
      </c>
      <c r="EI30" t="s">
        <v>3</v>
      </c>
      <c r="EJ30">
        <v>1</v>
      </c>
      <c r="EK30">
        <v>10001</v>
      </c>
      <c r="EL30" t="s">
        <v>30</v>
      </c>
      <c r="EM30" t="s">
        <v>31</v>
      </c>
      <c r="EO30" t="s">
        <v>3</v>
      </c>
      <c r="EQ30">
        <v>0</v>
      </c>
      <c r="ER30">
        <v>1630.31</v>
      </c>
      <c r="ES30">
        <v>1630.31</v>
      </c>
      <c r="ET30">
        <v>0</v>
      </c>
      <c r="EU30">
        <v>0</v>
      </c>
      <c r="EV30">
        <v>0</v>
      </c>
      <c r="EW30">
        <v>0</v>
      </c>
      <c r="EX30">
        <v>0</v>
      </c>
      <c r="FQ30">
        <v>0</v>
      </c>
      <c r="FR30">
        <f t="shared" si="52"/>
        <v>0</v>
      </c>
      <c r="FS30">
        <v>0</v>
      </c>
      <c r="FT30" t="s">
        <v>23</v>
      </c>
      <c r="FU30" t="s">
        <v>24</v>
      </c>
      <c r="FX30">
        <v>106.2</v>
      </c>
      <c r="FY30">
        <v>53.55</v>
      </c>
      <c r="GA30" t="s">
        <v>3</v>
      </c>
      <c r="GD30">
        <v>1</v>
      </c>
      <c r="GF30">
        <v>-1598784405</v>
      </c>
      <c r="GG30">
        <v>2</v>
      </c>
      <c r="GH30">
        <v>1</v>
      </c>
      <c r="GI30">
        <v>2</v>
      </c>
      <c r="GJ30">
        <v>0</v>
      </c>
      <c r="GK30">
        <v>0</v>
      </c>
      <c r="GL30">
        <f t="shared" si="53"/>
        <v>0</v>
      </c>
      <c r="GM30">
        <f t="shared" si="54"/>
        <v>-4710.9399999999996</v>
      </c>
      <c r="GN30">
        <f t="shared" si="55"/>
        <v>-4710.9399999999996</v>
      </c>
      <c r="GO30">
        <f t="shared" si="56"/>
        <v>0</v>
      </c>
      <c r="GP30">
        <f t="shared" si="57"/>
        <v>0</v>
      </c>
      <c r="GR30">
        <v>0</v>
      </c>
      <c r="GS30">
        <v>3</v>
      </c>
      <c r="GT30">
        <v>0</v>
      </c>
      <c r="GU30" t="s">
        <v>3</v>
      </c>
      <c r="GV30">
        <f t="shared" si="58"/>
        <v>0</v>
      </c>
      <c r="GW30">
        <v>1</v>
      </c>
      <c r="GX30">
        <f t="shared" si="59"/>
        <v>0</v>
      </c>
      <c r="HA30">
        <v>0</v>
      </c>
      <c r="HB30">
        <v>0</v>
      </c>
      <c r="HC30">
        <f t="shared" si="60"/>
        <v>0</v>
      </c>
      <c r="IK30">
        <v>0</v>
      </c>
    </row>
    <row r="31" spans="1:245">
      <c r="A31">
        <v>17</v>
      </c>
      <c r="B31">
        <v>1</v>
      </c>
      <c r="E31" t="s">
        <v>37</v>
      </c>
      <c r="F31" t="s">
        <v>38</v>
      </c>
      <c r="G31" t="s">
        <v>39</v>
      </c>
      <c r="H31" t="s">
        <v>35</v>
      </c>
      <c r="I31">
        <v>2</v>
      </c>
      <c r="J31">
        <v>0</v>
      </c>
      <c r="O31">
        <f t="shared" si="21"/>
        <v>6925.8</v>
      </c>
      <c r="P31">
        <f t="shared" si="22"/>
        <v>6925.8</v>
      </c>
      <c r="Q31">
        <f t="shared" si="23"/>
        <v>0</v>
      </c>
      <c r="R31">
        <f t="shared" si="24"/>
        <v>0</v>
      </c>
      <c r="S31">
        <f t="shared" si="25"/>
        <v>0</v>
      </c>
      <c r="T31">
        <f t="shared" si="26"/>
        <v>0</v>
      </c>
      <c r="U31">
        <f t="shared" si="27"/>
        <v>0</v>
      </c>
      <c r="V31">
        <f t="shared" si="28"/>
        <v>0</v>
      </c>
      <c r="W31">
        <f t="shared" si="29"/>
        <v>226.54</v>
      </c>
      <c r="X31">
        <f t="shared" si="30"/>
        <v>0</v>
      </c>
      <c r="Y31">
        <f t="shared" si="31"/>
        <v>0</v>
      </c>
      <c r="AA31">
        <v>34981951</v>
      </c>
      <c r="AB31">
        <f t="shared" si="32"/>
        <v>2473.5</v>
      </c>
      <c r="AC31">
        <f t="shared" si="33"/>
        <v>2473.5</v>
      </c>
      <c r="AD31">
        <f t="shared" si="34"/>
        <v>0</v>
      </c>
      <c r="AE31">
        <f t="shared" si="35"/>
        <v>0</v>
      </c>
      <c r="AF31">
        <f t="shared" si="36"/>
        <v>0</v>
      </c>
      <c r="AG31">
        <f t="shared" si="37"/>
        <v>0</v>
      </c>
      <c r="AH31">
        <f t="shared" si="38"/>
        <v>0</v>
      </c>
      <c r="AI31">
        <f t="shared" si="39"/>
        <v>0</v>
      </c>
      <c r="AJ31">
        <f t="shared" si="40"/>
        <v>113.27</v>
      </c>
      <c r="AK31">
        <v>2473.5</v>
      </c>
      <c r="AL31">
        <v>2473.5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113.27</v>
      </c>
      <c r="AT31">
        <v>0</v>
      </c>
      <c r="AU31">
        <v>0</v>
      </c>
      <c r="AV31">
        <v>1</v>
      </c>
      <c r="AW31">
        <v>1</v>
      </c>
      <c r="AZ31">
        <v>1</v>
      </c>
      <c r="BA31">
        <v>1</v>
      </c>
      <c r="BB31">
        <v>1</v>
      </c>
      <c r="BC31">
        <v>1.4</v>
      </c>
      <c r="BD31" t="s">
        <v>3</v>
      </c>
      <c r="BE31" t="s">
        <v>3</v>
      </c>
      <c r="BF31" t="s">
        <v>3</v>
      </c>
      <c r="BG31" t="s">
        <v>3</v>
      </c>
      <c r="BH31">
        <v>3</v>
      </c>
      <c r="BI31">
        <v>1</v>
      </c>
      <c r="BJ31" t="s">
        <v>40</v>
      </c>
      <c r="BM31">
        <v>500001</v>
      </c>
      <c r="BN31">
        <v>0</v>
      </c>
      <c r="BO31" t="s">
        <v>38</v>
      </c>
      <c r="BP31">
        <v>1</v>
      </c>
      <c r="BQ31">
        <v>8</v>
      </c>
      <c r="BR31">
        <v>0</v>
      </c>
      <c r="BS31">
        <v>1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3</v>
      </c>
      <c r="BZ31">
        <v>0</v>
      </c>
      <c r="CA31">
        <v>0</v>
      </c>
      <c r="CE31">
        <v>0</v>
      </c>
      <c r="CF31">
        <v>0</v>
      </c>
      <c r="CG31">
        <v>0</v>
      </c>
      <c r="CM31">
        <v>0</v>
      </c>
      <c r="CN31" t="s">
        <v>3</v>
      </c>
      <c r="CO31">
        <v>0</v>
      </c>
      <c r="CP31">
        <f t="shared" si="41"/>
        <v>6925.8</v>
      </c>
      <c r="CQ31">
        <f t="shared" si="42"/>
        <v>3462.8999999999996</v>
      </c>
      <c r="CR31">
        <f t="shared" si="43"/>
        <v>0</v>
      </c>
      <c r="CS31">
        <f t="shared" si="44"/>
        <v>0</v>
      </c>
      <c r="CT31">
        <f t="shared" si="45"/>
        <v>0</v>
      </c>
      <c r="CU31">
        <f t="shared" si="46"/>
        <v>0</v>
      </c>
      <c r="CV31">
        <f t="shared" si="47"/>
        <v>0</v>
      </c>
      <c r="CW31">
        <f t="shared" si="48"/>
        <v>0</v>
      </c>
      <c r="CX31">
        <f t="shared" si="49"/>
        <v>113.27</v>
      </c>
      <c r="CY31">
        <f t="shared" si="50"/>
        <v>0</v>
      </c>
      <c r="CZ31">
        <f t="shared" si="51"/>
        <v>0</v>
      </c>
      <c r="DC31" t="s">
        <v>3</v>
      </c>
      <c r="DD31" t="s">
        <v>3</v>
      </c>
      <c r="DE31" t="s">
        <v>3</v>
      </c>
      <c r="DF31" t="s">
        <v>3</v>
      </c>
      <c r="DG31" t="s">
        <v>3</v>
      </c>
      <c r="DH31" t="s">
        <v>3</v>
      </c>
      <c r="DI31" t="s">
        <v>3</v>
      </c>
      <c r="DJ31" t="s">
        <v>3</v>
      </c>
      <c r="DK31" t="s">
        <v>3</v>
      </c>
      <c r="DL31" t="s">
        <v>3</v>
      </c>
      <c r="DM31" t="s">
        <v>3</v>
      </c>
      <c r="DN31">
        <v>0</v>
      </c>
      <c r="DO31">
        <v>0</v>
      </c>
      <c r="DP31">
        <v>1</v>
      </c>
      <c r="DQ31">
        <v>1</v>
      </c>
      <c r="DU31">
        <v>1005</v>
      </c>
      <c r="DV31" t="s">
        <v>35</v>
      </c>
      <c r="DW31" t="s">
        <v>35</v>
      </c>
      <c r="DX31">
        <v>1</v>
      </c>
      <c r="EE31">
        <v>34105540</v>
      </c>
      <c r="EF31">
        <v>8</v>
      </c>
      <c r="EG31" t="s">
        <v>41</v>
      </c>
      <c r="EH31">
        <v>0</v>
      </c>
      <c r="EI31" t="s">
        <v>3</v>
      </c>
      <c r="EJ31">
        <v>1</v>
      </c>
      <c r="EK31">
        <v>500001</v>
      </c>
      <c r="EL31" t="s">
        <v>42</v>
      </c>
      <c r="EM31" t="s">
        <v>43</v>
      </c>
      <c r="EO31" t="s">
        <v>3</v>
      </c>
      <c r="EQ31">
        <v>0</v>
      </c>
      <c r="ER31">
        <v>2473.5</v>
      </c>
      <c r="ES31">
        <v>2473.5</v>
      </c>
      <c r="ET31">
        <v>0</v>
      </c>
      <c r="EU31">
        <v>0</v>
      </c>
      <c r="EV31">
        <v>0</v>
      </c>
      <c r="EW31">
        <v>0</v>
      </c>
      <c r="EX31">
        <v>0</v>
      </c>
      <c r="EY31">
        <v>0</v>
      </c>
      <c r="FQ31">
        <v>0</v>
      </c>
      <c r="FR31">
        <f t="shared" si="52"/>
        <v>0</v>
      </c>
      <c r="FS31">
        <v>0</v>
      </c>
      <c r="FX31">
        <v>0</v>
      </c>
      <c r="FY31">
        <v>0</v>
      </c>
      <c r="GA31" t="s">
        <v>3</v>
      </c>
      <c r="GD31">
        <v>1</v>
      </c>
      <c r="GF31">
        <v>-1818963960</v>
      </c>
      <c r="GG31">
        <v>2</v>
      </c>
      <c r="GH31">
        <v>1</v>
      </c>
      <c r="GI31">
        <v>2</v>
      </c>
      <c r="GJ31">
        <v>0</v>
      </c>
      <c r="GK31">
        <v>0</v>
      </c>
      <c r="GL31">
        <f t="shared" si="53"/>
        <v>0</v>
      </c>
      <c r="GM31">
        <f t="shared" si="54"/>
        <v>6925.8</v>
      </c>
      <c r="GN31">
        <f t="shared" si="55"/>
        <v>6925.8</v>
      </c>
      <c r="GO31">
        <f t="shared" si="56"/>
        <v>0</v>
      </c>
      <c r="GP31">
        <f t="shared" si="57"/>
        <v>0</v>
      </c>
      <c r="GR31">
        <v>0</v>
      </c>
      <c r="GS31">
        <v>3</v>
      </c>
      <c r="GT31">
        <v>0</v>
      </c>
      <c r="GU31" t="s">
        <v>3</v>
      </c>
      <c r="GV31">
        <f t="shared" si="58"/>
        <v>0</v>
      </c>
      <c r="GW31">
        <v>1</v>
      </c>
      <c r="GX31">
        <f t="shared" si="59"/>
        <v>0</v>
      </c>
      <c r="HA31">
        <v>0</v>
      </c>
      <c r="HB31">
        <v>0</v>
      </c>
      <c r="HC31">
        <f t="shared" si="60"/>
        <v>0</v>
      </c>
      <c r="IK31">
        <v>0</v>
      </c>
    </row>
    <row r="32" spans="1:245">
      <c r="A32">
        <v>17</v>
      </c>
      <c r="B32">
        <v>1</v>
      </c>
      <c r="C32">
        <f>ROW(SmtRes!A23)</f>
        <v>23</v>
      </c>
      <c r="D32">
        <f>ROW(EtalonRes!A24)</f>
        <v>24</v>
      </c>
      <c r="E32" t="s">
        <v>44</v>
      </c>
      <c r="F32" t="s">
        <v>45</v>
      </c>
      <c r="G32" t="s">
        <v>46</v>
      </c>
      <c r="H32" t="s">
        <v>47</v>
      </c>
      <c r="I32">
        <f>ROUND(2/100,9)</f>
        <v>0.02</v>
      </c>
      <c r="J32">
        <v>0</v>
      </c>
      <c r="O32">
        <f t="shared" si="21"/>
        <v>418.68</v>
      </c>
      <c r="P32">
        <f t="shared" si="22"/>
        <v>299.8</v>
      </c>
      <c r="Q32">
        <f t="shared" si="23"/>
        <v>3.9</v>
      </c>
      <c r="R32">
        <f t="shared" si="24"/>
        <v>0.43</v>
      </c>
      <c r="S32">
        <f t="shared" si="25"/>
        <v>114.98</v>
      </c>
      <c r="T32">
        <f t="shared" si="26"/>
        <v>0</v>
      </c>
      <c r="U32">
        <f t="shared" si="27"/>
        <v>0.42520000000000002</v>
      </c>
      <c r="V32">
        <f t="shared" si="28"/>
        <v>1E-3</v>
      </c>
      <c r="W32">
        <f t="shared" si="29"/>
        <v>0</v>
      </c>
      <c r="X32">
        <f t="shared" si="30"/>
        <v>122.33</v>
      </c>
      <c r="Y32">
        <f t="shared" si="31"/>
        <v>62.32</v>
      </c>
      <c r="AA32">
        <v>34981951</v>
      </c>
      <c r="AB32">
        <f t="shared" si="32"/>
        <v>3444.09</v>
      </c>
      <c r="AC32">
        <f t="shared" si="33"/>
        <v>3244.61</v>
      </c>
      <c r="AD32">
        <f t="shared" si="34"/>
        <v>18.13</v>
      </c>
      <c r="AE32">
        <f t="shared" si="35"/>
        <v>0.68</v>
      </c>
      <c r="AF32">
        <f t="shared" si="36"/>
        <v>181.35</v>
      </c>
      <c r="AG32">
        <f t="shared" si="37"/>
        <v>0</v>
      </c>
      <c r="AH32">
        <f t="shared" si="38"/>
        <v>21.26</v>
      </c>
      <c r="AI32">
        <f t="shared" si="39"/>
        <v>0.05</v>
      </c>
      <c r="AJ32">
        <f t="shared" si="40"/>
        <v>0</v>
      </c>
      <c r="AK32">
        <v>3444.09</v>
      </c>
      <c r="AL32">
        <v>3244.61</v>
      </c>
      <c r="AM32">
        <v>18.13</v>
      </c>
      <c r="AN32">
        <v>0.68</v>
      </c>
      <c r="AO32">
        <v>181.35</v>
      </c>
      <c r="AP32">
        <v>0</v>
      </c>
      <c r="AQ32">
        <v>21.26</v>
      </c>
      <c r="AR32">
        <v>0.05</v>
      </c>
      <c r="AS32">
        <v>0</v>
      </c>
      <c r="AT32">
        <v>106</v>
      </c>
      <c r="AU32">
        <v>54</v>
      </c>
      <c r="AV32">
        <v>1</v>
      </c>
      <c r="AW32">
        <v>1</v>
      </c>
      <c r="AZ32">
        <v>1</v>
      </c>
      <c r="BA32">
        <v>31.7</v>
      </c>
      <c r="BB32">
        <v>10.75</v>
      </c>
      <c r="BC32">
        <v>4.62</v>
      </c>
      <c r="BD32" t="s">
        <v>3</v>
      </c>
      <c r="BE32" t="s">
        <v>3</v>
      </c>
      <c r="BF32" t="s">
        <v>3</v>
      </c>
      <c r="BG32" t="s">
        <v>3</v>
      </c>
      <c r="BH32">
        <v>0</v>
      </c>
      <c r="BI32">
        <v>1</v>
      </c>
      <c r="BJ32" t="s">
        <v>48</v>
      </c>
      <c r="BM32">
        <v>10001</v>
      </c>
      <c r="BN32">
        <v>0</v>
      </c>
      <c r="BO32" t="s">
        <v>45</v>
      </c>
      <c r="BP32">
        <v>1</v>
      </c>
      <c r="BQ32">
        <v>2</v>
      </c>
      <c r="BR32">
        <v>0</v>
      </c>
      <c r="BS32">
        <v>31.7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3</v>
      </c>
      <c r="BZ32">
        <v>118</v>
      </c>
      <c r="CA32">
        <v>63</v>
      </c>
      <c r="CE32">
        <v>0</v>
      </c>
      <c r="CF32">
        <v>0</v>
      </c>
      <c r="CG32">
        <v>0</v>
      </c>
      <c r="CM32">
        <v>0</v>
      </c>
      <c r="CN32" t="s">
        <v>3</v>
      </c>
      <c r="CO32">
        <v>0</v>
      </c>
      <c r="CP32">
        <f t="shared" si="41"/>
        <v>418.68</v>
      </c>
      <c r="CQ32">
        <f t="shared" si="42"/>
        <v>14990.0982</v>
      </c>
      <c r="CR32">
        <f t="shared" si="43"/>
        <v>194.89749999999998</v>
      </c>
      <c r="CS32">
        <f t="shared" si="44"/>
        <v>21.556000000000001</v>
      </c>
      <c r="CT32">
        <f t="shared" si="45"/>
        <v>5748.7950000000001</v>
      </c>
      <c r="CU32">
        <f t="shared" si="46"/>
        <v>0</v>
      </c>
      <c r="CV32">
        <f t="shared" si="47"/>
        <v>21.26</v>
      </c>
      <c r="CW32">
        <f t="shared" si="48"/>
        <v>0.05</v>
      </c>
      <c r="CX32">
        <f t="shared" si="49"/>
        <v>0</v>
      </c>
      <c r="CY32">
        <f t="shared" si="50"/>
        <v>122.33460000000001</v>
      </c>
      <c r="CZ32">
        <f t="shared" si="51"/>
        <v>62.321400000000004</v>
      </c>
      <c r="DC32" t="s">
        <v>3</v>
      </c>
      <c r="DD32" t="s">
        <v>3</v>
      </c>
      <c r="DE32" t="s">
        <v>3</v>
      </c>
      <c r="DF32" t="s">
        <v>3</v>
      </c>
      <c r="DG32" t="s">
        <v>3</v>
      </c>
      <c r="DH32" t="s">
        <v>3</v>
      </c>
      <c r="DI32" t="s">
        <v>3</v>
      </c>
      <c r="DJ32" t="s">
        <v>3</v>
      </c>
      <c r="DK32" t="s">
        <v>3</v>
      </c>
      <c r="DL32" t="s">
        <v>3</v>
      </c>
      <c r="DM32" t="s">
        <v>3</v>
      </c>
      <c r="DN32">
        <v>0</v>
      </c>
      <c r="DO32">
        <v>0</v>
      </c>
      <c r="DP32">
        <v>1</v>
      </c>
      <c r="DQ32">
        <v>1</v>
      </c>
      <c r="DU32">
        <v>1013</v>
      </c>
      <c r="DV32" t="s">
        <v>47</v>
      </c>
      <c r="DW32" t="s">
        <v>47</v>
      </c>
      <c r="DX32">
        <v>1</v>
      </c>
      <c r="EE32">
        <v>34105607</v>
      </c>
      <c r="EF32">
        <v>2</v>
      </c>
      <c r="EG32" t="s">
        <v>20</v>
      </c>
      <c r="EH32">
        <v>0</v>
      </c>
      <c r="EI32" t="s">
        <v>3</v>
      </c>
      <c r="EJ32">
        <v>1</v>
      </c>
      <c r="EK32">
        <v>10001</v>
      </c>
      <c r="EL32" t="s">
        <v>30</v>
      </c>
      <c r="EM32" t="s">
        <v>31</v>
      </c>
      <c r="EO32" t="s">
        <v>3</v>
      </c>
      <c r="EQ32">
        <v>0</v>
      </c>
      <c r="ER32">
        <v>3444.09</v>
      </c>
      <c r="ES32">
        <v>3244.61</v>
      </c>
      <c r="ET32">
        <v>18.13</v>
      </c>
      <c r="EU32">
        <v>0.68</v>
      </c>
      <c r="EV32">
        <v>181.35</v>
      </c>
      <c r="EW32">
        <v>21.26</v>
      </c>
      <c r="EX32">
        <v>0.05</v>
      </c>
      <c r="EY32">
        <v>0</v>
      </c>
      <c r="FQ32">
        <v>0</v>
      </c>
      <c r="FR32">
        <f t="shared" si="52"/>
        <v>0</v>
      </c>
      <c r="FS32">
        <v>0</v>
      </c>
      <c r="FT32" t="s">
        <v>23</v>
      </c>
      <c r="FU32" t="s">
        <v>24</v>
      </c>
      <c r="FX32">
        <v>106.2</v>
      </c>
      <c r="FY32">
        <v>53.55</v>
      </c>
      <c r="GA32" t="s">
        <v>3</v>
      </c>
      <c r="GD32">
        <v>1</v>
      </c>
      <c r="GF32">
        <v>279106164</v>
      </c>
      <c r="GG32">
        <v>2</v>
      </c>
      <c r="GH32">
        <v>1</v>
      </c>
      <c r="GI32">
        <v>2</v>
      </c>
      <c r="GJ32">
        <v>0</v>
      </c>
      <c r="GK32">
        <v>0</v>
      </c>
      <c r="GL32">
        <f t="shared" si="53"/>
        <v>0</v>
      </c>
      <c r="GM32">
        <f t="shared" si="54"/>
        <v>603.33000000000004</v>
      </c>
      <c r="GN32">
        <f t="shared" si="55"/>
        <v>603.33000000000004</v>
      </c>
      <c r="GO32">
        <f t="shared" si="56"/>
        <v>0</v>
      </c>
      <c r="GP32">
        <f t="shared" si="57"/>
        <v>0</v>
      </c>
      <c r="GR32">
        <v>0</v>
      </c>
      <c r="GS32">
        <v>3</v>
      </c>
      <c r="GT32">
        <v>0</v>
      </c>
      <c r="GU32" t="s">
        <v>3</v>
      </c>
      <c r="GV32">
        <f t="shared" si="58"/>
        <v>0</v>
      </c>
      <c r="GW32">
        <v>1</v>
      </c>
      <c r="GX32">
        <f t="shared" si="59"/>
        <v>0</v>
      </c>
      <c r="HA32">
        <v>0</v>
      </c>
      <c r="HB32">
        <v>0</v>
      </c>
      <c r="HC32">
        <f t="shared" si="60"/>
        <v>0</v>
      </c>
      <c r="IK32">
        <v>0</v>
      </c>
    </row>
    <row r="33" spans="1:245">
      <c r="A33">
        <v>17</v>
      </c>
      <c r="B33">
        <v>1</v>
      </c>
      <c r="E33" t="s">
        <v>49</v>
      </c>
      <c r="F33" t="s">
        <v>50</v>
      </c>
      <c r="G33" t="s">
        <v>51</v>
      </c>
      <c r="H33" t="s">
        <v>52</v>
      </c>
      <c r="I33">
        <v>2</v>
      </c>
      <c r="J33">
        <v>0</v>
      </c>
      <c r="O33">
        <f t="shared" si="21"/>
        <v>270.83</v>
      </c>
      <c r="P33">
        <f t="shared" si="22"/>
        <v>270.83</v>
      </c>
      <c r="Q33">
        <f t="shared" si="23"/>
        <v>0</v>
      </c>
      <c r="R33">
        <f t="shared" si="24"/>
        <v>0</v>
      </c>
      <c r="S33">
        <f t="shared" si="25"/>
        <v>0</v>
      </c>
      <c r="T33">
        <f t="shared" si="26"/>
        <v>0</v>
      </c>
      <c r="U33">
        <f t="shared" si="27"/>
        <v>0</v>
      </c>
      <c r="V33">
        <f t="shared" si="28"/>
        <v>0</v>
      </c>
      <c r="W33">
        <f t="shared" si="29"/>
        <v>15.12</v>
      </c>
      <c r="X33">
        <f t="shared" si="30"/>
        <v>0</v>
      </c>
      <c r="Y33">
        <f t="shared" si="31"/>
        <v>0</v>
      </c>
      <c r="AA33">
        <v>34981951</v>
      </c>
      <c r="AB33">
        <f t="shared" si="32"/>
        <v>165.14</v>
      </c>
      <c r="AC33">
        <f t="shared" si="33"/>
        <v>165.14</v>
      </c>
      <c r="AD33">
        <f t="shared" si="34"/>
        <v>0</v>
      </c>
      <c r="AE33">
        <f t="shared" si="35"/>
        <v>0</v>
      </c>
      <c r="AF33">
        <f t="shared" si="36"/>
        <v>0</v>
      </c>
      <c r="AG33">
        <f t="shared" si="37"/>
        <v>0</v>
      </c>
      <c r="AH33">
        <f t="shared" si="38"/>
        <v>0</v>
      </c>
      <c r="AI33">
        <f t="shared" si="39"/>
        <v>0</v>
      </c>
      <c r="AJ33">
        <f t="shared" si="40"/>
        <v>7.56</v>
      </c>
      <c r="AK33">
        <v>165.14</v>
      </c>
      <c r="AL33">
        <v>165.14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7.56</v>
      </c>
      <c r="AT33">
        <v>0</v>
      </c>
      <c r="AU33">
        <v>0</v>
      </c>
      <c r="AV33">
        <v>1</v>
      </c>
      <c r="AW33">
        <v>1</v>
      </c>
      <c r="AZ33">
        <v>1</v>
      </c>
      <c r="BA33">
        <v>1</v>
      </c>
      <c r="BB33">
        <v>1</v>
      </c>
      <c r="BC33">
        <v>0.82</v>
      </c>
      <c r="BD33" t="s">
        <v>3</v>
      </c>
      <c r="BE33" t="s">
        <v>3</v>
      </c>
      <c r="BF33" t="s">
        <v>3</v>
      </c>
      <c r="BG33" t="s">
        <v>3</v>
      </c>
      <c r="BH33">
        <v>3</v>
      </c>
      <c r="BI33">
        <v>1</v>
      </c>
      <c r="BJ33" t="s">
        <v>53</v>
      </c>
      <c r="BM33">
        <v>500001</v>
      </c>
      <c r="BN33">
        <v>0</v>
      </c>
      <c r="BO33" t="s">
        <v>50</v>
      </c>
      <c r="BP33">
        <v>1</v>
      </c>
      <c r="BQ33">
        <v>8</v>
      </c>
      <c r="BR33">
        <v>0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3</v>
      </c>
      <c r="BZ33">
        <v>0</v>
      </c>
      <c r="CA33">
        <v>0</v>
      </c>
      <c r="CE33">
        <v>0</v>
      </c>
      <c r="CF33">
        <v>0</v>
      </c>
      <c r="CG33">
        <v>0</v>
      </c>
      <c r="CM33">
        <v>0</v>
      </c>
      <c r="CN33" t="s">
        <v>3</v>
      </c>
      <c r="CO33">
        <v>0</v>
      </c>
      <c r="CP33">
        <f t="shared" si="41"/>
        <v>270.83</v>
      </c>
      <c r="CQ33">
        <f t="shared" si="42"/>
        <v>135.41479999999999</v>
      </c>
      <c r="CR33">
        <f t="shared" si="43"/>
        <v>0</v>
      </c>
      <c r="CS33">
        <f t="shared" si="44"/>
        <v>0</v>
      </c>
      <c r="CT33">
        <f t="shared" si="45"/>
        <v>0</v>
      </c>
      <c r="CU33">
        <f t="shared" si="46"/>
        <v>0</v>
      </c>
      <c r="CV33">
        <f t="shared" si="47"/>
        <v>0</v>
      </c>
      <c r="CW33">
        <f t="shared" si="48"/>
        <v>0</v>
      </c>
      <c r="CX33">
        <f t="shared" si="49"/>
        <v>7.56</v>
      </c>
      <c r="CY33">
        <f t="shared" si="50"/>
        <v>0</v>
      </c>
      <c r="CZ33">
        <f t="shared" si="51"/>
        <v>0</v>
      </c>
      <c r="DC33" t="s">
        <v>3</v>
      </c>
      <c r="DD33" t="s">
        <v>3</v>
      </c>
      <c r="DE33" t="s">
        <v>3</v>
      </c>
      <c r="DF33" t="s">
        <v>3</v>
      </c>
      <c r="DG33" t="s">
        <v>3</v>
      </c>
      <c r="DH33" t="s">
        <v>3</v>
      </c>
      <c r="DI33" t="s">
        <v>3</v>
      </c>
      <c r="DJ33" t="s">
        <v>3</v>
      </c>
      <c r="DK33" t="s">
        <v>3</v>
      </c>
      <c r="DL33" t="s">
        <v>3</v>
      </c>
      <c r="DM33" t="s">
        <v>3</v>
      </c>
      <c r="DN33">
        <v>0</v>
      </c>
      <c r="DO33">
        <v>0</v>
      </c>
      <c r="DP33">
        <v>1</v>
      </c>
      <c r="DQ33">
        <v>1</v>
      </c>
      <c r="DU33">
        <v>1003</v>
      </c>
      <c r="DV33" t="s">
        <v>52</v>
      </c>
      <c r="DW33" t="s">
        <v>52</v>
      </c>
      <c r="DX33">
        <v>1</v>
      </c>
      <c r="EE33">
        <v>34105540</v>
      </c>
      <c r="EF33">
        <v>8</v>
      </c>
      <c r="EG33" t="s">
        <v>41</v>
      </c>
      <c r="EH33">
        <v>0</v>
      </c>
      <c r="EI33" t="s">
        <v>3</v>
      </c>
      <c r="EJ33">
        <v>1</v>
      </c>
      <c r="EK33">
        <v>500001</v>
      </c>
      <c r="EL33" t="s">
        <v>42</v>
      </c>
      <c r="EM33" t="s">
        <v>43</v>
      </c>
      <c r="EO33" t="s">
        <v>3</v>
      </c>
      <c r="EQ33">
        <v>0</v>
      </c>
      <c r="ER33">
        <v>165.14</v>
      </c>
      <c r="ES33">
        <v>165.14</v>
      </c>
      <c r="ET33">
        <v>0</v>
      </c>
      <c r="EU33">
        <v>0</v>
      </c>
      <c r="EV33">
        <v>0</v>
      </c>
      <c r="EW33">
        <v>0</v>
      </c>
      <c r="EX33">
        <v>0</v>
      </c>
      <c r="EY33">
        <v>0</v>
      </c>
      <c r="FQ33">
        <v>0</v>
      </c>
      <c r="FR33">
        <f t="shared" si="52"/>
        <v>0</v>
      </c>
      <c r="FS33">
        <v>0</v>
      </c>
      <c r="FX33">
        <v>0</v>
      </c>
      <c r="FY33">
        <v>0</v>
      </c>
      <c r="GA33" t="s">
        <v>3</v>
      </c>
      <c r="GD33">
        <v>1</v>
      </c>
      <c r="GF33">
        <v>-664809789</v>
      </c>
      <c r="GG33">
        <v>2</v>
      </c>
      <c r="GH33">
        <v>1</v>
      </c>
      <c r="GI33">
        <v>2</v>
      </c>
      <c r="GJ33">
        <v>0</v>
      </c>
      <c r="GK33">
        <v>0</v>
      </c>
      <c r="GL33">
        <f t="shared" si="53"/>
        <v>0</v>
      </c>
      <c r="GM33">
        <f t="shared" si="54"/>
        <v>270.83</v>
      </c>
      <c r="GN33">
        <f t="shared" si="55"/>
        <v>270.83</v>
      </c>
      <c r="GO33">
        <f t="shared" si="56"/>
        <v>0</v>
      </c>
      <c r="GP33">
        <f t="shared" si="57"/>
        <v>0</v>
      </c>
      <c r="GR33">
        <v>0</v>
      </c>
      <c r="GS33">
        <v>3</v>
      </c>
      <c r="GT33">
        <v>0</v>
      </c>
      <c r="GU33" t="s">
        <v>3</v>
      </c>
      <c r="GV33">
        <f t="shared" si="58"/>
        <v>0</v>
      </c>
      <c r="GW33">
        <v>1</v>
      </c>
      <c r="GX33">
        <f t="shared" si="59"/>
        <v>0</v>
      </c>
      <c r="HA33">
        <v>0</v>
      </c>
      <c r="HB33">
        <v>0</v>
      </c>
      <c r="HC33">
        <f t="shared" si="60"/>
        <v>0</v>
      </c>
      <c r="IK33">
        <v>0</v>
      </c>
    </row>
    <row r="34" spans="1:245">
      <c r="A34">
        <v>17</v>
      </c>
      <c r="B34">
        <v>1</v>
      </c>
      <c r="C34">
        <f>ROW(SmtRes!A31)</f>
        <v>31</v>
      </c>
      <c r="D34">
        <f>ROW(EtalonRes!A32)</f>
        <v>32</v>
      </c>
      <c r="E34" t="s">
        <v>54</v>
      </c>
      <c r="F34" t="s">
        <v>55</v>
      </c>
      <c r="G34" t="s">
        <v>56</v>
      </c>
      <c r="H34" t="s">
        <v>57</v>
      </c>
      <c r="I34">
        <f>ROUND(2/100,9)</f>
        <v>0.02</v>
      </c>
      <c r="J34">
        <v>0</v>
      </c>
      <c r="O34">
        <f t="shared" si="21"/>
        <v>420.8</v>
      </c>
      <c r="P34">
        <f t="shared" si="22"/>
        <v>195.41</v>
      </c>
      <c r="Q34">
        <f t="shared" si="23"/>
        <v>1.44</v>
      </c>
      <c r="R34">
        <f t="shared" si="24"/>
        <v>0.68</v>
      </c>
      <c r="S34">
        <f t="shared" si="25"/>
        <v>223.95</v>
      </c>
      <c r="T34">
        <f t="shared" si="26"/>
        <v>0</v>
      </c>
      <c r="U34">
        <f t="shared" si="27"/>
        <v>0.82819999999999994</v>
      </c>
      <c r="V34">
        <f t="shared" si="28"/>
        <v>1.6000000000000001E-3</v>
      </c>
      <c r="W34">
        <f t="shared" si="29"/>
        <v>0</v>
      </c>
      <c r="X34">
        <f t="shared" si="30"/>
        <v>186.44</v>
      </c>
      <c r="Y34">
        <f t="shared" si="31"/>
        <v>146.01</v>
      </c>
      <c r="AA34">
        <v>34981951</v>
      </c>
      <c r="AB34">
        <f t="shared" si="32"/>
        <v>2516.0700000000002</v>
      </c>
      <c r="AC34">
        <f t="shared" si="33"/>
        <v>2156.85</v>
      </c>
      <c r="AD34">
        <f t="shared" si="34"/>
        <v>5.99</v>
      </c>
      <c r="AE34">
        <f t="shared" si="35"/>
        <v>1.08</v>
      </c>
      <c r="AF34">
        <f t="shared" si="36"/>
        <v>353.23</v>
      </c>
      <c r="AG34">
        <f t="shared" si="37"/>
        <v>0</v>
      </c>
      <c r="AH34">
        <f t="shared" si="38"/>
        <v>41.41</v>
      </c>
      <c r="AI34">
        <f t="shared" si="39"/>
        <v>0.08</v>
      </c>
      <c r="AJ34">
        <f t="shared" si="40"/>
        <v>0</v>
      </c>
      <c r="AK34">
        <v>2516.0700000000002</v>
      </c>
      <c r="AL34">
        <v>2156.85</v>
      </c>
      <c r="AM34">
        <v>5.99</v>
      </c>
      <c r="AN34">
        <v>1.08</v>
      </c>
      <c r="AO34">
        <v>353.23</v>
      </c>
      <c r="AP34">
        <v>0</v>
      </c>
      <c r="AQ34">
        <v>41.41</v>
      </c>
      <c r="AR34">
        <v>0.08</v>
      </c>
      <c r="AS34">
        <v>0</v>
      </c>
      <c r="AT34">
        <v>83</v>
      </c>
      <c r="AU34">
        <v>65</v>
      </c>
      <c r="AV34">
        <v>1</v>
      </c>
      <c r="AW34">
        <v>1</v>
      </c>
      <c r="AZ34">
        <v>1</v>
      </c>
      <c r="BA34">
        <v>31.7</v>
      </c>
      <c r="BB34">
        <v>12.02</v>
      </c>
      <c r="BC34">
        <v>4.53</v>
      </c>
      <c r="BD34" t="s">
        <v>3</v>
      </c>
      <c r="BE34" t="s">
        <v>3</v>
      </c>
      <c r="BF34" t="s">
        <v>3</v>
      </c>
      <c r="BG34" t="s">
        <v>3</v>
      </c>
      <c r="BH34">
        <v>0</v>
      </c>
      <c r="BI34">
        <v>1</v>
      </c>
      <c r="BJ34" t="s">
        <v>58</v>
      </c>
      <c r="BM34">
        <v>58001</v>
      </c>
      <c r="BN34">
        <v>0</v>
      </c>
      <c r="BO34" t="s">
        <v>55</v>
      </c>
      <c r="BP34">
        <v>1</v>
      </c>
      <c r="BQ34">
        <v>6</v>
      </c>
      <c r="BR34">
        <v>0</v>
      </c>
      <c r="BS34">
        <v>31.7</v>
      </c>
      <c r="BT34">
        <v>1</v>
      </c>
      <c r="BU34">
        <v>1</v>
      </c>
      <c r="BV34">
        <v>1</v>
      </c>
      <c r="BW34">
        <v>1</v>
      </c>
      <c r="BX34">
        <v>1</v>
      </c>
      <c r="BY34" t="s">
        <v>3</v>
      </c>
      <c r="BZ34">
        <v>83</v>
      </c>
      <c r="CA34">
        <v>65</v>
      </c>
      <c r="CE34">
        <v>0</v>
      </c>
      <c r="CF34">
        <v>0</v>
      </c>
      <c r="CG34">
        <v>0</v>
      </c>
      <c r="CM34">
        <v>0</v>
      </c>
      <c r="CN34" t="s">
        <v>3</v>
      </c>
      <c r="CO34">
        <v>0</v>
      </c>
      <c r="CP34">
        <f t="shared" si="41"/>
        <v>420.79999999999995</v>
      </c>
      <c r="CQ34">
        <f t="shared" si="42"/>
        <v>9770.5305000000008</v>
      </c>
      <c r="CR34">
        <f t="shared" si="43"/>
        <v>71.999799999999993</v>
      </c>
      <c r="CS34">
        <f t="shared" si="44"/>
        <v>34.236000000000004</v>
      </c>
      <c r="CT34">
        <f t="shared" si="45"/>
        <v>11197.391</v>
      </c>
      <c r="CU34">
        <f t="shared" si="46"/>
        <v>0</v>
      </c>
      <c r="CV34">
        <f t="shared" si="47"/>
        <v>41.41</v>
      </c>
      <c r="CW34">
        <f t="shared" si="48"/>
        <v>0.08</v>
      </c>
      <c r="CX34">
        <f t="shared" si="49"/>
        <v>0</v>
      </c>
      <c r="CY34">
        <f t="shared" si="50"/>
        <v>186.44290000000001</v>
      </c>
      <c r="CZ34">
        <f t="shared" si="51"/>
        <v>146.0095</v>
      </c>
      <c r="DC34" t="s">
        <v>3</v>
      </c>
      <c r="DD34" t="s">
        <v>3</v>
      </c>
      <c r="DE34" t="s">
        <v>3</v>
      </c>
      <c r="DF34" t="s">
        <v>3</v>
      </c>
      <c r="DG34" t="s">
        <v>3</v>
      </c>
      <c r="DH34" t="s">
        <v>3</v>
      </c>
      <c r="DI34" t="s">
        <v>3</v>
      </c>
      <c r="DJ34" t="s">
        <v>3</v>
      </c>
      <c r="DK34" t="s">
        <v>3</v>
      </c>
      <c r="DL34" t="s">
        <v>3</v>
      </c>
      <c r="DM34" t="s">
        <v>3</v>
      </c>
      <c r="DN34">
        <v>0</v>
      </c>
      <c r="DO34">
        <v>0</v>
      </c>
      <c r="DP34">
        <v>1</v>
      </c>
      <c r="DQ34">
        <v>1</v>
      </c>
      <c r="DU34">
        <v>1003</v>
      </c>
      <c r="DV34" t="s">
        <v>57</v>
      </c>
      <c r="DW34" t="s">
        <v>57</v>
      </c>
      <c r="DX34">
        <v>100</v>
      </c>
      <c r="EE34">
        <v>34105687</v>
      </c>
      <c r="EF34">
        <v>6</v>
      </c>
      <c r="EG34" t="s">
        <v>59</v>
      </c>
      <c r="EH34">
        <v>0</v>
      </c>
      <c r="EI34" t="s">
        <v>3</v>
      </c>
      <c r="EJ34">
        <v>1</v>
      </c>
      <c r="EK34">
        <v>58001</v>
      </c>
      <c r="EL34" t="s">
        <v>60</v>
      </c>
      <c r="EM34" t="s">
        <v>61</v>
      </c>
      <c r="EO34" t="s">
        <v>3</v>
      </c>
      <c r="EQ34">
        <v>0</v>
      </c>
      <c r="ER34">
        <v>2516.0700000000002</v>
      </c>
      <c r="ES34">
        <v>2156.85</v>
      </c>
      <c r="ET34">
        <v>5.99</v>
      </c>
      <c r="EU34">
        <v>1.08</v>
      </c>
      <c r="EV34">
        <v>353.23</v>
      </c>
      <c r="EW34">
        <v>41.41</v>
      </c>
      <c r="EX34">
        <v>0.08</v>
      </c>
      <c r="EY34">
        <v>0</v>
      </c>
      <c r="FQ34">
        <v>0</v>
      </c>
      <c r="FR34">
        <f t="shared" si="52"/>
        <v>0</v>
      </c>
      <c r="FS34">
        <v>0</v>
      </c>
      <c r="FX34">
        <v>83</v>
      </c>
      <c r="FY34">
        <v>65</v>
      </c>
      <c r="GA34" t="s">
        <v>3</v>
      </c>
      <c r="GD34">
        <v>1</v>
      </c>
      <c r="GF34">
        <v>1346870125</v>
      </c>
      <c r="GG34">
        <v>2</v>
      </c>
      <c r="GH34">
        <v>1</v>
      </c>
      <c r="GI34">
        <v>2</v>
      </c>
      <c r="GJ34">
        <v>0</v>
      </c>
      <c r="GK34">
        <v>0</v>
      </c>
      <c r="GL34">
        <f t="shared" si="53"/>
        <v>0</v>
      </c>
      <c r="GM34">
        <f t="shared" si="54"/>
        <v>753.25</v>
      </c>
      <c r="GN34">
        <f t="shared" si="55"/>
        <v>753.25</v>
      </c>
      <c r="GO34">
        <f t="shared" si="56"/>
        <v>0</v>
      </c>
      <c r="GP34">
        <f t="shared" si="57"/>
        <v>0</v>
      </c>
      <c r="GR34">
        <v>0</v>
      </c>
      <c r="GS34">
        <v>3</v>
      </c>
      <c r="GT34">
        <v>0</v>
      </c>
      <c r="GU34" t="s">
        <v>3</v>
      </c>
      <c r="GV34">
        <f t="shared" si="58"/>
        <v>0</v>
      </c>
      <c r="GW34">
        <v>1</v>
      </c>
      <c r="GX34">
        <f t="shared" si="59"/>
        <v>0</v>
      </c>
      <c r="HA34">
        <v>0</v>
      </c>
      <c r="HB34">
        <v>0</v>
      </c>
      <c r="HC34">
        <f t="shared" si="60"/>
        <v>0</v>
      </c>
      <c r="IK34">
        <v>0</v>
      </c>
    </row>
    <row r="35" spans="1:245">
      <c r="A35">
        <v>18</v>
      </c>
      <c r="B35">
        <v>1</v>
      </c>
      <c r="C35">
        <v>31</v>
      </c>
      <c r="E35" t="s">
        <v>62</v>
      </c>
      <c r="F35" t="s">
        <v>63</v>
      </c>
      <c r="G35" t="s">
        <v>64</v>
      </c>
      <c r="H35" t="s">
        <v>65</v>
      </c>
      <c r="I35">
        <f>I34*J35</f>
        <v>4.4799999999999996E-3</v>
      </c>
      <c r="J35">
        <v>0.22399999999999998</v>
      </c>
      <c r="O35">
        <f t="shared" si="21"/>
        <v>0</v>
      </c>
      <c r="P35">
        <f t="shared" si="22"/>
        <v>0</v>
      </c>
      <c r="Q35">
        <f t="shared" si="23"/>
        <v>0</v>
      </c>
      <c r="R35">
        <f t="shared" si="24"/>
        <v>0</v>
      </c>
      <c r="S35">
        <f t="shared" si="25"/>
        <v>0</v>
      </c>
      <c r="T35">
        <f t="shared" si="26"/>
        <v>0</v>
      </c>
      <c r="U35">
        <f t="shared" si="27"/>
        <v>0</v>
      </c>
      <c r="V35">
        <f t="shared" si="28"/>
        <v>0</v>
      </c>
      <c r="W35">
        <f t="shared" si="29"/>
        <v>0</v>
      </c>
      <c r="X35">
        <f t="shared" si="30"/>
        <v>0</v>
      </c>
      <c r="Y35">
        <f t="shared" si="31"/>
        <v>0</v>
      </c>
      <c r="AA35">
        <v>34981951</v>
      </c>
      <c r="AB35">
        <f t="shared" si="32"/>
        <v>0</v>
      </c>
      <c r="AC35">
        <f t="shared" si="33"/>
        <v>0</v>
      </c>
      <c r="AD35">
        <f t="shared" si="34"/>
        <v>0</v>
      </c>
      <c r="AE35">
        <f t="shared" si="35"/>
        <v>0</v>
      </c>
      <c r="AF35">
        <f t="shared" si="36"/>
        <v>0</v>
      </c>
      <c r="AG35">
        <f t="shared" si="37"/>
        <v>0</v>
      </c>
      <c r="AH35">
        <f t="shared" si="38"/>
        <v>0</v>
      </c>
      <c r="AI35">
        <f t="shared" si="39"/>
        <v>0</v>
      </c>
      <c r="AJ35">
        <f t="shared" si="40"/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83</v>
      </c>
      <c r="AU35">
        <v>65</v>
      </c>
      <c r="AV35">
        <v>1</v>
      </c>
      <c r="AW35">
        <v>1</v>
      </c>
      <c r="AZ35">
        <v>1</v>
      </c>
      <c r="BA35">
        <v>1</v>
      </c>
      <c r="BB35">
        <v>1</v>
      </c>
      <c r="BC35">
        <v>1</v>
      </c>
      <c r="BD35" t="s">
        <v>3</v>
      </c>
      <c r="BE35" t="s">
        <v>3</v>
      </c>
      <c r="BF35" t="s">
        <v>3</v>
      </c>
      <c r="BG35" t="s">
        <v>3</v>
      </c>
      <c r="BH35">
        <v>3</v>
      </c>
      <c r="BI35">
        <v>1</v>
      </c>
      <c r="BJ35" t="s">
        <v>66</v>
      </c>
      <c r="BM35">
        <v>58001</v>
      </c>
      <c r="BN35">
        <v>0</v>
      </c>
      <c r="BO35" t="s">
        <v>3</v>
      </c>
      <c r="BP35">
        <v>0</v>
      </c>
      <c r="BQ35">
        <v>6</v>
      </c>
      <c r="BR35">
        <v>0</v>
      </c>
      <c r="BS35">
        <v>1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3</v>
      </c>
      <c r="BZ35">
        <v>83</v>
      </c>
      <c r="CA35">
        <v>65</v>
      </c>
      <c r="CE35">
        <v>0</v>
      </c>
      <c r="CF35">
        <v>0</v>
      </c>
      <c r="CG35">
        <v>0</v>
      </c>
      <c r="CM35">
        <v>0</v>
      </c>
      <c r="CN35" t="s">
        <v>3</v>
      </c>
      <c r="CO35">
        <v>0</v>
      </c>
      <c r="CP35">
        <f t="shared" si="41"/>
        <v>0</v>
      </c>
      <c r="CQ35">
        <f t="shared" si="42"/>
        <v>0</v>
      </c>
      <c r="CR35">
        <f t="shared" si="43"/>
        <v>0</v>
      </c>
      <c r="CS35">
        <f t="shared" si="44"/>
        <v>0</v>
      </c>
      <c r="CT35">
        <f t="shared" si="45"/>
        <v>0</v>
      </c>
      <c r="CU35">
        <f t="shared" si="46"/>
        <v>0</v>
      </c>
      <c r="CV35">
        <f t="shared" si="47"/>
        <v>0</v>
      </c>
      <c r="CW35">
        <f t="shared" si="48"/>
        <v>0</v>
      </c>
      <c r="CX35">
        <f t="shared" si="49"/>
        <v>0</v>
      </c>
      <c r="CY35">
        <f t="shared" si="50"/>
        <v>0</v>
      </c>
      <c r="CZ35">
        <f t="shared" si="51"/>
        <v>0</v>
      </c>
      <c r="DC35" t="s">
        <v>3</v>
      </c>
      <c r="DD35" t="s">
        <v>3</v>
      </c>
      <c r="DE35" t="s">
        <v>3</v>
      </c>
      <c r="DF35" t="s">
        <v>3</v>
      </c>
      <c r="DG35" t="s">
        <v>3</v>
      </c>
      <c r="DH35" t="s">
        <v>3</v>
      </c>
      <c r="DI35" t="s">
        <v>3</v>
      </c>
      <c r="DJ35" t="s">
        <v>3</v>
      </c>
      <c r="DK35" t="s">
        <v>3</v>
      </c>
      <c r="DL35" t="s">
        <v>3</v>
      </c>
      <c r="DM35" t="s">
        <v>3</v>
      </c>
      <c r="DN35">
        <v>0</v>
      </c>
      <c r="DO35">
        <v>0</v>
      </c>
      <c r="DP35">
        <v>1</v>
      </c>
      <c r="DQ35">
        <v>1</v>
      </c>
      <c r="DU35">
        <v>1009</v>
      </c>
      <c r="DV35" t="s">
        <v>65</v>
      </c>
      <c r="DW35" t="s">
        <v>65</v>
      </c>
      <c r="DX35">
        <v>1000</v>
      </c>
      <c r="EE35">
        <v>34105687</v>
      </c>
      <c r="EF35">
        <v>6</v>
      </c>
      <c r="EG35" t="s">
        <v>59</v>
      </c>
      <c r="EH35">
        <v>0</v>
      </c>
      <c r="EI35" t="s">
        <v>3</v>
      </c>
      <c r="EJ35">
        <v>1</v>
      </c>
      <c r="EK35">
        <v>58001</v>
      </c>
      <c r="EL35" t="s">
        <v>60</v>
      </c>
      <c r="EM35" t="s">
        <v>61</v>
      </c>
      <c r="EO35" t="s">
        <v>3</v>
      </c>
      <c r="EQ35">
        <v>0</v>
      </c>
      <c r="ER35">
        <v>0</v>
      </c>
      <c r="ES35">
        <v>0</v>
      </c>
      <c r="ET35">
        <v>0</v>
      </c>
      <c r="EU35">
        <v>0</v>
      </c>
      <c r="EV35">
        <v>0</v>
      </c>
      <c r="EW35">
        <v>0</v>
      </c>
      <c r="EX35">
        <v>0</v>
      </c>
      <c r="FQ35">
        <v>0</v>
      </c>
      <c r="FR35">
        <f t="shared" si="52"/>
        <v>0</v>
      </c>
      <c r="FS35">
        <v>0</v>
      </c>
      <c r="FX35">
        <v>83</v>
      </c>
      <c r="FY35">
        <v>65</v>
      </c>
      <c r="GA35" t="s">
        <v>3</v>
      </c>
      <c r="GD35">
        <v>1</v>
      </c>
      <c r="GF35">
        <v>-304821490</v>
      </c>
      <c r="GG35">
        <v>2</v>
      </c>
      <c r="GH35">
        <v>1</v>
      </c>
      <c r="GI35">
        <v>-2</v>
      </c>
      <c r="GJ35">
        <v>0</v>
      </c>
      <c r="GK35">
        <v>0</v>
      </c>
      <c r="GL35">
        <f t="shared" si="53"/>
        <v>0</v>
      </c>
      <c r="GM35">
        <f t="shared" si="54"/>
        <v>0</v>
      </c>
      <c r="GN35">
        <f t="shared" si="55"/>
        <v>0</v>
      </c>
      <c r="GO35">
        <f t="shared" si="56"/>
        <v>0</v>
      </c>
      <c r="GP35">
        <f t="shared" si="57"/>
        <v>0</v>
      </c>
      <c r="GR35">
        <v>0</v>
      </c>
      <c r="GS35">
        <v>3</v>
      </c>
      <c r="GT35">
        <v>0</v>
      </c>
      <c r="GU35" t="s">
        <v>3</v>
      </c>
      <c r="GV35">
        <f t="shared" si="58"/>
        <v>0</v>
      </c>
      <c r="GW35">
        <v>1</v>
      </c>
      <c r="GX35">
        <f t="shared" si="59"/>
        <v>0</v>
      </c>
      <c r="HA35">
        <v>0</v>
      </c>
      <c r="HB35">
        <v>0</v>
      </c>
      <c r="HC35">
        <f t="shared" si="60"/>
        <v>0</v>
      </c>
      <c r="IK35">
        <v>0</v>
      </c>
    </row>
    <row r="36" spans="1:245">
      <c r="A36">
        <v>17</v>
      </c>
      <c r="B36">
        <v>1</v>
      </c>
      <c r="C36">
        <f>ROW(SmtRes!A40)</f>
        <v>40</v>
      </c>
      <c r="D36">
        <f>ROW(EtalonRes!A41)</f>
        <v>41</v>
      </c>
      <c r="E36" t="s">
        <v>67</v>
      </c>
      <c r="F36" t="s">
        <v>68</v>
      </c>
      <c r="G36" t="s">
        <v>69</v>
      </c>
      <c r="H36" t="s">
        <v>70</v>
      </c>
      <c r="I36">
        <f>ROUND(5/100,9)</f>
        <v>0.05</v>
      </c>
      <c r="J36">
        <v>0</v>
      </c>
      <c r="O36">
        <f t="shared" si="21"/>
        <v>2522.94</v>
      </c>
      <c r="P36">
        <f t="shared" si="22"/>
        <v>76.14</v>
      </c>
      <c r="Q36">
        <f t="shared" si="23"/>
        <v>24.62</v>
      </c>
      <c r="R36">
        <f t="shared" si="24"/>
        <v>1.71</v>
      </c>
      <c r="S36">
        <f t="shared" si="25"/>
        <v>2422.1799999999998</v>
      </c>
      <c r="T36">
        <f t="shared" si="26"/>
        <v>0</v>
      </c>
      <c r="U36">
        <f t="shared" si="27"/>
        <v>8.323500000000001</v>
      </c>
      <c r="V36">
        <f t="shared" si="28"/>
        <v>4.0000000000000001E-3</v>
      </c>
      <c r="W36">
        <f t="shared" si="29"/>
        <v>0</v>
      </c>
      <c r="X36">
        <f t="shared" si="30"/>
        <v>2302.6999999999998</v>
      </c>
      <c r="Y36">
        <f t="shared" si="31"/>
        <v>1139.23</v>
      </c>
      <c r="AA36">
        <v>34981951</v>
      </c>
      <c r="AB36">
        <f t="shared" si="32"/>
        <v>2053.38</v>
      </c>
      <c r="AC36">
        <f t="shared" si="33"/>
        <v>478.86</v>
      </c>
      <c r="AD36">
        <f t="shared" si="34"/>
        <v>46.33</v>
      </c>
      <c r="AE36">
        <f t="shared" si="35"/>
        <v>1.08</v>
      </c>
      <c r="AF36">
        <f t="shared" si="36"/>
        <v>1528.19</v>
      </c>
      <c r="AG36">
        <f t="shared" si="37"/>
        <v>0</v>
      </c>
      <c r="AH36">
        <f t="shared" si="38"/>
        <v>166.47</v>
      </c>
      <c r="AI36">
        <f t="shared" si="39"/>
        <v>0.08</v>
      </c>
      <c r="AJ36">
        <f t="shared" si="40"/>
        <v>0</v>
      </c>
      <c r="AK36">
        <v>2053.38</v>
      </c>
      <c r="AL36">
        <v>478.86</v>
      </c>
      <c r="AM36">
        <v>46.33</v>
      </c>
      <c r="AN36">
        <v>1.08</v>
      </c>
      <c r="AO36">
        <v>1528.19</v>
      </c>
      <c r="AP36">
        <v>0</v>
      </c>
      <c r="AQ36">
        <v>166.47</v>
      </c>
      <c r="AR36">
        <v>0.08</v>
      </c>
      <c r="AS36">
        <v>0</v>
      </c>
      <c r="AT36">
        <v>95</v>
      </c>
      <c r="AU36">
        <v>47</v>
      </c>
      <c r="AV36">
        <v>1</v>
      </c>
      <c r="AW36">
        <v>1</v>
      </c>
      <c r="AZ36">
        <v>1</v>
      </c>
      <c r="BA36">
        <v>31.7</v>
      </c>
      <c r="BB36">
        <v>10.63</v>
      </c>
      <c r="BC36">
        <v>3.18</v>
      </c>
      <c r="BD36" t="s">
        <v>3</v>
      </c>
      <c r="BE36" t="s">
        <v>3</v>
      </c>
      <c r="BF36" t="s">
        <v>3</v>
      </c>
      <c r="BG36" t="s">
        <v>3</v>
      </c>
      <c r="BH36">
        <v>0</v>
      </c>
      <c r="BI36">
        <v>1</v>
      </c>
      <c r="BJ36" t="s">
        <v>71</v>
      </c>
      <c r="BM36">
        <v>15001</v>
      </c>
      <c r="BN36">
        <v>0</v>
      </c>
      <c r="BO36" t="s">
        <v>68</v>
      </c>
      <c r="BP36">
        <v>1</v>
      </c>
      <c r="BQ36">
        <v>2</v>
      </c>
      <c r="BR36">
        <v>0</v>
      </c>
      <c r="BS36">
        <v>31.7</v>
      </c>
      <c r="BT36">
        <v>1</v>
      </c>
      <c r="BU36">
        <v>1</v>
      </c>
      <c r="BV36">
        <v>1</v>
      </c>
      <c r="BW36">
        <v>1</v>
      </c>
      <c r="BX36">
        <v>1</v>
      </c>
      <c r="BY36" t="s">
        <v>3</v>
      </c>
      <c r="BZ36">
        <v>105</v>
      </c>
      <c r="CA36">
        <v>55</v>
      </c>
      <c r="CE36">
        <v>0</v>
      </c>
      <c r="CF36">
        <v>0</v>
      </c>
      <c r="CG36">
        <v>0</v>
      </c>
      <c r="CM36">
        <v>0</v>
      </c>
      <c r="CN36" t="s">
        <v>3</v>
      </c>
      <c r="CO36">
        <v>0</v>
      </c>
      <c r="CP36">
        <f t="shared" si="41"/>
        <v>2522.94</v>
      </c>
      <c r="CQ36">
        <f t="shared" si="42"/>
        <v>1522.7748000000001</v>
      </c>
      <c r="CR36">
        <f t="shared" si="43"/>
        <v>492.48790000000002</v>
      </c>
      <c r="CS36">
        <f t="shared" si="44"/>
        <v>34.236000000000004</v>
      </c>
      <c r="CT36">
        <f t="shared" si="45"/>
        <v>48443.623</v>
      </c>
      <c r="CU36">
        <f t="shared" si="46"/>
        <v>0</v>
      </c>
      <c r="CV36">
        <f t="shared" si="47"/>
        <v>166.47</v>
      </c>
      <c r="CW36">
        <f t="shared" si="48"/>
        <v>0.08</v>
      </c>
      <c r="CX36">
        <f t="shared" si="49"/>
        <v>0</v>
      </c>
      <c r="CY36">
        <f t="shared" si="50"/>
        <v>2302.6954999999998</v>
      </c>
      <c r="CZ36">
        <f t="shared" si="51"/>
        <v>1139.2282999999998</v>
      </c>
      <c r="DC36" t="s">
        <v>3</v>
      </c>
      <c r="DD36" t="s">
        <v>3</v>
      </c>
      <c r="DE36" t="s">
        <v>3</v>
      </c>
      <c r="DF36" t="s">
        <v>3</v>
      </c>
      <c r="DG36" t="s">
        <v>3</v>
      </c>
      <c r="DH36" t="s">
        <v>3</v>
      </c>
      <c r="DI36" t="s">
        <v>3</v>
      </c>
      <c r="DJ36" t="s">
        <v>3</v>
      </c>
      <c r="DK36" t="s">
        <v>3</v>
      </c>
      <c r="DL36" t="s">
        <v>3</v>
      </c>
      <c r="DM36" t="s">
        <v>3</v>
      </c>
      <c r="DN36">
        <v>0</v>
      </c>
      <c r="DO36">
        <v>0</v>
      </c>
      <c r="DP36">
        <v>1</v>
      </c>
      <c r="DQ36">
        <v>1</v>
      </c>
      <c r="DU36">
        <v>1013</v>
      </c>
      <c r="DV36" t="s">
        <v>70</v>
      </c>
      <c r="DW36" t="s">
        <v>70</v>
      </c>
      <c r="DX36">
        <v>1</v>
      </c>
      <c r="EE36">
        <v>34105633</v>
      </c>
      <c r="EF36">
        <v>2</v>
      </c>
      <c r="EG36" t="s">
        <v>20</v>
      </c>
      <c r="EH36">
        <v>0</v>
      </c>
      <c r="EI36" t="s">
        <v>3</v>
      </c>
      <c r="EJ36">
        <v>1</v>
      </c>
      <c r="EK36">
        <v>15001</v>
      </c>
      <c r="EL36" t="s">
        <v>72</v>
      </c>
      <c r="EM36" t="s">
        <v>73</v>
      </c>
      <c r="EO36" t="s">
        <v>3</v>
      </c>
      <c r="EQ36">
        <v>0</v>
      </c>
      <c r="ER36">
        <v>2053.38</v>
      </c>
      <c r="ES36">
        <v>478.86</v>
      </c>
      <c r="ET36">
        <v>46.33</v>
      </c>
      <c r="EU36">
        <v>1.08</v>
      </c>
      <c r="EV36">
        <v>1528.19</v>
      </c>
      <c r="EW36">
        <v>166.47</v>
      </c>
      <c r="EX36">
        <v>0.08</v>
      </c>
      <c r="EY36">
        <v>0</v>
      </c>
      <c r="FQ36">
        <v>0</v>
      </c>
      <c r="FR36">
        <f t="shared" si="52"/>
        <v>0</v>
      </c>
      <c r="FS36">
        <v>0</v>
      </c>
      <c r="FT36" t="s">
        <v>23</v>
      </c>
      <c r="FU36" t="s">
        <v>24</v>
      </c>
      <c r="FX36">
        <v>94.5</v>
      </c>
      <c r="FY36">
        <v>46.75</v>
      </c>
      <c r="GA36" t="s">
        <v>3</v>
      </c>
      <c r="GD36">
        <v>1</v>
      </c>
      <c r="GF36">
        <v>-1841865788</v>
      </c>
      <c r="GG36">
        <v>2</v>
      </c>
      <c r="GH36">
        <v>1</v>
      </c>
      <c r="GI36">
        <v>2</v>
      </c>
      <c r="GJ36">
        <v>0</v>
      </c>
      <c r="GK36">
        <v>0</v>
      </c>
      <c r="GL36">
        <f t="shared" si="53"/>
        <v>0</v>
      </c>
      <c r="GM36">
        <f t="shared" si="54"/>
        <v>5964.87</v>
      </c>
      <c r="GN36">
        <f t="shared" si="55"/>
        <v>5964.87</v>
      </c>
      <c r="GO36">
        <f t="shared" si="56"/>
        <v>0</v>
      </c>
      <c r="GP36">
        <f t="shared" si="57"/>
        <v>0</v>
      </c>
      <c r="GR36">
        <v>0</v>
      </c>
      <c r="GS36">
        <v>3</v>
      </c>
      <c r="GT36">
        <v>0</v>
      </c>
      <c r="GU36" t="s">
        <v>3</v>
      </c>
      <c r="GV36">
        <f t="shared" si="58"/>
        <v>0</v>
      </c>
      <c r="GW36">
        <v>1</v>
      </c>
      <c r="GX36">
        <f t="shared" si="59"/>
        <v>0</v>
      </c>
      <c r="HA36">
        <v>0</v>
      </c>
      <c r="HB36">
        <v>0</v>
      </c>
      <c r="HC36">
        <f t="shared" si="60"/>
        <v>0</v>
      </c>
      <c r="IK36">
        <v>0</v>
      </c>
    </row>
    <row r="37" spans="1:245">
      <c r="A37">
        <v>18</v>
      </c>
      <c r="B37">
        <v>1</v>
      </c>
      <c r="C37">
        <v>39</v>
      </c>
      <c r="E37" t="s">
        <v>74</v>
      </c>
      <c r="F37" t="s">
        <v>75</v>
      </c>
      <c r="G37" t="s">
        <v>76</v>
      </c>
      <c r="H37" t="s">
        <v>35</v>
      </c>
      <c r="I37">
        <f>I36*J37</f>
        <v>5.25</v>
      </c>
      <c r="J37">
        <v>105</v>
      </c>
      <c r="O37">
        <f t="shared" si="21"/>
        <v>0</v>
      </c>
      <c r="P37">
        <f t="shared" si="22"/>
        <v>0</v>
      </c>
      <c r="Q37">
        <f t="shared" si="23"/>
        <v>0</v>
      </c>
      <c r="R37">
        <f t="shared" si="24"/>
        <v>0</v>
      </c>
      <c r="S37">
        <f t="shared" si="25"/>
        <v>0</v>
      </c>
      <c r="T37">
        <f t="shared" si="26"/>
        <v>0</v>
      </c>
      <c r="U37">
        <f t="shared" si="27"/>
        <v>0</v>
      </c>
      <c r="V37">
        <f t="shared" si="28"/>
        <v>0</v>
      </c>
      <c r="W37">
        <f t="shared" si="29"/>
        <v>0</v>
      </c>
      <c r="X37">
        <f t="shared" si="30"/>
        <v>0</v>
      </c>
      <c r="Y37">
        <f t="shared" si="31"/>
        <v>0</v>
      </c>
      <c r="AA37">
        <v>34981951</v>
      </c>
      <c r="AB37">
        <f t="shared" si="32"/>
        <v>0</v>
      </c>
      <c r="AC37">
        <f t="shared" si="33"/>
        <v>0</v>
      </c>
      <c r="AD37">
        <f t="shared" si="34"/>
        <v>0</v>
      </c>
      <c r="AE37">
        <f t="shared" si="35"/>
        <v>0</v>
      </c>
      <c r="AF37">
        <f t="shared" si="36"/>
        <v>0</v>
      </c>
      <c r="AG37">
        <f t="shared" si="37"/>
        <v>0</v>
      </c>
      <c r="AH37">
        <f t="shared" si="38"/>
        <v>0</v>
      </c>
      <c r="AI37">
        <f t="shared" si="39"/>
        <v>0</v>
      </c>
      <c r="AJ37">
        <f t="shared" si="40"/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95</v>
      </c>
      <c r="AU37">
        <v>47</v>
      </c>
      <c r="AV37">
        <v>1</v>
      </c>
      <c r="AW37">
        <v>1</v>
      </c>
      <c r="AZ37">
        <v>1</v>
      </c>
      <c r="BA37">
        <v>1</v>
      </c>
      <c r="BB37">
        <v>1</v>
      </c>
      <c r="BC37">
        <v>1</v>
      </c>
      <c r="BD37" t="s">
        <v>3</v>
      </c>
      <c r="BE37" t="s">
        <v>3</v>
      </c>
      <c r="BF37" t="s">
        <v>3</v>
      </c>
      <c r="BG37" t="s">
        <v>3</v>
      </c>
      <c r="BH37">
        <v>3</v>
      </c>
      <c r="BI37">
        <v>1</v>
      </c>
      <c r="BJ37" t="s">
        <v>77</v>
      </c>
      <c r="BM37">
        <v>15001</v>
      </c>
      <c r="BN37">
        <v>0</v>
      </c>
      <c r="BO37" t="s">
        <v>3</v>
      </c>
      <c r="BP37">
        <v>0</v>
      </c>
      <c r="BQ37">
        <v>2</v>
      </c>
      <c r="BR37">
        <v>0</v>
      </c>
      <c r="BS37">
        <v>1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3</v>
      </c>
      <c r="BZ37">
        <v>105</v>
      </c>
      <c r="CA37">
        <v>55</v>
      </c>
      <c r="CE37">
        <v>0</v>
      </c>
      <c r="CF37">
        <v>0</v>
      </c>
      <c r="CG37">
        <v>0</v>
      </c>
      <c r="CM37">
        <v>0</v>
      </c>
      <c r="CN37" t="s">
        <v>3</v>
      </c>
      <c r="CO37">
        <v>0</v>
      </c>
      <c r="CP37">
        <f t="shared" si="41"/>
        <v>0</v>
      </c>
      <c r="CQ37">
        <f t="shared" si="42"/>
        <v>0</v>
      </c>
      <c r="CR37">
        <f t="shared" si="43"/>
        <v>0</v>
      </c>
      <c r="CS37">
        <f t="shared" si="44"/>
        <v>0</v>
      </c>
      <c r="CT37">
        <f t="shared" si="45"/>
        <v>0</v>
      </c>
      <c r="CU37">
        <f t="shared" si="46"/>
        <v>0</v>
      </c>
      <c r="CV37">
        <f t="shared" si="47"/>
        <v>0</v>
      </c>
      <c r="CW37">
        <f t="shared" si="48"/>
        <v>0</v>
      </c>
      <c r="CX37">
        <f t="shared" si="49"/>
        <v>0</v>
      </c>
      <c r="CY37">
        <f t="shared" si="50"/>
        <v>0</v>
      </c>
      <c r="CZ37">
        <f t="shared" si="51"/>
        <v>0</v>
      </c>
      <c r="DC37" t="s">
        <v>3</v>
      </c>
      <c r="DD37" t="s">
        <v>3</v>
      </c>
      <c r="DE37" t="s">
        <v>3</v>
      </c>
      <c r="DF37" t="s">
        <v>3</v>
      </c>
      <c r="DG37" t="s">
        <v>3</v>
      </c>
      <c r="DH37" t="s">
        <v>3</v>
      </c>
      <c r="DI37" t="s">
        <v>3</v>
      </c>
      <c r="DJ37" t="s">
        <v>3</v>
      </c>
      <c r="DK37" t="s">
        <v>3</v>
      </c>
      <c r="DL37" t="s">
        <v>3</v>
      </c>
      <c r="DM37" t="s">
        <v>3</v>
      </c>
      <c r="DN37">
        <v>0</v>
      </c>
      <c r="DO37">
        <v>0</v>
      </c>
      <c r="DP37">
        <v>1</v>
      </c>
      <c r="DQ37">
        <v>1</v>
      </c>
      <c r="DU37">
        <v>1005</v>
      </c>
      <c r="DV37" t="s">
        <v>35</v>
      </c>
      <c r="DW37" t="s">
        <v>35</v>
      </c>
      <c r="DX37">
        <v>1</v>
      </c>
      <c r="EE37">
        <v>34105633</v>
      </c>
      <c r="EF37">
        <v>2</v>
      </c>
      <c r="EG37" t="s">
        <v>20</v>
      </c>
      <c r="EH37">
        <v>0</v>
      </c>
      <c r="EI37" t="s">
        <v>3</v>
      </c>
      <c r="EJ37">
        <v>1</v>
      </c>
      <c r="EK37">
        <v>15001</v>
      </c>
      <c r="EL37" t="s">
        <v>72</v>
      </c>
      <c r="EM37" t="s">
        <v>73</v>
      </c>
      <c r="EO37" t="s">
        <v>3</v>
      </c>
      <c r="EQ37">
        <v>0</v>
      </c>
      <c r="ER37">
        <v>0</v>
      </c>
      <c r="ES37">
        <v>0</v>
      </c>
      <c r="ET37">
        <v>0</v>
      </c>
      <c r="EU37">
        <v>0</v>
      </c>
      <c r="EV37">
        <v>0</v>
      </c>
      <c r="EW37">
        <v>0</v>
      </c>
      <c r="EX37">
        <v>0</v>
      </c>
      <c r="FQ37">
        <v>0</v>
      </c>
      <c r="FR37">
        <f t="shared" si="52"/>
        <v>0</v>
      </c>
      <c r="FS37">
        <v>0</v>
      </c>
      <c r="FT37" t="s">
        <v>23</v>
      </c>
      <c r="FU37" t="s">
        <v>24</v>
      </c>
      <c r="FX37">
        <v>94.5</v>
      </c>
      <c r="FY37">
        <v>46.75</v>
      </c>
      <c r="GA37" t="s">
        <v>3</v>
      </c>
      <c r="GD37">
        <v>1</v>
      </c>
      <c r="GF37">
        <v>522970763</v>
      </c>
      <c r="GG37">
        <v>2</v>
      </c>
      <c r="GH37">
        <v>1</v>
      </c>
      <c r="GI37">
        <v>-2</v>
      </c>
      <c r="GJ37">
        <v>0</v>
      </c>
      <c r="GK37">
        <v>0</v>
      </c>
      <c r="GL37">
        <f t="shared" si="53"/>
        <v>0</v>
      </c>
      <c r="GM37">
        <f t="shared" si="54"/>
        <v>0</v>
      </c>
      <c r="GN37">
        <f t="shared" si="55"/>
        <v>0</v>
      </c>
      <c r="GO37">
        <f t="shared" si="56"/>
        <v>0</v>
      </c>
      <c r="GP37">
        <f t="shared" si="57"/>
        <v>0</v>
      </c>
      <c r="GR37">
        <v>0</v>
      </c>
      <c r="GS37">
        <v>3</v>
      </c>
      <c r="GT37">
        <v>0</v>
      </c>
      <c r="GU37" t="s">
        <v>3</v>
      </c>
      <c r="GV37">
        <f t="shared" si="58"/>
        <v>0</v>
      </c>
      <c r="GW37">
        <v>1</v>
      </c>
      <c r="GX37">
        <f t="shared" si="59"/>
        <v>0</v>
      </c>
      <c r="HA37">
        <v>0</v>
      </c>
      <c r="HB37">
        <v>0</v>
      </c>
      <c r="HC37">
        <f t="shared" si="60"/>
        <v>0</v>
      </c>
      <c r="IK37">
        <v>0</v>
      </c>
    </row>
    <row r="38" spans="1:245">
      <c r="A38">
        <v>18</v>
      </c>
      <c r="B38">
        <v>1</v>
      </c>
      <c r="C38">
        <v>40</v>
      </c>
      <c r="E38" t="s">
        <v>78</v>
      </c>
      <c r="F38" t="s">
        <v>79</v>
      </c>
      <c r="G38" t="s">
        <v>80</v>
      </c>
      <c r="H38" t="s">
        <v>65</v>
      </c>
      <c r="I38">
        <f>I36*J38</f>
        <v>4.4499999999999992E-4</v>
      </c>
      <c r="J38">
        <v>8.8999999999999982E-3</v>
      </c>
      <c r="O38">
        <f t="shared" si="21"/>
        <v>0</v>
      </c>
      <c r="P38">
        <f t="shared" si="22"/>
        <v>0</v>
      </c>
      <c r="Q38">
        <f t="shared" si="23"/>
        <v>0</v>
      </c>
      <c r="R38">
        <f t="shared" si="24"/>
        <v>0</v>
      </c>
      <c r="S38">
        <f t="shared" si="25"/>
        <v>0</v>
      </c>
      <c r="T38">
        <f t="shared" si="26"/>
        <v>0</v>
      </c>
      <c r="U38">
        <f t="shared" si="27"/>
        <v>0</v>
      </c>
      <c r="V38">
        <f t="shared" si="28"/>
        <v>0</v>
      </c>
      <c r="W38">
        <f t="shared" si="29"/>
        <v>0</v>
      </c>
      <c r="X38">
        <f t="shared" si="30"/>
        <v>0</v>
      </c>
      <c r="Y38">
        <f t="shared" si="31"/>
        <v>0</v>
      </c>
      <c r="AA38">
        <v>34981951</v>
      </c>
      <c r="AB38">
        <f t="shared" si="32"/>
        <v>0</v>
      </c>
      <c r="AC38">
        <f t="shared" si="33"/>
        <v>0</v>
      </c>
      <c r="AD38">
        <f t="shared" si="34"/>
        <v>0</v>
      </c>
      <c r="AE38">
        <f t="shared" si="35"/>
        <v>0</v>
      </c>
      <c r="AF38">
        <f t="shared" si="36"/>
        <v>0</v>
      </c>
      <c r="AG38">
        <f t="shared" si="37"/>
        <v>0</v>
      </c>
      <c r="AH38">
        <f t="shared" si="38"/>
        <v>0</v>
      </c>
      <c r="AI38">
        <f t="shared" si="39"/>
        <v>0</v>
      </c>
      <c r="AJ38">
        <f t="shared" si="40"/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95</v>
      </c>
      <c r="AU38">
        <v>47</v>
      </c>
      <c r="AV38">
        <v>1</v>
      </c>
      <c r="AW38">
        <v>1</v>
      </c>
      <c r="AZ38">
        <v>1</v>
      </c>
      <c r="BA38">
        <v>1</v>
      </c>
      <c r="BB38">
        <v>1</v>
      </c>
      <c r="BC38">
        <v>1</v>
      </c>
      <c r="BD38" t="s">
        <v>3</v>
      </c>
      <c r="BE38" t="s">
        <v>3</v>
      </c>
      <c r="BF38" t="s">
        <v>3</v>
      </c>
      <c r="BG38" t="s">
        <v>3</v>
      </c>
      <c r="BH38">
        <v>3</v>
      </c>
      <c r="BI38">
        <v>1</v>
      </c>
      <c r="BJ38" t="s">
        <v>81</v>
      </c>
      <c r="BM38">
        <v>15001</v>
      </c>
      <c r="BN38">
        <v>0</v>
      </c>
      <c r="BO38" t="s">
        <v>3</v>
      </c>
      <c r="BP38">
        <v>0</v>
      </c>
      <c r="BQ38">
        <v>2</v>
      </c>
      <c r="BR38">
        <v>0</v>
      </c>
      <c r="BS38">
        <v>1</v>
      </c>
      <c r="BT38">
        <v>1</v>
      </c>
      <c r="BU38">
        <v>1</v>
      </c>
      <c r="BV38">
        <v>1</v>
      </c>
      <c r="BW38">
        <v>1</v>
      </c>
      <c r="BX38">
        <v>1</v>
      </c>
      <c r="BY38" t="s">
        <v>3</v>
      </c>
      <c r="BZ38">
        <v>105</v>
      </c>
      <c r="CA38">
        <v>55</v>
      </c>
      <c r="CE38">
        <v>0</v>
      </c>
      <c r="CF38">
        <v>0</v>
      </c>
      <c r="CG38">
        <v>0</v>
      </c>
      <c r="CM38">
        <v>0</v>
      </c>
      <c r="CN38" t="s">
        <v>3</v>
      </c>
      <c r="CO38">
        <v>0</v>
      </c>
      <c r="CP38">
        <f t="shared" si="41"/>
        <v>0</v>
      </c>
      <c r="CQ38">
        <f t="shared" si="42"/>
        <v>0</v>
      </c>
      <c r="CR38">
        <f t="shared" si="43"/>
        <v>0</v>
      </c>
      <c r="CS38">
        <f t="shared" si="44"/>
        <v>0</v>
      </c>
      <c r="CT38">
        <f t="shared" si="45"/>
        <v>0</v>
      </c>
      <c r="CU38">
        <f t="shared" si="46"/>
        <v>0</v>
      </c>
      <c r="CV38">
        <f t="shared" si="47"/>
        <v>0</v>
      </c>
      <c r="CW38">
        <f t="shared" si="48"/>
        <v>0</v>
      </c>
      <c r="CX38">
        <f t="shared" si="49"/>
        <v>0</v>
      </c>
      <c r="CY38">
        <f t="shared" si="50"/>
        <v>0</v>
      </c>
      <c r="CZ38">
        <f t="shared" si="51"/>
        <v>0</v>
      </c>
      <c r="DC38" t="s">
        <v>3</v>
      </c>
      <c r="DD38" t="s">
        <v>3</v>
      </c>
      <c r="DE38" t="s">
        <v>3</v>
      </c>
      <c r="DF38" t="s">
        <v>3</v>
      </c>
      <c r="DG38" t="s">
        <v>3</v>
      </c>
      <c r="DH38" t="s">
        <v>3</v>
      </c>
      <c r="DI38" t="s">
        <v>3</v>
      </c>
      <c r="DJ38" t="s">
        <v>3</v>
      </c>
      <c r="DK38" t="s">
        <v>3</v>
      </c>
      <c r="DL38" t="s">
        <v>3</v>
      </c>
      <c r="DM38" t="s">
        <v>3</v>
      </c>
      <c r="DN38">
        <v>0</v>
      </c>
      <c r="DO38">
        <v>0</v>
      </c>
      <c r="DP38">
        <v>1</v>
      </c>
      <c r="DQ38">
        <v>1</v>
      </c>
      <c r="DU38">
        <v>1009</v>
      </c>
      <c r="DV38" t="s">
        <v>65</v>
      </c>
      <c r="DW38" t="s">
        <v>65</v>
      </c>
      <c r="DX38">
        <v>1000</v>
      </c>
      <c r="EE38">
        <v>34105633</v>
      </c>
      <c r="EF38">
        <v>2</v>
      </c>
      <c r="EG38" t="s">
        <v>20</v>
      </c>
      <c r="EH38">
        <v>0</v>
      </c>
      <c r="EI38" t="s">
        <v>3</v>
      </c>
      <c r="EJ38">
        <v>1</v>
      </c>
      <c r="EK38">
        <v>15001</v>
      </c>
      <c r="EL38" t="s">
        <v>72</v>
      </c>
      <c r="EM38" t="s">
        <v>73</v>
      </c>
      <c r="EO38" t="s">
        <v>3</v>
      </c>
      <c r="EQ38">
        <v>0</v>
      </c>
      <c r="ER38">
        <v>0</v>
      </c>
      <c r="ES38">
        <v>0</v>
      </c>
      <c r="ET38">
        <v>0</v>
      </c>
      <c r="EU38">
        <v>0</v>
      </c>
      <c r="EV38">
        <v>0</v>
      </c>
      <c r="EW38">
        <v>0</v>
      </c>
      <c r="EX38">
        <v>0</v>
      </c>
      <c r="FQ38">
        <v>0</v>
      </c>
      <c r="FR38">
        <f t="shared" si="52"/>
        <v>0</v>
      </c>
      <c r="FS38">
        <v>0</v>
      </c>
      <c r="FT38" t="s">
        <v>23</v>
      </c>
      <c r="FU38" t="s">
        <v>24</v>
      </c>
      <c r="FX38">
        <v>94.5</v>
      </c>
      <c r="FY38">
        <v>46.75</v>
      </c>
      <c r="GA38" t="s">
        <v>3</v>
      </c>
      <c r="GD38">
        <v>1</v>
      </c>
      <c r="GF38">
        <v>-192135928</v>
      </c>
      <c r="GG38">
        <v>2</v>
      </c>
      <c r="GH38">
        <v>1</v>
      </c>
      <c r="GI38">
        <v>-2</v>
      </c>
      <c r="GJ38">
        <v>0</v>
      </c>
      <c r="GK38">
        <v>0</v>
      </c>
      <c r="GL38">
        <f t="shared" si="53"/>
        <v>0</v>
      </c>
      <c r="GM38">
        <f t="shared" si="54"/>
        <v>0</v>
      </c>
      <c r="GN38">
        <f t="shared" si="55"/>
        <v>0</v>
      </c>
      <c r="GO38">
        <f t="shared" si="56"/>
        <v>0</v>
      </c>
      <c r="GP38">
        <f t="shared" si="57"/>
        <v>0</v>
      </c>
      <c r="GR38">
        <v>0</v>
      </c>
      <c r="GS38">
        <v>3</v>
      </c>
      <c r="GT38">
        <v>0</v>
      </c>
      <c r="GU38" t="s">
        <v>3</v>
      </c>
      <c r="GV38">
        <f t="shared" si="58"/>
        <v>0</v>
      </c>
      <c r="GW38">
        <v>1</v>
      </c>
      <c r="GX38">
        <f t="shared" si="59"/>
        <v>0</v>
      </c>
      <c r="HA38">
        <v>0</v>
      </c>
      <c r="HB38">
        <v>0</v>
      </c>
      <c r="HC38">
        <f t="shared" si="60"/>
        <v>0</v>
      </c>
      <c r="IK38">
        <v>0</v>
      </c>
    </row>
    <row r="39" spans="1:245">
      <c r="A39">
        <v>17</v>
      </c>
      <c r="B39">
        <v>1</v>
      </c>
      <c r="C39">
        <f>ROW(SmtRes!A41)</f>
        <v>41</v>
      </c>
      <c r="D39">
        <f>ROW(EtalonRes!A42)</f>
        <v>42</v>
      </c>
      <c r="E39" t="s">
        <v>82</v>
      </c>
      <c r="F39" t="s">
        <v>83</v>
      </c>
      <c r="G39" t="s">
        <v>84</v>
      </c>
      <c r="H39" t="s">
        <v>85</v>
      </c>
      <c r="I39">
        <f>ROUND(3/100,9)</f>
        <v>0.03</v>
      </c>
      <c r="J39">
        <v>0</v>
      </c>
      <c r="O39">
        <f t="shared" si="21"/>
        <v>43.32</v>
      </c>
      <c r="P39">
        <f t="shared" si="22"/>
        <v>0</v>
      </c>
      <c r="Q39">
        <f t="shared" si="23"/>
        <v>0</v>
      </c>
      <c r="R39">
        <f t="shared" si="24"/>
        <v>0</v>
      </c>
      <c r="S39">
        <f t="shared" si="25"/>
        <v>43.32</v>
      </c>
      <c r="T39">
        <f t="shared" si="26"/>
        <v>0</v>
      </c>
      <c r="U39">
        <f t="shared" si="27"/>
        <v>0.17519999999999999</v>
      </c>
      <c r="V39">
        <f t="shared" si="28"/>
        <v>0</v>
      </c>
      <c r="W39">
        <f t="shared" si="29"/>
        <v>0</v>
      </c>
      <c r="X39">
        <f t="shared" si="30"/>
        <v>36.82</v>
      </c>
      <c r="Y39">
        <f t="shared" si="31"/>
        <v>28.16</v>
      </c>
      <c r="AA39">
        <v>34981951</v>
      </c>
      <c r="AB39">
        <f t="shared" si="32"/>
        <v>45.55</v>
      </c>
      <c r="AC39">
        <f t="shared" si="33"/>
        <v>0</v>
      </c>
      <c r="AD39">
        <f t="shared" si="34"/>
        <v>0</v>
      </c>
      <c r="AE39">
        <f t="shared" si="35"/>
        <v>0</v>
      </c>
      <c r="AF39">
        <f t="shared" si="36"/>
        <v>45.55</v>
      </c>
      <c r="AG39">
        <f t="shared" si="37"/>
        <v>0</v>
      </c>
      <c r="AH39">
        <f t="shared" si="38"/>
        <v>5.84</v>
      </c>
      <c r="AI39">
        <f t="shared" si="39"/>
        <v>0</v>
      </c>
      <c r="AJ39">
        <f t="shared" si="40"/>
        <v>0</v>
      </c>
      <c r="AK39">
        <v>45.55</v>
      </c>
      <c r="AL39">
        <v>0</v>
      </c>
      <c r="AM39">
        <v>0</v>
      </c>
      <c r="AN39">
        <v>0</v>
      </c>
      <c r="AO39">
        <v>45.55</v>
      </c>
      <c r="AP39">
        <v>0</v>
      </c>
      <c r="AQ39">
        <v>5.84</v>
      </c>
      <c r="AR39">
        <v>0</v>
      </c>
      <c r="AS39">
        <v>0</v>
      </c>
      <c r="AT39">
        <v>85</v>
      </c>
      <c r="AU39">
        <v>65</v>
      </c>
      <c r="AV39">
        <v>1</v>
      </c>
      <c r="AW39">
        <v>1</v>
      </c>
      <c r="AZ39">
        <v>1</v>
      </c>
      <c r="BA39">
        <v>31.7</v>
      </c>
      <c r="BB39">
        <v>1</v>
      </c>
      <c r="BC39">
        <v>1</v>
      </c>
      <c r="BD39" t="s">
        <v>3</v>
      </c>
      <c r="BE39" t="s">
        <v>3</v>
      </c>
      <c r="BF39" t="s">
        <v>3</v>
      </c>
      <c r="BG39" t="s">
        <v>3</v>
      </c>
      <c r="BH39">
        <v>0</v>
      </c>
      <c r="BI39">
        <v>1</v>
      </c>
      <c r="BJ39" t="s">
        <v>86</v>
      </c>
      <c r="BM39">
        <v>67001</v>
      </c>
      <c r="BN39">
        <v>0</v>
      </c>
      <c r="BO39" t="s">
        <v>83</v>
      </c>
      <c r="BP39">
        <v>1</v>
      </c>
      <c r="BQ39">
        <v>6</v>
      </c>
      <c r="BR39">
        <v>0</v>
      </c>
      <c r="BS39">
        <v>31.7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3</v>
      </c>
      <c r="BZ39">
        <v>85</v>
      </c>
      <c r="CA39">
        <v>65</v>
      </c>
      <c r="CE39">
        <v>0</v>
      </c>
      <c r="CF39">
        <v>0</v>
      </c>
      <c r="CG39">
        <v>0</v>
      </c>
      <c r="CM39">
        <v>0</v>
      </c>
      <c r="CN39" t="s">
        <v>3</v>
      </c>
      <c r="CO39">
        <v>0</v>
      </c>
      <c r="CP39">
        <f t="shared" si="41"/>
        <v>43.32</v>
      </c>
      <c r="CQ39">
        <f t="shared" si="42"/>
        <v>0</v>
      </c>
      <c r="CR39">
        <f t="shared" si="43"/>
        <v>0</v>
      </c>
      <c r="CS39">
        <f t="shared" si="44"/>
        <v>0</v>
      </c>
      <c r="CT39">
        <f t="shared" si="45"/>
        <v>1443.9349999999999</v>
      </c>
      <c r="CU39">
        <f t="shared" si="46"/>
        <v>0</v>
      </c>
      <c r="CV39">
        <f t="shared" si="47"/>
        <v>5.84</v>
      </c>
      <c r="CW39">
        <f t="shared" si="48"/>
        <v>0</v>
      </c>
      <c r="CX39">
        <f t="shared" si="49"/>
        <v>0</v>
      </c>
      <c r="CY39">
        <f t="shared" si="50"/>
        <v>36.821999999999996</v>
      </c>
      <c r="CZ39">
        <f t="shared" si="51"/>
        <v>28.158000000000001</v>
      </c>
      <c r="DC39" t="s">
        <v>3</v>
      </c>
      <c r="DD39" t="s">
        <v>3</v>
      </c>
      <c r="DE39" t="s">
        <v>3</v>
      </c>
      <c r="DF39" t="s">
        <v>3</v>
      </c>
      <c r="DG39" t="s">
        <v>3</v>
      </c>
      <c r="DH39" t="s">
        <v>3</v>
      </c>
      <c r="DI39" t="s">
        <v>3</v>
      </c>
      <c r="DJ39" t="s">
        <v>3</v>
      </c>
      <c r="DK39" t="s">
        <v>3</v>
      </c>
      <c r="DL39" t="s">
        <v>3</v>
      </c>
      <c r="DM39" t="s">
        <v>3</v>
      </c>
      <c r="DN39">
        <v>0</v>
      </c>
      <c r="DO39">
        <v>0</v>
      </c>
      <c r="DP39">
        <v>1</v>
      </c>
      <c r="DQ39">
        <v>1</v>
      </c>
      <c r="DU39">
        <v>1010</v>
      </c>
      <c r="DV39" t="s">
        <v>85</v>
      </c>
      <c r="DW39" t="s">
        <v>85</v>
      </c>
      <c r="DX39">
        <v>100</v>
      </c>
      <c r="EE39">
        <v>34105732</v>
      </c>
      <c r="EF39">
        <v>6</v>
      </c>
      <c r="EG39" t="s">
        <v>59</v>
      </c>
      <c r="EH39">
        <v>0</v>
      </c>
      <c r="EI39" t="s">
        <v>3</v>
      </c>
      <c r="EJ39">
        <v>1</v>
      </c>
      <c r="EK39">
        <v>67001</v>
      </c>
      <c r="EL39" t="s">
        <v>87</v>
      </c>
      <c r="EM39" t="s">
        <v>88</v>
      </c>
      <c r="EO39" t="s">
        <v>3</v>
      </c>
      <c r="EQ39">
        <v>0</v>
      </c>
      <c r="ER39">
        <v>45.55</v>
      </c>
      <c r="ES39">
        <v>0</v>
      </c>
      <c r="ET39">
        <v>0</v>
      </c>
      <c r="EU39">
        <v>0</v>
      </c>
      <c r="EV39">
        <v>45.55</v>
      </c>
      <c r="EW39">
        <v>5.84</v>
      </c>
      <c r="EX39">
        <v>0</v>
      </c>
      <c r="EY39">
        <v>0</v>
      </c>
      <c r="FQ39">
        <v>0</v>
      </c>
      <c r="FR39">
        <f t="shared" si="52"/>
        <v>0</v>
      </c>
      <c r="FS39">
        <v>0</v>
      </c>
      <c r="FX39">
        <v>85</v>
      </c>
      <c r="FY39">
        <v>65</v>
      </c>
      <c r="GA39" t="s">
        <v>3</v>
      </c>
      <c r="GD39">
        <v>1</v>
      </c>
      <c r="GF39">
        <v>-1255865036</v>
      </c>
      <c r="GG39">
        <v>2</v>
      </c>
      <c r="GH39">
        <v>1</v>
      </c>
      <c r="GI39">
        <v>2</v>
      </c>
      <c r="GJ39">
        <v>0</v>
      </c>
      <c r="GK39">
        <v>0</v>
      </c>
      <c r="GL39">
        <f t="shared" si="53"/>
        <v>0</v>
      </c>
      <c r="GM39">
        <f t="shared" si="54"/>
        <v>108.3</v>
      </c>
      <c r="GN39">
        <f t="shared" si="55"/>
        <v>108.3</v>
      </c>
      <c r="GO39">
        <f t="shared" si="56"/>
        <v>0</v>
      </c>
      <c r="GP39">
        <f t="shared" si="57"/>
        <v>0</v>
      </c>
      <c r="GR39">
        <v>0</v>
      </c>
      <c r="GS39">
        <v>3</v>
      </c>
      <c r="GT39">
        <v>0</v>
      </c>
      <c r="GU39" t="s">
        <v>3</v>
      </c>
      <c r="GV39">
        <f t="shared" si="58"/>
        <v>0</v>
      </c>
      <c r="GW39">
        <v>1</v>
      </c>
      <c r="GX39">
        <f t="shared" si="59"/>
        <v>0</v>
      </c>
      <c r="HA39">
        <v>0</v>
      </c>
      <c r="HB39">
        <v>0</v>
      </c>
      <c r="HC39">
        <f t="shared" si="60"/>
        <v>0</v>
      </c>
      <c r="IK39">
        <v>0</v>
      </c>
    </row>
    <row r="40" spans="1:245">
      <c r="A40">
        <v>17</v>
      </c>
      <c r="B40">
        <v>1</v>
      </c>
      <c r="C40">
        <f>ROW(SmtRes!A44)</f>
        <v>44</v>
      </c>
      <c r="D40">
        <f>ROW(EtalonRes!A45)</f>
        <v>45</v>
      </c>
      <c r="E40" t="s">
        <v>89</v>
      </c>
      <c r="F40" t="s">
        <v>90</v>
      </c>
      <c r="G40" t="s">
        <v>91</v>
      </c>
      <c r="H40" t="s">
        <v>57</v>
      </c>
      <c r="I40">
        <f>ROUND(20/100,9)</f>
        <v>0.2</v>
      </c>
      <c r="J40">
        <v>0</v>
      </c>
      <c r="O40">
        <f t="shared" si="21"/>
        <v>477.59</v>
      </c>
      <c r="P40">
        <f t="shared" si="22"/>
        <v>0</v>
      </c>
      <c r="Q40">
        <f t="shared" si="23"/>
        <v>0.89</v>
      </c>
      <c r="R40">
        <f t="shared" si="24"/>
        <v>0.89</v>
      </c>
      <c r="S40">
        <f t="shared" si="25"/>
        <v>476.7</v>
      </c>
      <c r="T40">
        <f t="shared" si="26"/>
        <v>0</v>
      </c>
      <c r="U40">
        <f t="shared" si="27"/>
        <v>1.9280000000000002</v>
      </c>
      <c r="V40">
        <f t="shared" si="28"/>
        <v>2E-3</v>
      </c>
      <c r="W40">
        <f t="shared" si="29"/>
        <v>0</v>
      </c>
      <c r="X40">
        <f t="shared" si="30"/>
        <v>405.95</v>
      </c>
      <c r="Y40">
        <f t="shared" si="31"/>
        <v>310.43</v>
      </c>
      <c r="AA40">
        <v>34981951</v>
      </c>
      <c r="AB40">
        <f t="shared" si="32"/>
        <v>75.5</v>
      </c>
      <c r="AC40">
        <f t="shared" si="33"/>
        <v>0</v>
      </c>
      <c r="AD40">
        <f t="shared" si="34"/>
        <v>0.31</v>
      </c>
      <c r="AE40">
        <f t="shared" si="35"/>
        <v>0.14000000000000001</v>
      </c>
      <c r="AF40">
        <f t="shared" si="36"/>
        <v>75.19</v>
      </c>
      <c r="AG40">
        <f t="shared" si="37"/>
        <v>0</v>
      </c>
      <c r="AH40">
        <f t="shared" si="38"/>
        <v>9.64</v>
      </c>
      <c r="AI40">
        <f t="shared" si="39"/>
        <v>0.01</v>
      </c>
      <c r="AJ40">
        <f t="shared" si="40"/>
        <v>0</v>
      </c>
      <c r="AK40">
        <v>75.5</v>
      </c>
      <c r="AL40">
        <v>0</v>
      </c>
      <c r="AM40">
        <v>0.31</v>
      </c>
      <c r="AN40">
        <v>0.14000000000000001</v>
      </c>
      <c r="AO40">
        <v>75.19</v>
      </c>
      <c r="AP40">
        <v>0</v>
      </c>
      <c r="AQ40">
        <v>9.64</v>
      </c>
      <c r="AR40">
        <v>0.01</v>
      </c>
      <c r="AS40">
        <v>0</v>
      </c>
      <c r="AT40">
        <v>85</v>
      </c>
      <c r="AU40">
        <v>65</v>
      </c>
      <c r="AV40">
        <v>1</v>
      </c>
      <c r="AW40">
        <v>1</v>
      </c>
      <c r="AZ40">
        <v>1</v>
      </c>
      <c r="BA40">
        <v>31.7</v>
      </c>
      <c r="BB40">
        <v>14.35</v>
      </c>
      <c r="BC40">
        <v>1</v>
      </c>
      <c r="BD40" t="s">
        <v>3</v>
      </c>
      <c r="BE40" t="s">
        <v>3</v>
      </c>
      <c r="BF40" t="s">
        <v>3</v>
      </c>
      <c r="BG40" t="s">
        <v>3</v>
      </c>
      <c r="BH40">
        <v>0</v>
      </c>
      <c r="BI40">
        <v>1</v>
      </c>
      <c r="BJ40" t="s">
        <v>92</v>
      </c>
      <c r="BM40">
        <v>67001</v>
      </c>
      <c r="BN40">
        <v>0</v>
      </c>
      <c r="BO40" t="s">
        <v>90</v>
      </c>
      <c r="BP40">
        <v>1</v>
      </c>
      <c r="BQ40">
        <v>6</v>
      </c>
      <c r="BR40">
        <v>0</v>
      </c>
      <c r="BS40">
        <v>31.7</v>
      </c>
      <c r="BT40">
        <v>1</v>
      </c>
      <c r="BU40">
        <v>1</v>
      </c>
      <c r="BV40">
        <v>1</v>
      </c>
      <c r="BW40">
        <v>1</v>
      </c>
      <c r="BX40">
        <v>1</v>
      </c>
      <c r="BY40" t="s">
        <v>3</v>
      </c>
      <c r="BZ40">
        <v>85</v>
      </c>
      <c r="CA40">
        <v>65</v>
      </c>
      <c r="CE40">
        <v>0</v>
      </c>
      <c r="CF40">
        <v>0</v>
      </c>
      <c r="CG40">
        <v>0</v>
      </c>
      <c r="CM40">
        <v>0</v>
      </c>
      <c r="CN40" t="s">
        <v>3</v>
      </c>
      <c r="CO40">
        <v>0</v>
      </c>
      <c r="CP40">
        <f t="shared" si="41"/>
        <v>477.59</v>
      </c>
      <c r="CQ40">
        <f t="shared" si="42"/>
        <v>0</v>
      </c>
      <c r="CR40">
        <f t="shared" si="43"/>
        <v>4.4485000000000001</v>
      </c>
      <c r="CS40">
        <f t="shared" si="44"/>
        <v>4.4380000000000006</v>
      </c>
      <c r="CT40">
        <f t="shared" si="45"/>
        <v>2383.5229999999997</v>
      </c>
      <c r="CU40">
        <f t="shared" si="46"/>
        <v>0</v>
      </c>
      <c r="CV40">
        <f t="shared" si="47"/>
        <v>9.64</v>
      </c>
      <c r="CW40">
        <f t="shared" si="48"/>
        <v>0.01</v>
      </c>
      <c r="CX40">
        <f t="shared" si="49"/>
        <v>0</v>
      </c>
      <c r="CY40">
        <f t="shared" si="50"/>
        <v>405.95150000000001</v>
      </c>
      <c r="CZ40">
        <f t="shared" si="51"/>
        <v>310.43349999999998</v>
      </c>
      <c r="DC40" t="s">
        <v>3</v>
      </c>
      <c r="DD40" t="s">
        <v>3</v>
      </c>
      <c r="DE40" t="s">
        <v>3</v>
      </c>
      <c r="DF40" t="s">
        <v>3</v>
      </c>
      <c r="DG40" t="s">
        <v>3</v>
      </c>
      <c r="DH40" t="s">
        <v>3</v>
      </c>
      <c r="DI40" t="s">
        <v>3</v>
      </c>
      <c r="DJ40" t="s">
        <v>3</v>
      </c>
      <c r="DK40" t="s">
        <v>3</v>
      </c>
      <c r="DL40" t="s">
        <v>3</v>
      </c>
      <c r="DM40" t="s">
        <v>3</v>
      </c>
      <c r="DN40">
        <v>0</v>
      </c>
      <c r="DO40">
        <v>0</v>
      </c>
      <c r="DP40">
        <v>1</v>
      </c>
      <c r="DQ40">
        <v>1</v>
      </c>
      <c r="DU40">
        <v>1003</v>
      </c>
      <c r="DV40" t="s">
        <v>57</v>
      </c>
      <c r="DW40" t="s">
        <v>57</v>
      </c>
      <c r="DX40">
        <v>100</v>
      </c>
      <c r="EE40">
        <v>34105732</v>
      </c>
      <c r="EF40">
        <v>6</v>
      </c>
      <c r="EG40" t="s">
        <v>59</v>
      </c>
      <c r="EH40">
        <v>0</v>
      </c>
      <c r="EI40" t="s">
        <v>3</v>
      </c>
      <c r="EJ40">
        <v>1</v>
      </c>
      <c r="EK40">
        <v>67001</v>
      </c>
      <c r="EL40" t="s">
        <v>87</v>
      </c>
      <c r="EM40" t="s">
        <v>88</v>
      </c>
      <c r="EO40" t="s">
        <v>3</v>
      </c>
      <c r="EQ40">
        <v>0</v>
      </c>
      <c r="ER40">
        <v>75.5</v>
      </c>
      <c r="ES40">
        <v>0</v>
      </c>
      <c r="ET40">
        <v>0.31</v>
      </c>
      <c r="EU40">
        <v>0.14000000000000001</v>
      </c>
      <c r="EV40">
        <v>75.19</v>
      </c>
      <c r="EW40">
        <v>9.64</v>
      </c>
      <c r="EX40">
        <v>0.01</v>
      </c>
      <c r="EY40">
        <v>0</v>
      </c>
      <c r="FQ40">
        <v>0</v>
      </c>
      <c r="FR40">
        <f t="shared" si="52"/>
        <v>0</v>
      </c>
      <c r="FS40">
        <v>0</v>
      </c>
      <c r="FX40">
        <v>85</v>
      </c>
      <c r="FY40">
        <v>65</v>
      </c>
      <c r="GA40" t="s">
        <v>3</v>
      </c>
      <c r="GD40">
        <v>1</v>
      </c>
      <c r="GF40">
        <v>-1480086875</v>
      </c>
      <c r="GG40">
        <v>2</v>
      </c>
      <c r="GH40">
        <v>1</v>
      </c>
      <c r="GI40">
        <v>2</v>
      </c>
      <c r="GJ40">
        <v>0</v>
      </c>
      <c r="GK40">
        <v>0</v>
      </c>
      <c r="GL40">
        <f t="shared" si="53"/>
        <v>0</v>
      </c>
      <c r="GM40">
        <f t="shared" si="54"/>
        <v>1193.97</v>
      </c>
      <c r="GN40">
        <f t="shared" si="55"/>
        <v>1193.97</v>
      </c>
      <c r="GO40">
        <f t="shared" si="56"/>
        <v>0</v>
      </c>
      <c r="GP40">
        <f t="shared" si="57"/>
        <v>0</v>
      </c>
      <c r="GR40">
        <v>0</v>
      </c>
      <c r="GS40">
        <v>3</v>
      </c>
      <c r="GT40">
        <v>0</v>
      </c>
      <c r="GU40" t="s">
        <v>3</v>
      </c>
      <c r="GV40">
        <f t="shared" si="58"/>
        <v>0</v>
      </c>
      <c r="GW40">
        <v>1</v>
      </c>
      <c r="GX40">
        <f t="shared" si="59"/>
        <v>0</v>
      </c>
      <c r="HA40">
        <v>0</v>
      </c>
      <c r="HB40">
        <v>0</v>
      </c>
      <c r="HC40">
        <f t="shared" si="60"/>
        <v>0</v>
      </c>
      <c r="IK40">
        <v>0</v>
      </c>
    </row>
    <row r="41" spans="1:245">
      <c r="A41">
        <v>17</v>
      </c>
      <c r="B41">
        <v>1</v>
      </c>
      <c r="C41">
        <f>ROW(SmtRes!A47)</f>
        <v>47</v>
      </c>
      <c r="D41">
        <f>ROW(EtalonRes!A48)</f>
        <v>48</v>
      </c>
      <c r="E41" t="s">
        <v>93</v>
      </c>
      <c r="F41" t="s">
        <v>94</v>
      </c>
      <c r="G41" t="s">
        <v>95</v>
      </c>
      <c r="H41" t="s">
        <v>85</v>
      </c>
      <c r="I41">
        <f>ROUND(2/100,9)</f>
        <v>0.02</v>
      </c>
      <c r="J41">
        <v>0</v>
      </c>
      <c r="O41">
        <f t="shared" si="21"/>
        <v>91.68</v>
      </c>
      <c r="P41">
        <f t="shared" si="22"/>
        <v>0</v>
      </c>
      <c r="Q41">
        <f t="shared" si="23"/>
        <v>0.71</v>
      </c>
      <c r="R41">
        <f t="shared" si="24"/>
        <v>0.68</v>
      </c>
      <c r="S41">
        <f t="shared" si="25"/>
        <v>90.97</v>
      </c>
      <c r="T41">
        <f t="shared" si="26"/>
        <v>0</v>
      </c>
      <c r="U41">
        <f t="shared" si="27"/>
        <v>0.35780000000000001</v>
      </c>
      <c r="V41">
        <f t="shared" si="28"/>
        <v>1.6000000000000001E-3</v>
      </c>
      <c r="W41">
        <f t="shared" si="29"/>
        <v>0</v>
      </c>
      <c r="X41">
        <f t="shared" si="30"/>
        <v>77.900000000000006</v>
      </c>
      <c r="Y41">
        <f t="shared" si="31"/>
        <v>59.57</v>
      </c>
      <c r="AA41">
        <v>34981951</v>
      </c>
      <c r="AB41">
        <f t="shared" si="32"/>
        <v>145.97999999999999</v>
      </c>
      <c r="AC41">
        <f t="shared" si="33"/>
        <v>0</v>
      </c>
      <c r="AD41">
        <f t="shared" si="34"/>
        <v>2.5</v>
      </c>
      <c r="AE41">
        <f t="shared" si="35"/>
        <v>1.08</v>
      </c>
      <c r="AF41">
        <f t="shared" si="36"/>
        <v>143.47999999999999</v>
      </c>
      <c r="AG41">
        <f t="shared" si="37"/>
        <v>0</v>
      </c>
      <c r="AH41">
        <f t="shared" si="38"/>
        <v>17.89</v>
      </c>
      <c r="AI41">
        <f t="shared" si="39"/>
        <v>0.08</v>
      </c>
      <c r="AJ41">
        <f t="shared" si="40"/>
        <v>0</v>
      </c>
      <c r="AK41">
        <v>145.97999999999999</v>
      </c>
      <c r="AL41">
        <v>0</v>
      </c>
      <c r="AM41">
        <v>2.5</v>
      </c>
      <c r="AN41">
        <v>1.08</v>
      </c>
      <c r="AO41">
        <v>143.47999999999999</v>
      </c>
      <c r="AP41">
        <v>0</v>
      </c>
      <c r="AQ41">
        <v>17.89</v>
      </c>
      <c r="AR41">
        <v>0.08</v>
      </c>
      <c r="AS41">
        <v>0</v>
      </c>
      <c r="AT41">
        <v>85</v>
      </c>
      <c r="AU41">
        <v>65</v>
      </c>
      <c r="AV41">
        <v>1</v>
      </c>
      <c r="AW41">
        <v>1</v>
      </c>
      <c r="AZ41">
        <v>1</v>
      </c>
      <c r="BA41">
        <v>31.7</v>
      </c>
      <c r="BB41">
        <v>14.25</v>
      </c>
      <c r="BC41">
        <v>1</v>
      </c>
      <c r="BD41" t="s">
        <v>3</v>
      </c>
      <c r="BE41" t="s">
        <v>3</v>
      </c>
      <c r="BF41" t="s">
        <v>3</v>
      </c>
      <c r="BG41" t="s">
        <v>3</v>
      </c>
      <c r="BH41">
        <v>0</v>
      </c>
      <c r="BI41">
        <v>1</v>
      </c>
      <c r="BJ41" t="s">
        <v>96</v>
      </c>
      <c r="BM41">
        <v>67001</v>
      </c>
      <c r="BN41">
        <v>0</v>
      </c>
      <c r="BO41" t="s">
        <v>94</v>
      </c>
      <c r="BP41">
        <v>1</v>
      </c>
      <c r="BQ41">
        <v>6</v>
      </c>
      <c r="BR41">
        <v>0</v>
      </c>
      <c r="BS41">
        <v>31.7</v>
      </c>
      <c r="BT41">
        <v>1</v>
      </c>
      <c r="BU41">
        <v>1</v>
      </c>
      <c r="BV41">
        <v>1</v>
      </c>
      <c r="BW41">
        <v>1</v>
      </c>
      <c r="BX41">
        <v>1</v>
      </c>
      <c r="BY41" t="s">
        <v>3</v>
      </c>
      <c r="BZ41">
        <v>85</v>
      </c>
      <c r="CA41">
        <v>65</v>
      </c>
      <c r="CE41">
        <v>0</v>
      </c>
      <c r="CF41">
        <v>0</v>
      </c>
      <c r="CG41">
        <v>0</v>
      </c>
      <c r="CM41">
        <v>0</v>
      </c>
      <c r="CN41" t="s">
        <v>3</v>
      </c>
      <c r="CO41">
        <v>0</v>
      </c>
      <c r="CP41">
        <f t="shared" si="41"/>
        <v>91.679999999999993</v>
      </c>
      <c r="CQ41">
        <f t="shared" si="42"/>
        <v>0</v>
      </c>
      <c r="CR41">
        <f t="shared" si="43"/>
        <v>35.625</v>
      </c>
      <c r="CS41">
        <f t="shared" si="44"/>
        <v>34.236000000000004</v>
      </c>
      <c r="CT41">
        <f t="shared" si="45"/>
        <v>4548.3159999999998</v>
      </c>
      <c r="CU41">
        <f t="shared" si="46"/>
        <v>0</v>
      </c>
      <c r="CV41">
        <f t="shared" si="47"/>
        <v>17.89</v>
      </c>
      <c r="CW41">
        <f t="shared" si="48"/>
        <v>0.08</v>
      </c>
      <c r="CX41">
        <f t="shared" si="49"/>
        <v>0</v>
      </c>
      <c r="CY41">
        <f t="shared" si="50"/>
        <v>77.902500000000003</v>
      </c>
      <c r="CZ41">
        <f t="shared" si="51"/>
        <v>59.572499999999998</v>
      </c>
      <c r="DC41" t="s">
        <v>3</v>
      </c>
      <c r="DD41" t="s">
        <v>3</v>
      </c>
      <c r="DE41" t="s">
        <v>3</v>
      </c>
      <c r="DF41" t="s">
        <v>3</v>
      </c>
      <c r="DG41" t="s">
        <v>3</v>
      </c>
      <c r="DH41" t="s">
        <v>3</v>
      </c>
      <c r="DI41" t="s">
        <v>3</v>
      </c>
      <c r="DJ41" t="s">
        <v>3</v>
      </c>
      <c r="DK41" t="s">
        <v>3</v>
      </c>
      <c r="DL41" t="s">
        <v>3</v>
      </c>
      <c r="DM41" t="s">
        <v>3</v>
      </c>
      <c r="DN41">
        <v>0</v>
      </c>
      <c r="DO41">
        <v>0</v>
      </c>
      <c r="DP41">
        <v>1</v>
      </c>
      <c r="DQ41">
        <v>1</v>
      </c>
      <c r="DU41">
        <v>1010</v>
      </c>
      <c r="DV41" t="s">
        <v>85</v>
      </c>
      <c r="DW41" t="s">
        <v>85</v>
      </c>
      <c r="DX41">
        <v>100</v>
      </c>
      <c r="EE41">
        <v>34105732</v>
      </c>
      <c r="EF41">
        <v>6</v>
      </c>
      <c r="EG41" t="s">
        <v>59</v>
      </c>
      <c r="EH41">
        <v>0</v>
      </c>
      <c r="EI41" t="s">
        <v>3</v>
      </c>
      <c r="EJ41">
        <v>1</v>
      </c>
      <c r="EK41">
        <v>67001</v>
      </c>
      <c r="EL41" t="s">
        <v>87</v>
      </c>
      <c r="EM41" t="s">
        <v>88</v>
      </c>
      <c r="EO41" t="s">
        <v>3</v>
      </c>
      <c r="EQ41">
        <v>0</v>
      </c>
      <c r="ER41">
        <v>145.97999999999999</v>
      </c>
      <c r="ES41">
        <v>0</v>
      </c>
      <c r="ET41">
        <v>2.5</v>
      </c>
      <c r="EU41">
        <v>1.08</v>
      </c>
      <c r="EV41">
        <v>143.47999999999999</v>
      </c>
      <c r="EW41">
        <v>17.89</v>
      </c>
      <c r="EX41">
        <v>0.08</v>
      </c>
      <c r="EY41">
        <v>0</v>
      </c>
      <c r="FQ41">
        <v>0</v>
      </c>
      <c r="FR41">
        <f t="shared" si="52"/>
        <v>0</v>
      </c>
      <c r="FS41">
        <v>0</v>
      </c>
      <c r="FX41">
        <v>85</v>
      </c>
      <c r="FY41">
        <v>65</v>
      </c>
      <c r="GA41" t="s">
        <v>3</v>
      </c>
      <c r="GD41">
        <v>1</v>
      </c>
      <c r="GF41">
        <v>1945260508</v>
      </c>
      <c r="GG41">
        <v>2</v>
      </c>
      <c r="GH41">
        <v>1</v>
      </c>
      <c r="GI41">
        <v>2</v>
      </c>
      <c r="GJ41">
        <v>0</v>
      </c>
      <c r="GK41">
        <v>0</v>
      </c>
      <c r="GL41">
        <f t="shared" si="53"/>
        <v>0</v>
      </c>
      <c r="GM41">
        <f t="shared" si="54"/>
        <v>229.15</v>
      </c>
      <c r="GN41">
        <f t="shared" si="55"/>
        <v>229.15</v>
      </c>
      <c r="GO41">
        <f t="shared" si="56"/>
        <v>0</v>
      </c>
      <c r="GP41">
        <f t="shared" si="57"/>
        <v>0</v>
      </c>
      <c r="GR41">
        <v>0</v>
      </c>
      <c r="GS41">
        <v>3</v>
      </c>
      <c r="GT41">
        <v>0</v>
      </c>
      <c r="GU41" t="s">
        <v>3</v>
      </c>
      <c r="GV41">
        <f t="shared" si="58"/>
        <v>0</v>
      </c>
      <c r="GW41">
        <v>1</v>
      </c>
      <c r="GX41">
        <f t="shared" si="59"/>
        <v>0</v>
      </c>
      <c r="HA41">
        <v>0</v>
      </c>
      <c r="HB41">
        <v>0</v>
      </c>
      <c r="HC41">
        <f t="shared" si="60"/>
        <v>0</v>
      </c>
      <c r="IK41">
        <v>0</v>
      </c>
    </row>
    <row r="42" spans="1:245">
      <c r="A42">
        <v>17</v>
      </c>
      <c r="B42">
        <v>1</v>
      </c>
      <c r="C42">
        <f>ROW(SmtRes!A53)</f>
        <v>53</v>
      </c>
      <c r="D42">
        <f>ROW(EtalonRes!A54)</f>
        <v>54</v>
      </c>
      <c r="E42" t="s">
        <v>97</v>
      </c>
      <c r="F42" t="s">
        <v>98</v>
      </c>
      <c r="G42" t="s">
        <v>99</v>
      </c>
      <c r="H42" t="s">
        <v>100</v>
      </c>
      <c r="I42">
        <f>ROUND(62/100,9)</f>
        <v>0.62</v>
      </c>
      <c r="J42">
        <v>0</v>
      </c>
      <c r="O42">
        <f t="shared" si="21"/>
        <v>1249.68</v>
      </c>
      <c r="P42">
        <f t="shared" si="22"/>
        <v>2.89</v>
      </c>
      <c r="Q42">
        <f t="shared" si="23"/>
        <v>8.39</v>
      </c>
      <c r="R42">
        <f t="shared" si="24"/>
        <v>2.75</v>
      </c>
      <c r="S42">
        <f t="shared" si="25"/>
        <v>1238.4000000000001</v>
      </c>
      <c r="T42">
        <f t="shared" si="26"/>
        <v>0</v>
      </c>
      <c r="U42">
        <f t="shared" si="27"/>
        <v>4.0609999999999999</v>
      </c>
      <c r="V42">
        <f t="shared" si="28"/>
        <v>6.1999999999999998E-3</v>
      </c>
      <c r="W42">
        <f t="shared" si="29"/>
        <v>0</v>
      </c>
      <c r="X42">
        <f t="shared" si="30"/>
        <v>1179.0899999999999</v>
      </c>
      <c r="Y42">
        <f t="shared" si="31"/>
        <v>583.34</v>
      </c>
      <c r="AA42">
        <v>34981951</v>
      </c>
      <c r="AB42">
        <f t="shared" si="32"/>
        <v>64.37</v>
      </c>
      <c r="AC42">
        <f t="shared" si="33"/>
        <v>0.18</v>
      </c>
      <c r="AD42">
        <f t="shared" si="34"/>
        <v>1.18</v>
      </c>
      <c r="AE42">
        <f t="shared" si="35"/>
        <v>0.14000000000000001</v>
      </c>
      <c r="AF42">
        <f t="shared" si="36"/>
        <v>63.01</v>
      </c>
      <c r="AG42">
        <f t="shared" si="37"/>
        <v>0</v>
      </c>
      <c r="AH42">
        <f t="shared" si="38"/>
        <v>6.55</v>
      </c>
      <c r="AI42">
        <f t="shared" si="39"/>
        <v>0.01</v>
      </c>
      <c r="AJ42">
        <f t="shared" si="40"/>
        <v>0</v>
      </c>
      <c r="AK42">
        <v>64.37</v>
      </c>
      <c r="AL42">
        <v>0.18</v>
      </c>
      <c r="AM42">
        <v>1.18</v>
      </c>
      <c r="AN42">
        <v>0.14000000000000001</v>
      </c>
      <c r="AO42">
        <v>63.01</v>
      </c>
      <c r="AP42">
        <v>0</v>
      </c>
      <c r="AQ42">
        <v>6.55</v>
      </c>
      <c r="AR42">
        <v>0.01</v>
      </c>
      <c r="AS42">
        <v>0</v>
      </c>
      <c r="AT42">
        <v>95</v>
      </c>
      <c r="AU42">
        <v>47</v>
      </c>
      <c r="AV42">
        <v>1</v>
      </c>
      <c r="AW42">
        <v>1</v>
      </c>
      <c r="AZ42">
        <v>1</v>
      </c>
      <c r="BA42">
        <v>31.7</v>
      </c>
      <c r="BB42">
        <v>11.47</v>
      </c>
      <c r="BC42">
        <v>25.89</v>
      </c>
      <c r="BD42" t="s">
        <v>3</v>
      </c>
      <c r="BE42" t="s">
        <v>3</v>
      </c>
      <c r="BF42" t="s">
        <v>3</v>
      </c>
      <c r="BG42" t="s">
        <v>3</v>
      </c>
      <c r="BH42">
        <v>0</v>
      </c>
      <c r="BI42">
        <v>1</v>
      </c>
      <c r="BJ42" t="s">
        <v>101</v>
      </c>
      <c r="BM42">
        <v>15001</v>
      </c>
      <c r="BN42">
        <v>0</v>
      </c>
      <c r="BO42" t="s">
        <v>98</v>
      </c>
      <c r="BP42">
        <v>1</v>
      </c>
      <c r="BQ42">
        <v>2</v>
      </c>
      <c r="BR42">
        <v>0</v>
      </c>
      <c r="BS42">
        <v>31.7</v>
      </c>
      <c r="BT42">
        <v>1</v>
      </c>
      <c r="BU42">
        <v>1</v>
      </c>
      <c r="BV42">
        <v>1</v>
      </c>
      <c r="BW42">
        <v>1</v>
      </c>
      <c r="BX42">
        <v>1</v>
      </c>
      <c r="BY42" t="s">
        <v>3</v>
      </c>
      <c r="BZ42">
        <v>105</v>
      </c>
      <c r="CA42">
        <v>55</v>
      </c>
      <c r="CE42">
        <v>0</v>
      </c>
      <c r="CF42">
        <v>0</v>
      </c>
      <c r="CG42">
        <v>0</v>
      </c>
      <c r="CM42">
        <v>0</v>
      </c>
      <c r="CN42" t="s">
        <v>3</v>
      </c>
      <c r="CO42">
        <v>0</v>
      </c>
      <c r="CP42">
        <f t="shared" si="41"/>
        <v>1249.68</v>
      </c>
      <c r="CQ42">
        <f t="shared" si="42"/>
        <v>4.6601999999999997</v>
      </c>
      <c r="CR42">
        <f t="shared" si="43"/>
        <v>13.534599999999999</v>
      </c>
      <c r="CS42">
        <f t="shared" si="44"/>
        <v>4.4380000000000006</v>
      </c>
      <c r="CT42">
        <f t="shared" si="45"/>
        <v>1997.4169999999999</v>
      </c>
      <c r="CU42">
        <f t="shared" si="46"/>
        <v>0</v>
      </c>
      <c r="CV42">
        <f t="shared" si="47"/>
        <v>6.55</v>
      </c>
      <c r="CW42">
        <f t="shared" si="48"/>
        <v>0.01</v>
      </c>
      <c r="CX42">
        <f t="shared" si="49"/>
        <v>0</v>
      </c>
      <c r="CY42">
        <f t="shared" si="50"/>
        <v>1179.0925000000002</v>
      </c>
      <c r="CZ42">
        <f t="shared" si="51"/>
        <v>583.34050000000002</v>
      </c>
      <c r="DC42" t="s">
        <v>3</v>
      </c>
      <c r="DD42" t="s">
        <v>3</v>
      </c>
      <c r="DE42" t="s">
        <v>3</v>
      </c>
      <c r="DF42" t="s">
        <v>3</v>
      </c>
      <c r="DG42" t="s">
        <v>3</v>
      </c>
      <c r="DH42" t="s">
        <v>3</v>
      </c>
      <c r="DI42" t="s">
        <v>3</v>
      </c>
      <c r="DJ42" t="s">
        <v>3</v>
      </c>
      <c r="DK42" t="s">
        <v>3</v>
      </c>
      <c r="DL42" t="s">
        <v>3</v>
      </c>
      <c r="DM42" t="s">
        <v>3</v>
      </c>
      <c r="DN42">
        <v>0</v>
      </c>
      <c r="DO42">
        <v>0</v>
      </c>
      <c r="DP42">
        <v>1</v>
      </c>
      <c r="DQ42">
        <v>1</v>
      </c>
      <c r="DU42">
        <v>1013</v>
      </c>
      <c r="DV42" t="s">
        <v>100</v>
      </c>
      <c r="DW42" t="s">
        <v>100</v>
      </c>
      <c r="DX42">
        <v>1</v>
      </c>
      <c r="EE42">
        <v>34105633</v>
      </c>
      <c r="EF42">
        <v>2</v>
      </c>
      <c r="EG42" t="s">
        <v>20</v>
      </c>
      <c r="EH42">
        <v>0</v>
      </c>
      <c r="EI42" t="s">
        <v>3</v>
      </c>
      <c r="EJ42">
        <v>1</v>
      </c>
      <c r="EK42">
        <v>15001</v>
      </c>
      <c r="EL42" t="s">
        <v>72</v>
      </c>
      <c r="EM42" t="s">
        <v>73</v>
      </c>
      <c r="EO42" t="s">
        <v>3</v>
      </c>
      <c r="EQ42">
        <v>0</v>
      </c>
      <c r="ER42">
        <v>64.37</v>
      </c>
      <c r="ES42">
        <v>0.18</v>
      </c>
      <c r="ET42">
        <v>1.18</v>
      </c>
      <c r="EU42">
        <v>0.14000000000000001</v>
      </c>
      <c r="EV42">
        <v>63.01</v>
      </c>
      <c r="EW42">
        <v>6.55</v>
      </c>
      <c r="EX42">
        <v>0.01</v>
      </c>
      <c r="EY42">
        <v>0</v>
      </c>
      <c r="FQ42">
        <v>0</v>
      </c>
      <c r="FR42">
        <f t="shared" si="52"/>
        <v>0</v>
      </c>
      <c r="FS42">
        <v>0</v>
      </c>
      <c r="FT42" t="s">
        <v>23</v>
      </c>
      <c r="FU42" t="s">
        <v>24</v>
      </c>
      <c r="FX42">
        <v>94.5</v>
      </c>
      <c r="FY42">
        <v>46.75</v>
      </c>
      <c r="GA42" t="s">
        <v>3</v>
      </c>
      <c r="GD42">
        <v>1</v>
      </c>
      <c r="GF42">
        <v>-1380718306</v>
      </c>
      <c r="GG42">
        <v>2</v>
      </c>
      <c r="GH42">
        <v>1</v>
      </c>
      <c r="GI42">
        <v>2</v>
      </c>
      <c r="GJ42">
        <v>0</v>
      </c>
      <c r="GK42">
        <v>0</v>
      </c>
      <c r="GL42">
        <f t="shared" si="53"/>
        <v>0</v>
      </c>
      <c r="GM42">
        <f t="shared" si="54"/>
        <v>3012.11</v>
      </c>
      <c r="GN42">
        <f t="shared" si="55"/>
        <v>3012.11</v>
      </c>
      <c r="GO42">
        <f t="shared" si="56"/>
        <v>0</v>
      </c>
      <c r="GP42">
        <f t="shared" si="57"/>
        <v>0</v>
      </c>
      <c r="GR42">
        <v>0</v>
      </c>
      <c r="GS42">
        <v>3</v>
      </c>
      <c r="GT42">
        <v>0</v>
      </c>
      <c r="GU42" t="s">
        <v>3</v>
      </c>
      <c r="GV42">
        <f t="shared" si="58"/>
        <v>0</v>
      </c>
      <c r="GW42">
        <v>1</v>
      </c>
      <c r="GX42">
        <f t="shared" si="59"/>
        <v>0</v>
      </c>
      <c r="HA42">
        <v>0</v>
      </c>
      <c r="HB42">
        <v>0</v>
      </c>
      <c r="HC42">
        <f t="shared" si="60"/>
        <v>0</v>
      </c>
      <c r="IK42">
        <v>0</v>
      </c>
    </row>
    <row r="43" spans="1:245">
      <c r="A43">
        <v>18</v>
      </c>
      <c r="B43">
        <v>1</v>
      </c>
      <c r="C43">
        <v>53</v>
      </c>
      <c r="E43" t="s">
        <v>102</v>
      </c>
      <c r="F43" t="s">
        <v>103</v>
      </c>
      <c r="G43" t="s">
        <v>104</v>
      </c>
      <c r="H43" t="s">
        <v>105</v>
      </c>
      <c r="I43">
        <f>I42*J43</f>
        <v>15</v>
      </c>
      <c r="J43">
        <v>24.193548387096776</v>
      </c>
      <c r="O43">
        <f t="shared" si="21"/>
        <v>1563.39</v>
      </c>
      <c r="P43">
        <f t="shared" si="22"/>
        <v>1563.39</v>
      </c>
      <c r="Q43">
        <f t="shared" si="23"/>
        <v>0</v>
      </c>
      <c r="R43">
        <f t="shared" si="24"/>
        <v>0</v>
      </c>
      <c r="S43">
        <f t="shared" si="25"/>
        <v>0</v>
      </c>
      <c r="T43">
        <f t="shared" si="26"/>
        <v>0</v>
      </c>
      <c r="U43">
        <f t="shared" si="27"/>
        <v>0</v>
      </c>
      <c r="V43">
        <f t="shared" si="28"/>
        <v>0</v>
      </c>
      <c r="W43">
        <f t="shared" si="29"/>
        <v>10.5</v>
      </c>
      <c r="X43">
        <f t="shared" si="30"/>
        <v>0</v>
      </c>
      <c r="Y43">
        <f t="shared" si="31"/>
        <v>0</v>
      </c>
      <c r="AA43">
        <v>34981951</v>
      </c>
      <c r="AB43">
        <f t="shared" si="32"/>
        <v>15.26</v>
      </c>
      <c r="AC43">
        <f t="shared" si="33"/>
        <v>15.26</v>
      </c>
      <c r="AD43">
        <f t="shared" si="34"/>
        <v>0</v>
      </c>
      <c r="AE43">
        <f t="shared" si="35"/>
        <v>0</v>
      </c>
      <c r="AF43">
        <f t="shared" si="36"/>
        <v>0</v>
      </c>
      <c r="AG43">
        <f t="shared" si="37"/>
        <v>0</v>
      </c>
      <c r="AH43">
        <f t="shared" si="38"/>
        <v>0</v>
      </c>
      <c r="AI43">
        <f t="shared" si="39"/>
        <v>0</v>
      </c>
      <c r="AJ43">
        <f t="shared" si="40"/>
        <v>0.7</v>
      </c>
      <c r="AK43">
        <v>15.26</v>
      </c>
      <c r="AL43">
        <v>15.26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0.7</v>
      </c>
      <c r="AT43">
        <v>95</v>
      </c>
      <c r="AU43">
        <v>47</v>
      </c>
      <c r="AV43">
        <v>1</v>
      </c>
      <c r="AW43">
        <v>1</v>
      </c>
      <c r="AZ43">
        <v>1</v>
      </c>
      <c r="BA43">
        <v>1</v>
      </c>
      <c r="BB43">
        <v>1</v>
      </c>
      <c r="BC43">
        <v>6.83</v>
      </c>
      <c r="BD43" t="s">
        <v>3</v>
      </c>
      <c r="BE43" t="s">
        <v>3</v>
      </c>
      <c r="BF43" t="s">
        <v>3</v>
      </c>
      <c r="BG43" t="s">
        <v>3</v>
      </c>
      <c r="BH43">
        <v>3</v>
      </c>
      <c r="BI43">
        <v>1</v>
      </c>
      <c r="BJ43" t="s">
        <v>106</v>
      </c>
      <c r="BM43">
        <v>15001</v>
      </c>
      <c r="BN43">
        <v>0</v>
      </c>
      <c r="BO43" t="s">
        <v>103</v>
      </c>
      <c r="BP43">
        <v>1</v>
      </c>
      <c r="BQ43">
        <v>2</v>
      </c>
      <c r="BR43">
        <v>0</v>
      </c>
      <c r="BS43">
        <v>1</v>
      </c>
      <c r="BT43">
        <v>1</v>
      </c>
      <c r="BU43">
        <v>1</v>
      </c>
      <c r="BV43">
        <v>1</v>
      </c>
      <c r="BW43">
        <v>1</v>
      </c>
      <c r="BX43">
        <v>1</v>
      </c>
      <c r="BY43" t="s">
        <v>3</v>
      </c>
      <c r="BZ43">
        <v>105</v>
      </c>
      <c r="CA43">
        <v>55</v>
      </c>
      <c r="CE43">
        <v>0</v>
      </c>
      <c r="CF43">
        <v>0</v>
      </c>
      <c r="CG43">
        <v>0</v>
      </c>
      <c r="CM43">
        <v>0</v>
      </c>
      <c r="CN43" t="s">
        <v>3</v>
      </c>
      <c r="CO43">
        <v>0</v>
      </c>
      <c r="CP43">
        <f t="shared" si="41"/>
        <v>1563.39</v>
      </c>
      <c r="CQ43">
        <f t="shared" si="42"/>
        <v>104.22580000000001</v>
      </c>
      <c r="CR43">
        <f t="shared" si="43"/>
        <v>0</v>
      </c>
      <c r="CS43">
        <f t="shared" si="44"/>
        <v>0</v>
      </c>
      <c r="CT43">
        <f t="shared" si="45"/>
        <v>0</v>
      </c>
      <c r="CU43">
        <f t="shared" si="46"/>
        <v>0</v>
      </c>
      <c r="CV43">
        <f t="shared" si="47"/>
        <v>0</v>
      </c>
      <c r="CW43">
        <f t="shared" si="48"/>
        <v>0</v>
      </c>
      <c r="CX43">
        <f t="shared" si="49"/>
        <v>0.7</v>
      </c>
      <c r="CY43">
        <f t="shared" si="50"/>
        <v>0</v>
      </c>
      <c r="CZ43">
        <f t="shared" si="51"/>
        <v>0</v>
      </c>
      <c r="DC43" t="s">
        <v>3</v>
      </c>
      <c r="DD43" t="s">
        <v>3</v>
      </c>
      <c r="DE43" t="s">
        <v>3</v>
      </c>
      <c r="DF43" t="s">
        <v>3</v>
      </c>
      <c r="DG43" t="s">
        <v>3</v>
      </c>
      <c r="DH43" t="s">
        <v>3</v>
      </c>
      <c r="DI43" t="s">
        <v>3</v>
      </c>
      <c r="DJ43" t="s">
        <v>3</v>
      </c>
      <c r="DK43" t="s">
        <v>3</v>
      </c>
      <c r="DL43" t="s">
        <v>3</v>
      </c>
      <c r="DM43" t="s">
        <v>3</v>
      </c>
      <c r="DN43">
        <v>0</v>
      </c>
      <c r="DO43">
        <v>0</v>
      </c>
      <c r="DP43">
        <v>1</v>
      </c>
      <c r="DQ43">
        <v>1</v>
      </c>
      <c r="DU43">
        <v>1009</v>
      </c>
      <c r="DV43" t="s">
        <v>105</v>
      </c>
      <c r="DW43" t="s">
        <v>105</v>
      </c>
      <c r="DX43">
        <v>1</v>
      </c>
      <c r="EE43">
        <v>34105633</v>
      </c>
      <c r="EF43">
        <v>2</v>
      </c>
      <c r="EG43" t="s">
        <v>20</v>
      </c>
      <c r="EH43">
        <v>0</v>
      </c>
      <c r="EI43" t="s">
        <v>3</v>
      </c>
      <c r="EJ43">
        <v>1</v>
      </c>
      <c r="EK43">
        <v>15001</v>
      </c>
      <c r="EL43" t="s">
        <v>72</v>
      </c>
      <c r="EM43" t="s">
        <v>73</v>
      </c>
      <c r="EO43" t="s">
        <v>3</v>
      </c>
      <c r="EQ43">
        <v>0</v>
      </c>
      <c r="ER43">
        <v>15.26</v>
      </c>
      <c r="ES43">
        <v>15.26</v>
      </c>
      <c r="ET43">
        <v>0</v>
      </c>
      <c r="EU43">
        <v>0</v>
      </c>
      <c r="EV43">
        <v>0</v>
      </c>
      <c r="EW43">
        <v>0</v>
      </c>
      <c r="EX43">
        <v>0</v>
      </c>
      <c r="FQ43">
        <v>0</v>
      </c>
      <c r="FR43">
        <f t="shared" si="52"/>
        <v>0</v>
      </c>
      <c r="FS43">
        <v>0</v>
      </c>
      <c r="FT43" t="s">
        <v>23</v>
      </c>
      <c r="FU43" t="s">
        <v>24</v>
      </c>
      <c r="FX43">
        <v>94.5</v>
      </c>
      <c r="FY43">
        <v>46.75</v>
      </c>
      <c r="GA43" t="s">
        <v>3</v>
      </c>
      <c r="GD43">
        <v>1</v>
      </c>
      <c r="GF43">
        <v>228780730</v>
      </c>
      <c r="GG43">
        <v>2</v>
      </c>
      <c r="GH43">
        <v>1</v>
      </c>
      <c r="GI43">
        <v>2</v>
      </c>
      <c r="GJ43">
        <v>0</v>
      </c>
      <c r="GK43">
        <v>0</v>
      </c>
      <c r="GL43">
        <f t="shared" si="53"/>
        <v>0</v>
      </c>
      <c r="GM43">
        <f t="shared" si="54"/>
        <v>1563.39</v>
      </c>
      <c r="GN43">
        <f t="shared" si="55"/>
        <v>1563.39</v>
      </c>
      <c r="GO43">
        <f t="shared" si="56"/>
        <v>0</v>
      </c>
      <c r="GP43">
        <f t="shared" si="57"/>
        <v>0</v>
      </c>
      <c r="GR43">
        <v>0</v>
      </c>
      <c r="GS43">
        <v>3</v>
      </c>
      <c r="GT43">
        <v>0</v>
      </c>
      <c r="GU43" t="s">
        <v>3</v>
      </c>
      <c r="GV43">
        <f t="shared" si="58"/>
        <v>0</v>
      </c>
      <c r="GW43">
        <v>1</v>
      </c>
      <c r="GX43">
        <f t="shared" si="59"/>
        <v>0</v>
      </c>
      <c r="HA43">
        <v>0</v>
      </c>
      <c r="HB43">
        <v>0</v>
      </c>
      <c r="HC43">
        <f t="shared" si="60"/>
        <v>0</v>
      </c>
      <c r="IK43">
        <v>0</v>
      </c>
    </row>
    <row r="44" spans="1:245">
      <c r="A44">
        <v>17</v>
      </c>
      <c r="B44">
        <v>1</v>
      </c>
      <c r="C44">
        <f>ROW(SmtRes!A60)</f>
        <v>60</v>
      </c>
      <c r="D44">
        <f>ROW(EtalonRes!A61)</f>
        <v>61</v>
      </c>
      <c r="E44" t="s">
        <v>107</v>
      </c>
      <c r="F44" t="s">
        <v>108</v>
      </c>
      <c r="G44" t="s">
        <v>109</v>
      </c>
      <c r="H44" t="s">
        <v>110</v>
      </c>
      <c r="I44">
        <f>ROUND(62/100,9)</f>
        <v>0.62</v>
      </c>
      <c r="J44">
        <v>0</v>
      </c>
      <c r="O44">
        <f t="shared" si="21"/>
        <v>15133.84</v>
      </c>
      <c r="P44">
        <f t="shared" si="22"/>
        <v>539.71</v>
      </c>
      <c r="Q44">
        <f t="shared" si="23"/>
        <v>437.55</v>
      </c>
      <c r="R44">
        <f t="shared" si="24"/>
        <v>406.64</v>
      </c>
      <c r="S44">
        <f t="shared" si="25"/>
        <v>14156.58</v>
      </c>
      <c r="T44">
        <f t="shared" si="26"/>
        <v>0</v>
      </c>
      <c r="U44">
        <f t="shared" si="27"/>
        <v>45.756</v>
      </c>
      <c r="V44">
        <f t="shared" si="28"/>
        <v>1.1779999999999999</v>
      </c>
      <c r="W44">
        <f t="shared" si="29"/>
        <v>0</v>
      </c>
      <c r="X44">
        <f t="shared" si="30"/>
        <v>11504.94</v>
      </c>
      <c r="Y44">
        <f t="shared" si="31"/>
        <v>7281.61</v>
      </c>
      <c r="AA44">
        <v>34981951</v>
      </c>
      <c r="AB44">
        <f t="shared" si="32"/>
        <v>867.07</v>
      </c>
      <c r="AC44">
        <f t="shared" si="33"/>
        <v>114.54</v>
      </c>
      <c r="AD44">
        <f t="shared" si="34"/>
        <v>32.24</v>
      </c>
      <c r="AE44">
        <f t="shared" si="35"/>
        <v>20.69</v>
      </c>
      <c r="AF44">
        <f t="shared" si="36"/>
        <v>720.29</v>
      </c>
      <c r="AG44">
        <f t="shared" si="37"/>
        <v>0</v>
      </c>
      <c r="AH44">
        <f t="shared" si="38"/>
        <v>73.8</v>
      </c>
      <c r="AI44">
        <f t="shared" si="39"/>
        <v>1.9</v>
      </c>
      <c r="AJ44">
        <f t="shared" si="40"/>
        <v>0</v>
      </c>
      <c r="AK44">
        <v>867.07</v>
      </c>
      <c r="AL44">
        <v>114.54</v>
      </c>
      <c r="AM44">
        <v>32.24</v>
      </c>
      <c r="AN44">
        <v>20.69</v>
      </c>
      <c r="AO44">
        <v>720.29</v>
      </c>
      <c r="AP44">
        <v>0</v>
      </c>
      <c r="AQ44">
        <v>73.8</v>
      </c>
      <c r="AR44">
        <v>1.9</v>
      </c>
      <c r="AS44">
        <v>0</v>
      </c>
      <c r="AT44">
        <v>79</v>
      </c>
      <c r="AU44">
        <v>50</v>
      </c>
      <c r="AV44">
        <v>1</v>
      </c>
      <c r="AW44">
        <v>1</v>
      </c>
      <c r="AZ44">
        <v>1</v>
      </c>
      <c r="BA44">
        <v>31.7</v>
      </c>
      <c r="BB44">
        <v>21.89</v>
      </c>
      <c r="BC44">
        <v>7.6</v>
      </c>
      <c r="BD44" t="s">
        <v>3</v>
      </c>
      <c r="BE44" t="s">
        <v>3</v>
      </c>
      <c r="BF44" t="s">
        <v>3</v>
      </c>
      <c r="BG44" t="s">
        <v>3</v>
      </c>
      <c r="BH44">
        <v>0</v>
      </c>
      <c r="BI44">
        <v>1</v>
      </c>
      <c r="BJ44" t="s">
        <v>111</v>
      </c>
      <c r="BM44">
        <v>61001</v>
      </c>
      <c r="BN44">
        <v>0</v>
      </c>
      <c r="BO44" t="s">
        <v>108</v>
      </c>
      <c r="BP44">
        <v>1</v>
      </c>
      <c r="BQ44">
        <v>6</v>
      </c>
      <c r="BR44">
        <v>0</v>
      </c>
      <c r="BS44">
        <v>31.7</v>
      </c>
      <c r="BT44">
        <v>1</v>
      </c>
      <c r="BU44">
        <v>1</v>
      </c>
      <c r="BV44">
        <v>1</v>
      </c>
      <c r="BW44">
        <v>1</v>
      </c>
      <c r="BX44">
        <v>1</v>
      </c>
      <c r="BY44" t="s">
        <v>3</v>
      </c>
      <c r="BZ44">
        <v>79</v>
      </c>
      <c r="CA44">
        <v>50</v>
      </c>
      <c r="CE44">
        <v>0</v>
      </c>
      <c r="CF44">
        <v>0</v>
      </c>
      <c r="CG44">
        <v>0</v>
      </c>
      <c r="CM44">
        <v>0</v>
      </c>
      <c r="CN44" t="s">
        <v>3</v>
      </c>
      <c r="CO44">
        <v>0</v>
      </c>
      <c r="CP44">
        <f t="shared" si="41"/>
        <v>15133.84</v>
      </c>
      <c r="CQ44">
        <f t="shared" si="42"/>
        <v>870.50400000000002</v>
      </c>
      <c r="CR44">
        <f t="shared" si="43"/>
        <v>705.73360000000002</v>
      </c>
      <c r="CS44">
        <f t="shared" si="44"/>
        <v>655.87300000000005</v>
      </c>
      <c r="CT44">
        <f t="shared" si="45"/>
        <v>22833.192999999999</v>
      </c>
      <c r="CU44">
        <f t="shared" si="46"/>
        <v>0</v>
      </c>
      <c r="CV44">
        <f t="shared" si="47"/>
        <v>73.8</v>
      </c>
      <c r="CW44">
        <f t="shared" si="48"/>
        <v>1.9</v>
      </c>
      <c r="CX44">
        <f t="shared" si="49"/>
        <v>0</v>
      </c>
      <c r="CY44">
        <f t="shared" si="50"/>
        <v>11504.943799999999</v>
      </c>
      <c r="CZ44">
        <f t="shared" si="51"/>
        <v>7281.61</v>
      </c>
      <c r="DC44" t="s">
        <v>3</v>
      </c>
      <c r="DD44" t="s">
        <v>3</v>
      </c>
      <c r="DE44" t="s">
        <v>3</v>
      </c>
      <c r="DF44" t="s">
        <v>3</v>
      </c>
      <c r="DG44" t="s">
        <v>3</v>
      </c>
      <c r="DH44" t="s">
        <v>3</v>
      </c>
      <c r="DI44" t="s">
        <v>3</v>
      </c>
      <c r="DJ44" t="s">
        <v>3</v>
      </c>
      <c r="DK44" t="s">
        <v>3</v>
      </c>
      <c r="DL44" t="s">
        <v>3</v>
      </c>
      <c r="DM44" t="s">
        <v>3</v>
      </c>
      <c r="DN44">
        <v>0</v>
      </c>
      <c r="DO44">
        <v>0</v>
      </c>
      <c r="DP44">
        <v>1</v>
      </c>
      <c r="DQ44">
        <v>1</v>
      </c>
      <c r="DU44">
        <v>1013</v>
      </c>
      <c r="DV44" t="s">
        <v>110</v>
      </c>
      <c r="DW44" t="s">
        <v>110</v>
      </c>
      <c r="DX44">
        <v>1</v>
      </c>
      <c r="EE44">
        <v>34105690</v>
      </c>
      <c r="EF44">
        <v>6</v>
      </c>
      <c r="EG44" t="s">
        <v>59</v>
      </c>
      <c r="EH44">
        <v>0</v>
      </c>
      <c r="EI44" t="s">
        <v>3</v>
      </c>
      <c r="EJ44">
        <v>1</v>
      </c>
      <c r="EK44">
        <v>61001</v>
      </c>
      <c r="EL44" t="s">
        <v>112</v>
      </c>
      <c r="EM44" t="s">
        <v>113</v>
      </c>
      <c r="EO44" t="s">
        <v>3</v>
      </c>
      <c r="EQ44">
        <v>0</v>
      </c>
      <c r="ER44">
        <v>867.07</v>
      </c>
      <c r="ES44">
        <v>114.54</v>
      </c>
      <c r="ET44">
        <v>32.24</v>
      </c>
      <c r="EU44">
        <v>20.69</v>
      </c>
      <c r="EV44">
        <v>720.29</v>
      </c>
      <c r="EW44">
        <v>73.8</v>
      </c>
      <c r="EX44">
        <v>1.9</v>
      </c>
      <c r="EY44">
        <v>0</v>
      </c>
      <c r="FQ44">
        <v>0</v>
      </c>
      <c r="FR44">
        <f t="shared" si="52"/>
        <v>0</v>
      </c>
      <c r="FS44">
        <v>0</v>
      </c>
      <c r="FX44">
        <v>79</v>
      </c>
      <c r="FY44">
        <v>50</v>
      </c>
      <c r="GA44" t="s">
        <v>3</v>
      </c>
      <c r="GD44">
        <v>1</v>
      </c>
      <c r="GF44">
        <v>-1146504129</v>
      </c>
      <c r="GG44">
        <v>2</v>
      </c>
      <c r="GH44">
        <v>1</v>
      </c>
      <c r="GI44">
        <v>2</v>
      </c>
      <c r="GJ44">
        <v>0</v>
      </c>
      <c r="GK44">
        <v>0</v>
      </c>
      <c r="GL44">
        <f t="shared" si="53"/>
        <v>0</v>
      </c>
      <c r="GM44">
        <f t="shared" si="54"/>
        <v>33920.39</v>
      </c>
      <c r="GN44">
        <f t="shared" si="55"/>
        <v>33920.39</v>
      </c>
      <c r="GO44">
        <f t="shared" si="56"/>
        <v>0</v>
      </c>
      <c r="GP44">
        <f t="shared" si="57"/>
        <v>0</v>
      </c>
      <c r="GR44">
        <v>0</v>
      </c>
      <c r="GS44">
        <v>3</v>
      </c>
      <c r="GT44">
        <v>0</v>
      </c>
      <c r="GU44" t="s">
        <v>3</v>
      </c>
      <c r="GV44">
        <f t="shared" si="58"/>
        <v>0</v>
      </c>
      <c r="GW44">
        <v>1</v>
      </c>
      <c r="GX44">
        <f t="shared" si="59"/>
        <v>0</v>
      </c>
      <c r="HA44">
        <v>0</v>
      </c>
      <c r="HB44">
        <v>0</v>
      </c>
      <c r="HC44">
        <f t="shared" si="60"/>
        <v>0</v>
      </c>
      <c r="IK44">
        <v>0</v>
      </c>
    </row>
    <row r="45" spans="1:245">
      <c r="A45">
        <v>18</v>
      </c>
      <c r="B45">
        <v>1</v>
      </c>
      <c r="C45">
        <v>59</v>
      </c>
      <c r="E45" t="s">
        <v>114</v>
      </c>
      <c r="F45" t="s">
        <v>115</v>
      </c>
      <c r="G45" t="s">
        <v>116</v>
      </c>
      <c r="H45" t="s">
        <v>105</v>
      </c>
      <c r="I45">
        <f>I44*J45</f>
        <v>300</v>
      </c>
      <c r="J45">
        <v>483.87096774193549</v>
      </c>
      <c r="O45">
        <f t="shared" si="21"/>
        <v>3636.6</v>
      </c>
      <c r="P45">
        <f t="shared" si="22"/>
        <v>3636.6</v>
      </c>
      <c r="Q45">
        <f t="shared" si="23"/>
        <v>0</v>
      </c>
      <c r="R45">
        <f t="shared" si="24"/>
        <v>0</v>
      </c>
      <c r="S45">
        <f t="shared" si="25"/>
        <v>0</v>
      </c>
      <c r="T45">
        <f t="shared" si="26"/>
        <v>0</v>
      </c>
      <c r="U45">
        <f t="shared" si="27"/>
        <v>0</v>
      </c>
      <c r="V45">
        <f t="shared" si="28"/>
        <v>0</v>
      </c>
      <c r="W45">
        <f t="shared" si="29"/>
        <v>30</v>
      </c>
      <c r="X45">
        <f t="shared" si="30"/>
        <v>0</v>
      </c>
      <c r="Y45">
        <f t="shared" si="31"/>
        <v>0</v>
      </c>
      <c r="AA45">
        <v>34981951</v>
      </c>
      <c r="AB45">
        <f t="shared" si="32"/>
        <v>2.09</v>
      </c>
      <c r="AC45">
        <f t="shared" si="33"/>
        <v>2.09</v>
      </c>
      <c r="AD45">
        <f t="shared" si="34"/>
        <v>0</v>
      </c>
      <c r="AE45">
        <f t="shared" si="35"/>
        <v>0</v>
      </c>
      <c r="AF45">
        <f t="shared" si="36"/>
        <v>0</v>
      </c>
      <c r="AG45">
        <f t="shared" si="37"/>
        <v>0</v>
      </c>
      <c r="AH45">
        <f t="shared" si="38"/>
        <v>0</v>
      </c>
      <c r="AI45">
        <f t="shared" si="39"/>
        <v>0</v>
      </c>
      <c r="AJ45">
        <f t="shared" si="40"/>
        <v>0.1</v>
      </c>
      <c r="AK45">
        <v>2.09</v>
      </c>
      <c r="AL45">
        <v>2.09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0.1</v>
      </c>
      <c r="AT45">
        <v>79</v>
      </c>
      <c r="AU45">
        <v>50</v>
      </c>
      <c r="AV45">
        <v>1</v>
      </c>
      <c r="AW45">
        <v>1</v>
      </c>
      <c r="AZ45">
        <v>1</v>
      </c>
      <c r="BA45">
        <v>1</v>
      </c>
      <c r="BB45">
        <v>1</v>
      </c>
      <c r="BC45">
        <v>5.8</v>
      </c>
      <c r="BD45" t="s">
        <v>3</v>
      </c>
      <c r="BE45" t="s">
        <v>3</v>
      </c>
      <c r="BF45" t="s">
        <v>3</v>
      </c>
      <c r="BG45" t="s">
        <v>3</v>
      </c>
      <c r="BH45">
        <v>3</v>
      </c>
      <c r="BI45">
        <v>1</v>
      </c>
      <c r="BJ45" t="s">
        <v>117</v>
      </c>
      <c r="BM45">
        <v>61001</v>
      </c>
      <c r="BN45">
        <v>0</v>
      </c>
      <c r="BO45" t="s">
        <v>115</v>
      </c>
      <c r="BP45">
        <v>1</v>
      </c>
      <c r="BQ45">
        <v>6</v>
      </c>
      <c r="BR45">
        <v>0</v>
      </c>
      <c r="BS45">
        <v>1</v>
      </c>
      <c r="BT45">
        <v>1</v>
      </c>
      <c r="BU45">
        <v>1</v>
      </c>
      <c r="BV45">
        <v>1</v>
      </c>
      <c r="BW45">
        <v>1</v>
      </c>
      <c r="BX45">
        <v>1</v>
      </c>
      <c r="BY45" t="s">
        <v>3</v>
      </c>
      <c r="BZ45">
        <v>79</v>
      </c>
      <c r="CA45">
        <v>50</v>
      </c>
      <c r="CE45">
        <v>0</v>
      </c>
      <c r="CF45">
        <v>0</v>
      </c>
      <c r="CG45">
        <v>0</v>
      </c>
      <c r="CM45">
        <v>0</v>
      </c>
      <c r="CN45" t="s">
        <v>3</v>
      </c>
      <c r="CO45">
        <v>0</v>
      </c>
      <c r="CP45">
        <f t="shared" si="41"/>
        <v>3636.6</v>
      </c>
      <c r="CQ45">
        <f t="shared" si="42"/>
        <v>12.121999999999998</v>
      </c>
      <c r="CR45">
        <f t="shared" si="43"/>
        <v>0</v>
      </c>
      <c r="CS45">
        <f t="shared" si="44"/>
        <v>0</v>
      </c>
      <c r="CT45">
        <f t="shared" si="45"/>
        <v>0</v>
      </c>
      <c r="CU45">
        <f t="shared" si="46"/>
        <v>0</v>
      </c>
      <c r="CV45">
        <f t="shared" si="47"/>
        <v>0</v>
      </c>
      <c r="CW45">
        <f t="shared" si="48"/>
        <v>0</v>
      </c>
      <c r="CX45">
        <f t="shared" si="49"/>
        <v>0.1</v>
      </c>
      <c r="CY45">
        <f t="shared" si="50"/>
        <v>0</v>
      </c>
      <c r="CZ45">
        <f t="shared" si="51"/>
        <v>0</v>
      </c>
      <c r="DC45" t="s">
        <v>3</v>
      </c>
      <c r="DD45" t="s">
        <v>3</v>
      </c>
      <c r="DE45" t="s">
        <v>3</v>
      </c>
      <c r="DF45" t="s">
        <v>3</v>
      </c>
      <c r="DG45" t="s">
        <v>3</v>
      </c>
      <c r="DH45" t="s">
        <v>3</v>
      </c>
      <c r="DI45" t="s">
        <v>3</v>
      </c>
      <c r="DJ45" t="s">
        <v>3</v>
      </c>
      <c r="DK45" t="s">
        <v>3</v>
      </c>
      <c r="DL45" t="s">
        <v>3</v>
      </c>
      <c r="DM45" t="s">
        <v>3</v>
      </c>
      <c r="DN45">
        <v>0</v>
      </c>
      <c r="DO45">
        <v>0</v>
      </c>
      <c r="DP45">
        <v>1</v>
      </c>
      <c r="DQ45">
        <v>1</v>
      </c>
      <c r="DU45">
        <v>1009</v>
      </c>
      <c r="DV45" t="s">
        <v>105</v>
      </c>
      <c r="DW45" t="s">
        <v>105</v>
      </c>
      <c r="DX45">
        <v>1</v>
      </c>
      <c r="EE45">
        <v>34105690</v>
      </c>
      <c r="EF45">
        <v>6</v>
      </c>
      <c r="EG45" t="s">
        <v>59</v>
      </c>
      <c r="EH45">
        <v>0</v>
      </c>
      <c r="EI45" t="s">
        <v>3</v>
      </c>
      <c r="EJ45">
        <v>1</v>
      </c>
      <c r="EK45">
        <v>61001</v>
      </c>
      <c r="EL45" t="s">
        <v>112</v>
      </c>
      <c r="EM45" t="s">
        <v>113</v>
      </c>
      <c r="EO45" t="s">
        <v>3</v>
      </c>
      <c r="EQ45">
        <v>0</v>
      </c>
      <c r="ER45">
        <v>2.09</v>
      </c>
      <c r="ES45">
        <v>2.09</v>
      </c>
      <c r="ET45">
        <v>0</v>
      </c>
      <c r="EU45">
        <v>0</v>
      </c>
      <c r="EV45">
        <v>0</v>
      </c>
      <c r="EW45">
        <v>0</v>
      </c>
      <c r="EX45">
        <v>0</v>
      </c>
      <c r="FQ45">
        <v>0</v>
      </c>
      <c r="FR45">
        <f t="shared" si="52"/>
        <v>0</v>
      </c>
      <c r="FS45">
        <v>0</v>
      </c>
      <c r="FX45">
        <v>79</v>
      </c>
      <c r="FY45">
        <v>50</v>
      </c>
      <c r="GA45" t="s">
        <v>3</v>
      </c>
      <c r="GD45">
        <v>1</v>
      </c>
      <c r="GF45">
        <v>-619899542</v>
      </c>
      <c r="GG45">
        <v>2</v>
      </c>
      <c r="GH45">
        <v>1</v>
      </c>
      <c r="GI45">
        <v>2</v>
      </c>
      <c r="GJ45">
        <v>0</v>
      </c>
      <c r="GK45">
        <v>0</v>
      </c>
      <c r="GL45">
        <f t="shared" si="53"/>
        <v>0</v>
      </c>
      <c r="GM45">
        <f t="shared" si="54"/>
        <v>3636.6</v>
      </c>
      <c r="GN45">
        <f t="shared" si="55"/>
        <v>3636.6</v>
      </c>
      <c r="GO45">
        <f t="shared" si="56"/>
        <v>0</v>
      </c>
      <c r="GP45">
        <f t="shared" si="57"/>
        <v>0</v>
      </c>
      <c r="GR45">
        <v>0</v>
      </c>
      <c r="GS45">
        <v>3</v>
      </c>
      <c r="GT45">
        <v>0</v>
      </c>
      <c r="GU45" t="s">
        <v>3</v>
      </c>
      <c r="GV45">
        <f t="shared" si="58"/>
        <v>0</v>
      </c>
      <c r="GW45">
        <v>1</v>
      </c>
      <c r="GX45">
        <f t="shared" si="59"/>
        <v>0</v>
      </c>
      <c r="HA45">
        <v>0</v>
      </c>
      <c r="HB45">
        <v>0</v>
      </c>
      <c r="HC45">
        <f t="shared" si="60"/>
        <v>0</v>
      </c>
      <c r="IK45">
        <v>0</v>
      </c>
    </row>
    <row r="46" spans="1:245">
      <c r="A46">
        <v>17</v>
      </c>
      <c r="B46">
        <v>1</v>
      </c>
      <c r="C46">
        <f>ROW(SmtRes!A68)</f>
        <v>68</v>
      </c>
      <c r="D46">
        <f>ROW(EtalonRes!A69)</f>
        <v>69</v>
      </c>
      <c r="E46" t="s">
        <v>118</v>
      </c>
      <c r="F46" t="s">
        <v>119</v>
      </c>
      <c r="G46" t="s">
        <v>120</v>
      </c>
      <c r="H46" t="s">
        <v>121</v>
      </c>
      <c r="I46">
        <f>ROUND(62/100,9)</f>
        <v>0.62</v>
      </c>
      <c r="J46">
        <v>0</v>
      </c>
      <c r="O46">
        <f t="shared" si="21"/>
        <v>4432.47</v>
      </c>
      <c r="P46">
        <f t="shared" si="22"/>
        <v>394.81</v>
      </c>
      <c r="Q46">
        <f t="shared" si="23"/>
        <v>5.64</v>
      </c>
      <c r="R46">
        <f t="shared" si="24"/>
        <v>0</v>
      </c>
      <c r="S46">
        <f t="shared" si="25"/>
        <v>4032.02</v>
      </c>
      <c r="T46">
        <f t="shared" si="26"/>
        <v>0</v>
      </c>
      <c r="U46">
        <f t="shared" si="27"/>
        <v>14.911</v>
      </c>
      <c r="V46">
        <f t="shared" si="28"/>
        <v>0</v>
      </c>
      <c r="W46">
        <f t="shared" si="29"/>
        <v>0</v>
      </c>
      <c r="X46">
        <f t="shared" si="30"/>
        <v>3225.62</v>
      </c>
      <c r="Y46">
        <f t="shared" si="31"/>
        <v>2016.01</v>
      </c>
      <c r="AA46">
        <v>34981951</v>
      </c>
      <c r="AB46">
        <f t="shared" si="32"/>
        <v>318.33</v>
      </c>
      <c r="AC46">
        <f t="shared" si="33"/>
        <v>112.31</v>
      </c>
      <c r="AD46">
        <f t="shared" si="34"/>
        <v>0.87</v>
      </c>
      <c r="AE46">
        <f t="shared" si="35"/>
        <v>0</v>
      </c>
      <c r="AF46">
        <f t="shared" si="36"/>
        <v>205.15</v>
      </c>
      <c r="AG46">
        <f t="shared" si="37"/>
        <v>0</v>
      </c>
      <c r="AH46">
        <f t="shared" si="38"/>
        <v>24.05</v>
      </c>
      <c r="AI46">
        <f t="shared" si="39"/>
        <v>0</v>
      </c>
      <c r="AJ46">
        <f t="shared" si="40"/>
        <v>0</v>
      </c>
      <c r="AK46">
        <v>318.33</v>
      </c>
      <c r="AL46">
        <v>112.31</v>
      </c>
      <c r="AM46">
        <v>0.87</v>
      </c>
      <c r="AN46">
        <v>0</v>
      </c>
      <c r="AO46">
        <v>205.15</v>
      </c>
      <c r="AP46">
        <v>0</v>
      </c>
      <c r="AQ46">
        <v>24.05</v>
      </c>
      <c r="AR46">
        <v>0</v>
      </c>
      <c r="AS46">
        <v>0</v>
      </c>
      <c r="AT46">
        <v>80</v>
      </c>
      <c r="AU46">
        <v>50</v>
      </c>
      <c r="AV46">
        <v>1</v>
      </c>
      <c r="AW46">
        <v>1</v>
      </c>
      <c r="AZ46">
        <v>1</v>
      </c>
      <c r="BA46">
        <v>31.7</v>
      </c>
      <c r="BB46">
        <v>10.45</v>
      </c>
      <c r="BC46">
        <v>5.67</v>
      </c>
      <c r="BD46" t="s">
        <v>3</v>
      </c>
      <c r="BE46" t="s">
        <v>3</v>
      </c>
      <c r="BF46" t="s">
        <v>3</v>
      </c>
      <c r="BG46" t="s">
        <v>3</v>
      </c>
      <c r="BH46">
        <v>0</v>
      </c>
      <c r="BI46">
        <v>1</v>
      </c>
      <c r="BJ46" t="s">
        <v>122</v>
      </c>
      <c r="BM46">
        <v>62001</v>
      </c>
      <c r="BN46">
        <v>0</v>
      </c>
      <c r="BO46" t="s">
        <v>119</v>
      </c>
      <c r="BP46">
        <v>1</v>
      </c>
      <c r="BQ46">
        <v>6</v>
      </c>
      <c r="BR46">
        <v>0</v>
      </c>
      <c r="BS46">
        <v>31.7</v>
      </c>
      <c r="BT46">
        <v>1</v>
      </c>
      <c r="BU46">
        <v>1</v>
      </c>
      <c r="BV46">
        <v>1</v>
      </c>
      <c r="BW46">
        <v>1</v>
      </c>
      <c r="BX46">
        <v>1</v>
      </c>
      <c r="BY46" t="s">
        <v>3</v>
      </c>
      <c r="BZ46">
        <v>80</v>
      </c>
      <c r="CA46">
        <v>50</v>
      </c>
      <c r="CE46">
        <v>0</v>
      </c>
      <c r="CF46">
        <v>0</v>
      </c>
      <c r="CG46">
        <v>0</v>
      </c>
      <c r="CM46">
        <v>0</v>
      </c>
      <c r="CN46" t="s">
        <v>3</v>
      </c>
      <c r="CO46">
        <v>0</v>
      </c>
      <c r="CP46">
        <f t="shared" si="41"/>
        <v>4432.47</v>
      </c>
      <c r="CQ46">
        <f t="shared" si="42"/>
        <v>636.79769999999996</v>
      </c>
      <c r="CR46">
        <f t="shared" si="43"/>
        <v>9.0914999999999999</v>
      </c>
      <c r="CS46">
        <f t="shared" si="44"/>
        <v>0</v>
      </c>
      <c r="CT46">
        <f t="shared" si="45"/>
        <v>6503.2550000000001</v>
      </c>
      <c r="CU46">
        <f t="shared" si="46"/>
        <v>0</v>
      </c>
      <c r="CV46">
        <f t="shared" si="47"/>
        <v>24.05</v>
      </c>
      <c r="CW46">
        <f t="shared" si="48"/>
        <v>0</v>
      </c>
      <c r="CX46">
        <f t="shared" si="49"/>
        <v>0</v>
      </c>
      <c r="CY46">
        <f t="shared" si="50"/>
        <v>3225.616</v>
      </c>
      <c r="CZ46">
        <f t="shared" si="51"/>
        <v>2016.01</v>
      </c>
      <c r="DC46" t="s">
        <v>3</v>
      </c>
      <c r="DD46" t="s">
        <v>3</v>
      </c>
      <c r="DE46" t="s">
        <v>3</v>
      </c>
      <c r="DF46" t="s">
        <v>3</v>
      </c>
      <c r="DG46" t="s">
        <v>3</v>
      </c>
      <c r="DH46" t="s">
        <v>3</v>
      </c>
      <c r="DI46" t="s">
        <v>3</v>
      </c>
      <c r="DJ46" t="s">
        <v>3</v>
      </c>
      <c r="DK46" t="s">
        <v>3</v>
      </c>
      <c r="DL46" t="s">
        <v>3</v>
      </c>
      <c r="DM46" t="s">
        <v>3</v>
      </c>
      <c r="DN46">
        <v>0</v>
      </c>
      <c r="DO46">
        <v>0</v>
      </c>
      <c r="DP46">
        <v>1</v>
      </c>
      <c r="DQ46">
        <v>1</v>
      </c>
      <c r="DU46">
        <v>1013</v>
      </c>
      <c r="DV46" t="s">
        <v>121</v>
      </c>
      <c r="DW46" t="s">
        <v>121</v>
      </c>
      <c r="DX46">
        <v>1</v>
      </c>
      <c r="EE46">
        <v>34105691</v>
      </c>
      <c r="EF46">
        <v>6</v>
      </c>
      <c r="EG46" t="s">
        <v>59</v>
      </c>
      <c r="EH46">
        <v>0</v>
      </c>
      <c r="EI46" t="s">
        <v>3</v>
      </c>
      <c r="EJ46">
        <v>1</v>
      </c>
      <c r="EK46">
        <v>62001</v>
      </c>
      <c r="EL46" t="s">
        <v>123</v>
      </c>
      <c r="EM46" t="s">
        <v>124</v>
      </c>
      <c r="EO46" t="s">
        <v>3</v>
      </c>
      <c r="EQ46">
        <v>0</v>
      </c>
      <c r="ER46">
        <v>318.33</v>
      </c>
      <c r="ES46">
        <v>112.31</v>
      </c>
      <c r="ET46">
        <v>0.87</v>
      </c>
      <c r="EU46">
        <v>0</v>
      </c>
      <c r="EV46">
        <v>205.15</v>
      </c>
      <c r="EW46">
        <v>24.05</v>
      </c>
      <c r="EX46">
        <v>0</v>
      </c>
      <c r="EY46">
        <v>0</v>
      </c>
      <c r="FQ46">
        <v>0</v>
      </c>
      <c r="FR46">
        <f t="shared" si="52"/>
        <v>0</v>
      </c>
      <c r="FS46">
        <v>0</v>
      </c>
      <c r="FX46">
        <v>80</v>
      </c>
      <c r="FY46">
        <v>50</v>
      </c>
      <c r="GA46" t="s">
        <v>3</v>
      </c>
      <c r="GD46">
        <v>1</v>
      </c>
      <c r="GF46">
        <v>-818417754</v>
      </c>
      <c r="GG46">
        <v>2</v>
      </c>
      <c r="GH46">
        <v>1</v>
      </c>
      <c r="GI46">
        <v>2</v>
      </c>
      <c r="GJ46">
        <v>0</v>
      </c>
      <c r="GK46">
        <v>0</v>
      </c>
      <c r="GL46">
        <f t="shared" si="53"/>
        <v>0</v>
      </c>
      <c r="GM46">
        <f t="shared" si="54"/>
        <v>9674.1</v>
      </c>
      <c r="GN46">
        <f t="shared" si="55"/>
        <v>9674.1</v>
      </c>
      <c r="GO46">
        <f t="shared" si="56"/>
        <v>0</v>
      </c>
      <c r="GP46">
        <f t="shared" si="57"/>
        <v>0</v>
      </c>
      <c r="GR46">
        <v>0</v>
      </c>
      <c r="GS46">
        <v>3</v>
      </c>
      <c r="GT46">
        <v>0</v>
      </c>
      <c r="GU46" t="s">
        <v>3</v>
      </c>
      <c r="GV46">
        <f t="shared" si="58"/>
        <v>0</v>
      </c>
      <c r="GW46">
        <v>1</v>
      </c>
      <c r="GX46">
        <f t="shared" si="59"/>
        <v>0</v>
      </c>
      <c r="HA46">
        <v>0</v>
      </c>
      <c r="HB46">
        <v>0</v>
      </c>
      <c r="HC46">
        <f t="shared" si="60"/>
        <v>0</v>
      </c>
      <c r="IK46">
        <v>0</v>
      </c>
    </row>
    <row r="47" spans="1:245">
      <c r="A47">
        <v>17</v>
      </c>
      <c r="B47">
        <v>1</v>
      </c>
      <c r="E47" t="s">
        <v>125</v>
      </c>
      <c r="F47" t="s">
        <v>126</v>
      </c>
      <c r="G47" t="s">
        <v>127</v>
      </c>
      <c r="H47" t="s">
        <v>105</v>
      </c>
      <c r="I47">
        <v>50</v>
      </c>
      <c r="J47">
        <v>0</v>
      </c>
      <c r="O47">
        <f t="shared" si="21"/>
        <v>14171.86</v>
      </c>
      <c r="P47">
        <f t="shared" si="22"/>
        <v>14171.86</v>
      </c>
      <c r="Q47">
        <f t="shared" si="23"/>
        <v>0</v>
      </c>
      <c r="R47">
        <f t="shared" si="24"/>
        <v>0</v>
      </c>
      <c r="S47">
        <f t="shared" si="25"/>
        <v>0</v>
      </c>
      <c r="T47">
        <f t="shared" si="26"/>
        <v>0</v>
      </c>
      <c r="U47">
        <f t="shared" si="27"/>
        <v>0</v>
      </c>
      <c r="V47">
        <f t="shared" si="28"/>
        <v>0</v>
      </c>
      <c r="W47">
        <f t="shared" si="29"/>
        <v>68.5</v>
      </c>
      <c r="X47">
        <f t="shared" si="30"/>
        <v>0</v>
      </c>
      <c r="Y47">
        <f t="shared" si="31"/>
        <v>0</v>
      </c>
      <c r="AA47">
        <v>34981951</v>
      </c>
      <c r="AB47">
        <f t="shared" si="32"/>
        <v>29.93</v>
      </c>
      <c r="AC47">
        <f t="shared" si="33"/>
        <v>29.93</v>
      </c>
      <c r="AD47">
        <f t="shared" si="34"/>
        <v>0</v>
      </c>
      <c r="AE47">
        <f t="shared" si="35"/>
        <v>0</v>
      </c>
      <c r="AF47">
        <f t="shared" si="36"/>
        <v>0</v>
      </c>
      <c r="AG47">
        <f t="shared" si="37"/>
        <v>0</v>
      </c>
      <c r="AH47">
        <f t="shared" si="38"/>
        <v>0</v>
      </c>
      <c r="AI47">
        <f t="shared" si="39"/>
        <v>0</v>
      </c>
      <c r="AJ47">
        <f t="shared" si="40"/>
        <v>1.37</v>
      </c>
      <c r="AK47">
        <v>29.93</v>
      </c>
      <c r="AL47">
        <v>29.93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1.37</v>
      </c>
      <c r="AT47">
        <v>0</v>
      </c>
      <c r="AU47">
        <v>0</v>
      </c>
      <c r="AV47">
        <v>1</v>
      </c>
      <c r="AW47">
        <v>1</v>
      </c>
      <c r="AZ47">
        <v>1</v>
      </c>
      <c r="BA47">
        <v>1</v>
      </c>
      <c r="BB47">
        <v>1</v>
      </c>
      <c r="BC47">
        <v>9.4700000000000006</v>
      </c>
      <c r="BD47" t="s">
        <v>3</v>
      </c>
      <c r="BE47" t="s">
        <v>3</v>
      </c>
      <c r="BF47" t="s">
        <v>3</v>
      </c>
      <c r="BG47" t="s">
        <v>3</v>
      </c>
      <c r="BH47">
        <v>3</v>
      </c>
      <c r="BI47">
        <v>1</v>
      </c>
      <c r="BJ47" t="s">
        <v>128</v>
      </c>
      <c r="BM47">
        <v>500001</v>
      </c>
      <c r="BN47">
        <v>0</v>
      </c>
      <c r="BO47" t="s">
        <v>126</v>
      </c>
      <c r="BP47">
        <v>1</v>
      </c>
      <c r="BQ47">
        <v>8</v>
      </c>
      <c r="BR47">
        <v>0</v>
      </c>
      <c r="BS47">
        <v>1</v>
      </c>
      <c r="BT47">
        <v>1</v>
      </c>
      <c r="BU47">
        <v>1</v>
      </c>
      <c r="BV47">
        <v>1</v>
      </c>
      <c r="BW47">
        <v>1</v>
      </c>
      <c r="BX47">
        <v>1</v>
      </c>
      <c r="BY47" t="s">
        <v>3</v>
      </c>
      <c r="BZ47">
        <v>0</v>
      </c>
      <c r="CA47">
        <v>0</v>
      </c>
      <c r="CE47">
        <v>0</v>
      </c>
      <c r="CF47">
        <v>0</v>
      </c>
      <c r="CG47">
        <v>0</v>
      </c>
      <c r="CM47">
        <v>0</v>
      </c>
      <c r="CN47" t="s">
        <v>3</v>
      </c>
      <c r="CO47">
        <v>0</v>
      </c>
      <c r="CP47">
        <f t="shared" si="41"/>
        <v>14171.86</v>
      </c>
      <c r="CQ47">
        <f t="shared" si="42"/>
        <v>283.43710000000004</v>
      </c>
      <c r="CR47">
        <f t="shared" si="43"/>
        <v>0</v>
      </c>
      <c r="CS47">
        <f t="shared" si="44"/>
        <v>0</v>
      </c>
      <c r="CT47">
        <f t="shared" si="45"/>
        <v>0</v>
      </c>
      <c r="CU47">
        <f t="shared" si="46"/>
        <v>0</v>
      </c>
      <c r="CV47">
        <f t="shared" si="47"/>
        <v>0</v>
      </c>
      <c r="CW47">
        <f t="shared" si="48"/>
        <v>0</v>
      </c>
      <c r="CX47">
        <f t="shared" si="49"/>
        <v>1.37</v>
      </c>
      <c r="CY47">
        <f t="shared" si="50"/>
        <v>0</v>
      </c>
      <c r="CZ47">
        <f t="shared" si="51"/>
        <v>0</v>
      </c>
      <c r="DC47" t="s">
        <v>3</v>
      </c>
      <c r="DD47" t="s">
        <v>3</v>
      </c>
      <c r="DE47" t="s">
        <v>3</v>
      </c>
      <c r="DF47" t="s">
        <v>3</v>
      </c>
      <c r="DG47" t="s">
        <v>3</v>
      </c>
      <c r="DH47" t="s">
        <v>3</v>
      </c>
      <c r="DI47" t="s">
        <v>3</v>
      </c>
      <c r="DJ47" t="s">
        <v>3</v>
      </c>
      <c r="DK47" t="s">
        <v>3</v>
      </c>
      <c r="DL47" t="s">
        <v>3</v>
      </c>
      <c r="DM47" t="s">
        <v>3</v>
      </c>
      <c r="DN47">
        <v>0</v>
      </c>
      <c r="DO47">
        <v>0</v>
      </c>
      <c r="DP47">
        <v>1</v>
      </c>
      <c r="DQ47">
        <v>1</v>
      </c>
      <c r="DU47">
        <v>1009</v>
      </c>
      <c r="DV47" t="s">
        <v>105</v>
      </c>
      <c r="DW47" t="s">
        <v>105</v>
      </c>
      <c r="DX47">
        <v>1</v>
      </c>
      <c r="EE47">
        <v>34105540</v>
      </c>
      <c r="EF47">
        <v>8</v>
      </c>
      <c r="EG47" t="s">
        <v>41</v>
      </c>
      <c r="EH47">
        <v>0</v>
      </c>
      <c r="EI47" t="s">
        <v>3</v>
      </c>
      <c r="EJ47">
        <v>1</v>
      </c>
      <c r="EK47">
        <v>500001</v>
      </c>
      <c r="EL47" t="s">
        <v>42</v>
      </c>
      <c r="EM47" t="s">
        <v>43</v>
      </c>
      <c r="EO47" t="s">
        <v>3</v>
      </c>
      <c r="EQ47">
        <v>0</v>
      </c>
      <c r="ER47">
        <v>29.93</v>
      </c>
      <c r="ES47">
        <v>29.93</v>
      </c>
      <c r="ET47">
        <v>0</v>
      </c>
      <c r="EU47">
        <v>0</v>
      </c>
      <c r="EV47">
        <v>0</v>
      </c>
      <c r="EW47">
        <v>0</v>
      </c>
      <c r="EX47">
        <v>0</v>
      </c>
      <c r="EY47">
        <v>0</v>
      </c>
      <c r="FQ47">
        <v>0</v>
      </c>
      <c r="FR47">
        <f t="shared" si="52"/>
        <v>0</v>
      </c>
      <c r="FS47">
        <v>0</v>
      </c>
      <c r="FX47">
        <v>0</v>
      </c>
      <c r="FY47">
        <v>0</v>
      </c>
      <c r="GA47" t="s">
        <v>3</v>
      </c>
      <c r="GD47">
        <v>1</v>
      </c>
      <c r="GF47">
        <v>-782084360</v>
      </c>
      <c r="GG47">
        <v>2</v>
      </c>
      <c r="GH47">
        <v>1</v>
      </c>
      <c r="GI47">
        <v>2</v>
      </c>
      <c r="GJ47">
        <v>0</v>
      </c>
      <c r="GK47">
        <v>0</v>
      </c>
      <c r="GL47">
        <f t="shared" si="53"/>
        <v>0</v>
      </c>
      <c r="GM47">
        <f t="shared" si="54"/>
        <v>14171.86</v>
      </c>
      <c r="GN47">
        <f t="shared" si="55"/>
        <v>14171.86</v>
      </c>
      <c r="GO47">
        <f t="shared" si="56"/>
        <v>0</v>
      </c>
      <c r="GP47">
        <f t="shared" si="57"/>
        <v>0</v>
      </c>
      <c r="GR47">
        <v>0</v>
      </c>
      <c r="GS47">
        <v>3</v>
      </c>
      <c r="GT47">
        <v>0</v>
      </c>
      <c r="GU47" t="s">
        <v>3</v>
      </c>
      <c r="GV47">
        <f t="shared" si="58"/>
        <v>0</v>
      </c>
      <c r="GW47">
        <v>1</v>
      </c>
      <c r="GX47">
        <f t="shared" si="59"/>
        <v>0</v>
      </c>
      <c r="HA47">
        <v>0</v>
      </c>
      <c r="HB47">
        <v>0</v>
      </c>
      <c r="HC47">
        <f t="shared" si="60"/>
        <v>0</v>
      </c>
      <c r="IK47">
        <v>0</v>
      </c>
    </row>
    <row r="48" spans="1:245">
      <c r="A48">
        <v>17</v>
      </c>
      <c r="B48">
        <v>1</v>
      </c>
      <c r="C48">
        <f>ROW(SmtRes!A77)</f>
        <v>77</v>
      </c>
      <c r="D48">
        <f>ROW(EtalonRes!A78)</f>
        <v>78</v>
      </c>
      <c r="E48" t="s">
        <v>129</v>
      </c>
      <c r="F48" t="s">
        <v>130</v>
      </c>
      <c r="G48" t="s">
        <v>131</v>
      </c>
      <c r="H48" t="s">
        <v>85</v>
      </c>
      <c r="I48">
        <f>ROUND(1/100,9)</f>
        <v>0.01</v>
      </c>
      <c r="J48">
        <v>0</v>
      </c>
      <c r="O48">
        <f t="shared" si="21"/>
        <v>114.52</v>
      </c>
      <c r="P48">
        <f t="shared" si="22"/>
        <v>3.24</v>
      </c>
      <c r="Q48">
        <f t="shared" si="23"/>
        <v>0.81</v>
      </c>
      <c r="R48">
        <f t="shared" si="24"/>
        <v>0.13</v>
      </c>
      <c r="S48">
        <f t="shared" si="25"/>
        <v>110.47</v>
      </c>
      <c r="T48">
        <f t="shared" si="26"/>
        <v>0</v>
      </c>
      <c r="U48">
        <f t="shared" si="27"/>
        <v>0.35130000000000006</v>
      </c>
      <c r="V48">
        <f t="shared" si="28"/>
        <v>2.9999999999999997E-4</v>
      </c>
      <c r="W48">
        <f t="shared" si="29"/>
        <v>0</v>
      </c>
      <c r="X48">
        <f t="shared" si="30"/>
        <v>105.07</v>
      </c>
      <c r="Y48">
        <f t="shared" si="31"/>
        <v>71.89</v>
      </c>
      <c r="AA48">
        <v>34981951</v>
      </c>
      <c r="AB48">
        <f t="shared" si="32"/>
        <v>465.7</v>
      </c>
      <c r="AC48">
        <f t="shared" si="33"/>
        <v>103.43</v>
      </c>
      <c r="AD48">
        <f t="shared" si="34"/>
        <v>13.78</v>
      </c>
      <c r="AE48">
        <f t="shared" si="35"/>
        <v>0.41</v>
      </c>
      <c r="AF48">
        <f t="shared" si="36"/>
        <v>348.49</v>
      </c>
      <c r="AG48">
        <f t="shared" si="37"/>
        <v>0</v>
      </c>
      <c r="AH48">
        <f t="shared" si="38"/>
        <v>35.130000000000003</v>
      </c>
      <c r="AI48">
        <f t="shared" si="39"/>
        <v>0.03</v>
      </c>
      <c r="AJ48">
        <f t="shared" si="40"/>
        <v>0</v>
      </c>
      <c r="AK48">
        <v>465.7</v>
      </c>
      <c r="AL48">
        <v>103.43</v>
      </c>
      <c r="AM48">
        <v>13.78</v>
      </c>
      <c r="AN48">
        <v>0.41</v>
      </c>
      <c r="AO48">
        <v>348.49</v>
      </c>
      <c r="AP48">
        <v>0</v>
      </c>
      <c r="AQ48">
        <v>35.130000000000003</v>
      </c>
      <c r="AR48">
        <v>0.03</v>
      </c>
      <c r="AS48">
        <v>0</v>
      </c>
      <c r="AT48">
        <v>95</v>
      </c>
      <c r="AU48">
        <v>65</v>
      </c>
      <c r="AV48">
        <v>1</v>
      </c>
      <c r="AW48">
        <v>1</v>
      </c>
      <c r="AZ48">
        <v>1</v>
      </c>
      <c r="BA48">
        <v>31.7</v>
      </c>
      <c r="BB48">
        <v>5.87</v>
      </c>
      <c r="BC48">
        <v>3.13</v>
      </c>
      <c r="BD48" t="s">
        <v>3</v>
      </c>
      <c r="BE48" t="s">
        <v>3</v>
      </c>
      <c r="BF48" t="s">
        <v>3</v>
      </c>
      <c r="BG48" t="s">
        <v>3</v>
      </c>
      <c r="BH48">
        <v>0</v>
      </c>
      <c r="BI48">
        <v>2</v>
      </c>
      <c r="BJ48" t="s">
        <v>132</v>
      </c>
      <c r="BM48">
        <v>108001</v>
      </c>
      <c r="BN48">
        <v>0</v>
      </c>
      <c r="BO48" t="s">
        <v>130</v>
      </c>
      <c r="BP48">
        <v>1</v>
      </c>
      <c r="BQ48">
        <v>3</v>
      </c>
      <c r="BR48">
        <v>0</v>
      </c>
      <c r="BS48">
        <v>31.7</v>
      </c>
      <c r="BT48">
        <v>1</v>
      </c>
      <c r="BU48">
        <v>1</v>
      </c>
      <c r="BV48">
        <v>1</v>
      </c>
      <c r="BW48">
        <v>1</v>
      </c>
      <c r="BX48">
        <v>1</v>
      </c>
      <c r="BY48" t="s">
        <v>3</v>
      </c>
      <c r="BZ48">
        <v>95</v>
      </c>
      <c r="CA48">
        <v>65</v>
      </c>
      <c r="CE48">
        <v>0</v>
      </c>
      <c r="CF48">
        <v>0</v>
      </c>
      <c r="CG48">
        <v>0</v>
      </c>
      <c r="CM48">
        <v>0</v>
      </c>
      <c r="CN48" t="s">
        <v>3</v>
      </c>
      <c r="CO48">
        <v>0</v>
      </c>
      <c r="CP48">
        <f t="shared" si="41"/>
        <v>114.52</v>
      </c>
      <c r="CQ48">
        <f t="shared" si="42"/>
        <v>323.73590000000002</v>
      </c>
      <c r="CR48">
        <f t="shared" si="43"/>
        <v>80.888599999999997</v>
      </c>
      <c r="CS48">
        <f t="shared" si="44"/>
        <v>12.996999999999998</v>
      </c>
      <c r="CT48">
        <f t="shared" si="45"/>
        <v>11047.133</v>
      </c>
      <c r="CU48">
        <f t="shared" si="46"/>
        <v>0</v>
      </c>
      <c r="CV48">
        <f t="shared" si="47"/>
        <v>35.130000000000003</v>
      </c>
      <c r="CW48">
        <f t="shared" si="48"/>
        <v>0.03</v>
      </c>
      <c r="CX48">
        <f t="shared" si="49"/>
        <v>0</v>
      </c>
      <c r="CY48">
        <f t="shared" si="50"/>
        <v>105.07</v>
      </c>
      <c r="CZ48">
        <f t="shared" si="51"/>
        <v>71.89</v>
      </c>
      <c r="DC48" t="s">
        <v>3</v>
      </c>
      <c r="DD48" t="s">
        <v>3</v>
      </c>
      <c r="DE48" t="s">
        <v>3</v>
      </c>
      <c r="DF48" t="s">
        <v>3</v>
      </c>
      <c r="DG48" t="s">
        <v>3</v>
      </c>
      <c r="DH48" t="s">
        <v>3</v>
      </c>
      <c r="DI48" t="s">
        <v>3</v>
      </c>
      <c r="DJ48" t="s">
        <v>3</v>
      </c>
      <c r="DK48" t="s">
        <v>3</v>
      </c>
      <c r="DL48" t="s">
        <v>3</v>
      </c>
      <c r="DM48" t="s">
        <v>3</v>
      </c>
      <c r="DN48">
        <v>0</v>
      </c>
      <c r="DO48">
        <v>0</v>
      </c>
      <c r="DP48">
        <v>1</v>
      </c>
      <c r="DQ48">
        <v>1</v>
      </c>
      <c r="DU48">
        <v>1010</v>
      </c>
      <c r="DV48" t="s">
        <v>85</v>
      </c>
      <c r="DW48" t="s">
        <v>85</v>
      </c>
      <c r="DX48">
        <v>100</v>
      </c>
      <c r="EE48">
        <v>34105490</v>
      </c>
      <c r="EF48">
        <v>3</v>
      </c>
      <c r="EG48" t="s">
        <v>133</v>
      </c>
      <c r="EH48">
        <v>0</v>
      </c>
      <c r="EI48" t="s">
        <v>3</v>
      </c>
      <c r="EJ48">
        <v>2</v>
      </c>
      <c r="EK48">
        <v>108001</v>
      </c>
      <c r="EL48" t="s">
        <v>134</v>
      </c>
      <c r="EM48" t="s">
        <v>135</v>
      </c>
      <c r="EO48" t="s">
        <v>3</v>
      </c>
      <c r="EQ48">
        <v>0</v>
      </c>
      <c r="ER48">
        <v>465.7</v>
      </c>
      <c r="ES48">
        <v>103.43</v>
      </c>
      <c r="ET48">
        <v>13.78</v>
      </c>
      <c r="EU48">
        <v>0.41</v>
      </c>
      <c r="EV48">
        <v>348.49</v>
      </c>
      <c r="EW48">
        <v>35.130000000000003</v>
      </c>
      <c r="EX48">
        <v>0.03</v>
      </c>
      <c r="EY48">
        <v>0</v>
      </c>
      <c r="FQ48">
        <v>0</v>
      </c>
      <c r="FR48">
        <f t="shared" si="52"/>
        <v>0</v>
      </c>
      <c r="FS48">
        <v>0</v>
      </c>
      <c r="FX48">
        <v>95</v>
      </c>
      <c r="FY48">
        <v>65</v>
      </c>
      <c r="GA48" t="s">
        <v>3</v>
      </c>
      <c r="GD48">
        <v>1</v>
      </c>
      <c r="GF48">
        <v>-111987190</v>
      </c>
      <c r="GG48">
        <v>2</v>
      </c>
      <c r="GH48">
        <v>1</v>
      </c>
      <c r="GI48">
        <v>2</v>
      </c>
      <c r="GJ48">
        <v>0</v>
      </c>
      <c r="GK48">
        <v>0</v>
      </c>
      <c r="GL48">
        <f t="shared" si="53"/>
        <v>0</v>
      </c>
      <c r="GM48">
        <f t="shared" si="54"/>
        <v>291.48</v>
      </c>
      <c r="GN48">
        <f t="shared" si="55"/>
        <v>0</v>
      </c>
      <c r="GO48">
        <f t="shared" si="56"/>
        <v>291.48</v>
      </c>
      <c r="GP48">
        <f t="shared" si="57"/>
        <v>0</v>
      </c>
      <c r="GR48">
        <v>0</v>
      </c>
      <c r="GS48">
        <v>3</v>
      </c>
      <c r="GT48">
        <v>0</v>
      </c>
      <c r="GU48" t="s">
        <v>3</v>
      </c>
      <c r="GV48">
        <f t="shared" si="58"/>
        <v>0</v>
      </c>
      <c r="GW48">
        <v>1</v>
      </c>
      <c r="GX48">
        <f t="shared" si="59"/>
        <v>0</v>
      </c>
      <c r="HA48">
        <v>0</v>
      </c>
      <c r="HB48">
        <v>0</v>
      </c>
      <c r="HC48">
        <f t="shared" si="60"/>
        <v>0</v>
      </c>
      <c r="IK48">
        <v>0</v>
      </c>
    </row>
    <row r="49" spans="1:245">
      <c r="A49">
        <v>17</v>
      </c>
      <c r="B49">
        <v>1</v>
      </c>
      <c r="C49">
        <f>ROW(SmtRes!A86)</f>
        <v>86</v>
      </c>
      <c r="D49">
        <f>ROW(EtalonRes!A87)</f>
        <v>87</v>
      </c>
      <c r="E49" t="s">
        <v>136</v>
      </c>
      <c r="F49" t="s">
        <v>137</v>
      </c>
      <c r="G49" t="s">
        <v>138</v>
      </c>
      <c r="H49" t="s">
        <v>85</v>
      </c>
      <c r="I49">
        <f>ROUND(2/100,9)</f>
        <v>0.02</v>
      </c>
      <c r="J49">
        <v>0</v>
      </c>
      <c r="O49">
        <f t="shared" si="21"/>
        <v>201.5</v>
      </c>
      <c r="P49">
        <f t="shared" si="22"/>
        <v>8.7799999999999994</v>
      </c>
      <c r="Q49">
        <f t="shared" si="23"/>
        <v>1.02</v>
      </c>
      <c r="R49">
        <f t="shared" si="24"/>
        <v>0.26</v>
      </c>
      <c r="S49">
        <f t="shared" si="25"/>
        <v>191.7</v>
      </c>
      <c r="T49">
        <f t="shared" si="26"/>
        <v>0</v>
      </c>
      <c r="U49">
        <f t="shared" si="27"/>
        <v>0.60960000000000003</v>
      </c>
      <c r="V49">
        <f t="shared" si="28"/>
        <v>5.9999999999999995E-4</v>
      </c>
      <c r="W49">
        <f t="shared" si="29"/>
        <v>0</v>
      </c>
      <c r="X49">
        <f t="shared" si="30"/>
        <v>182.36</v>
      </c>
      <c r="Y49">
        <f t="shared" si="31"/>
        <v>124.77</v>
      </c>
      <c r="AA49">
        <v>34981951</v>
      </c>
      <c r="AB49">
        <f t="shared" si="32"/>
        <v>371.42</v>
      </c>
      <c r="AC49">
        <f t="shared" si="33"/>
        <v>63.28</v>
      </c>
      <c r="AD49">
        <f t="shared" si="34"/>
        <v>5.78</v>
      </c>
      <c r="AE49">
        <f t="shared" si="35"/>
        <v>0.41</v>
      </c>
      <c r="AF49">
        <f t="shared" si="36"/>
        <v>302.36</v>
      </c>
      <c r="AG49">
        <f t="shared" si="37"/>
        <v>0</v>
      </c>
      <c r="AH49">
        <f t="shared" si="38"/>
        <v>30.48</v>
      </c>
      <c r="AI49">
        <f t="shared" si="39"/>
        <v>0.03</v>
      </c>
      <c r="AJ49">
        <f t="shared" si="40"/>
        <v>0</v>
      </c>
      <c r="AK49">
        <v>371.42</v>
      </c>
      <c r="AL49">
        <v>63.28</v>
      </c>
      <c r="AM49">
        <v>5.78</v>
      </c>
      <c r="AN49">
        <v>0.41</v>
      </c>
      <c r="AO49">
        <v>302.36</v>
      </c>
      <c r="AP49">
        <v>0</v>
      </c>
      <c r="AQ49">
        <v>30.48</v>
      </c>
      <c r="AR49">
        <v>0.03</v>
      </c>
      <c r="AS49">
        <v>0</v>
      </c>
      <c r="AT49">
        <v>95</v>
      </c>
      <c r="AU49">
        <v>65</v>
      </c>
      <c r="AV49">
        <v>1</v>
      </c>
      <c r="AW49">
        <v>1</v>
      </c>
      <c r="AZ49">
        <v>1</v>
      </c>
      <c r="BA49">
        <v>31.7</v>
      </c>
      <c r="BB49">
        <v>8.8000000000000007</v>
      </c>
      <c r="BC49">
        <v>6.94</v>
      </c>
      <c r="BD49" t="s">
        <v>3</v>
      </c>
      <c r="BE49" t="s">
        <v>3</v>
      </c>
      <c r="BF49" t="s">
        <v>3</v>
      </c>
      <c r="BG49" t="s">
        <v>3</v>
      </c>
      <c r="BH49">
        <v>0</v>
      </c>
      <c r="BI49">
        <v>2</v>
      </c>
      <c r="BJ49" t="s">
        <v>139</v>
      </c>
      <c r="BM49">
        <v>108001</v>
      </c>
      <c r="BN49">
        <v>0</v>
      </c>
      <c r="BO49" t="s">
        <v>137</v>
      </c>
      <c r="BP49">
        <v>1</v>
      </c>
      <c r="BQ49">
        <v>3</v>
      </c>
      <c r="BR49">
        <v>0</v>
      </c>
      <c r="BS49">
        <v>31.7</v>
      </c>
      <c r="BT49">
        <v>1</v>
      </c>
      <c r="BU49">
        <v>1</v>
      </c>
      <c r="BV49">
        <v>1</v>
      </c>
      <c r="BW49">
        <v>1</v>
      </c>
      <c r="BX49">
        <v>1</v>
      </c>
      <c r="BY49" t="s">
        <v>3</v>
      </c>
      <c r="BZ49">
        <v>95</v>
      </c>
      <c r="CA49">
        <v>65</v>
      </c>
      <c r="CE49">
        <v>0</v>
      </c>
      <c r="CF49">
        <v>0</v>
      </c>
      <c r="CG49">
        <v>0</v>
      </c>
      <c r="CM49">
        <v>0</v>
      </c>
      <c r="CN49" t="s">
        <v>3</v>
      </c>
      <c r="CO49">
        <v>0</v>
      </c>
      <c r="CP49">
        <f t="shared" si="41"/>
        <v>201.5</v>
      </c>
      <c r="CQ49">
        <f t="shared" si="42"/>
        <v>439.16320000000002</v>
      </c>
      <c r="CR49">
        <f t="shared" si="43"/>
        <v>50.864000000000004</v>
      </c>
      <c r="CS49">
        <f t="shared" si="44"/>
        <v>12.996999999999998</v>
      </c>
      <c r="CT49">
        <f t="shared" si="45"/>
        <v>9584.8119999999999</v>
      </c>
      <c r="CU49">
        <f t="shared" si="46"/>
        <v>0</v>
      </c>
      <c r="CV49">
        <f t="shared" si="47"/>
        <v>30.48</v>
      </c>
      <c r="CW49">
        <f t="shared" si="48"/>
        <v>0.03</v>
      </c>
      <c r="CX49">
        <f t="shared" si="49"/>
        <v>0</v>
      </c>
      <c r="CY49">
        <f t="shared" si="50"/>
        <v>182.36199999999997</v>
      </c>
      <c r="CZ49">
        <f t="shared" si="51"/>
        <v>124.77399999999997</v>
      </c>
      <c r="DC49" t="s">
        <v>3</v>
      </c>
      <c r="DD49" t="s">
        <v>3</v>
      </c>
      <c r="DE49" t="s">
        <v>3</v>
      </c>
      <c r="DF49" t="s">
        <v>3</v>
      </c>
      <c r="DG49" t="s">
        <v>3</v>
      </c>
      <c r="DH49" t="s">
        <v>3</v>
      </c>
      <c r="DI49" t="s">
        <v>3</v>
      </c>
      <c r="DJ49" t="s">
        <v>3</v>
      </c>
      <c r="DK49" t="s">
        <v>3</v>
      </c>
      <c r="DL49" t="s">
        <v>3</v>
      </c>
      <c r="DM49" t="s">
        <v>3</v>
      </c>
      <c r="DN49">
        <v>0</v>
      </c>
      <c r="DO49">
        <v>0</v>
      </c>
      <c r="DP49">
        <v>1</v>
      </c>
      <c r="DQ49">
        <v>1</v>
      </c>
      <c r="DU49">
        <v>1010</v>
      </c>
      <c r="DV49" t="s">
        <v>85</v>
      </c>
      <c r="DW49" t="s">
        <v>85</v>
      </c>
      <c r="DX49">
        <v>100</v>
      </c>
      <c r="EE49">
        <v>34105490</v>
      </c>
      <c r="EF49">
        <v>3</v>
      </c>
      <c r="EG49" t="s">
        <v>133</v>
      </c>
      <c r="EH49">
        <v>0</v>
      </c>
      <c r="EI49" t="s">
        <v>3</v>
      </c>
      <c r="EJ49">
        <v>2</v>
      </c>
      <c r="EK49">
        <v>108001</v>
      </c>
      <c r="EL49" t="s">
        <v>134</v>
      </c>
      <c r="EM49" t="s">
        <v>135</v>
      </c>
      <c r="EO49" t="s">
        <v>3</v>
      </c>
      <c r="EQ49">
        <v>0</v>
      </c>
      <c r="ER49">
        <v>371.42</v>
      </c>
      <c r="ES49">
        <v>63.28</v>
      </c>
      <c r="ET49">
        <v>5.78</v>
      </c>
      <c r="EU49">
        <v>0.41</v>
      </c>
      <c r="EV49">
        <v>302.36</v>
      </c>
      <c r="EW49">
        <v>30.48</v>
      </c>
      <c r="EX49">
        <v>0.03</v>
      </c>
      <c r="EY49">
        <v>0</v>
      </c>
      <c r="FQ49">
        <v>0</v>
      </c>
      <c r="FR49">
        <f t="shared" si="52"/>
        <v>0</v>
      </c>
      <c r="FS49">
        <v>0</v>
      </c>
      <c r="FX49">
        <v>95</v>
      </c>
      <c r="FY49">
        <v>65</v>
      </c>
      <c r="GA49" t="s">
        <v>3</v>
      </c>
      <c r="GD49">
        <v>1</v>
      </c>
      <c r="GF49">
        <v>-1627028948</v>
      </c>
      <c r="GG49">
        <v>2</v>
      </c>
      <c r="GH49">
        <v>1</v>
      </c>
      <c r="GI49">
        <v>2</v>
      </c>
      <c r="GJ49">
        <v>0</v>
      </c>
      <c r="GK49">
        <v>0</v>
      </c>
      <c r="GL49">
        <f t="shared" si="53"/>
        <v>0</v>
      </c>
      <c r="GM49">
        <f t="shared" si="54"/>
        <v>508.63</v>
      </c>
      <c r="GN49">
        <f t="shared" si="55"/>
        <v>0</v>
      </c>
      <c r="GO49">
        <f t="shared" si="56"/>
        <v>508.63</v>
      </c>
      <c r="GP49">
        <f t="shared" si="57"/>
        <v>0</v>
      </c>
      <c r="GR49">
        <v>0</v>
      </c>
      <c r="GS49">
        <v>3</v>
      </c>
      <c r="GT49">
        <v>0</v>
      </c>
      <c r="GU49" t="s">
        <v>3</v>
      </c>
      <c r="GV49">
        <f t="shared" si="58"/>
        <v>0</v>
      </c>
      <c r="GW49">
        <v>1</v>
      </c>
      <c r="GX49">
        <f t="shared" si="59"/>
        <v>0</v>
      </c>
      <c r="HA49">
        <v>0</v>
      </c>
      <c r="HB49">
        <v>0</v>
      </c>
      <c r="HC49">
        <f t="shared" si="60"/>
        <v>0</v>
      </c>
      <c r="IK49">
        <v>0</v>
      </c>
    </row>
    <row r="50" spans="1:245">
      <c r="A50">
        <v>17</v>
      </c>
      <c r="B50">
        <v>1</v>
      </c>
      <c r="C50">
        <f>ROW(SmtRes!A95)</f>
        <v>95</v>
      </c>
      <c r="D50">
        <f>ROW(EtalonRes!A96)</f>
        <v>96</v>
      </c>
      <c r="E50" t="s">
        <v>140</v>
      </c>
      <c r="F50" t="s">
        <v>141</v>
      </c>
      <c r="G50" t="s">
        <v>142</v>
      </c>
      <c r="H50" t="s">
        <v>143</v>
      </c>
      <c r="I50">
        <f>ROUND(62/100,9)</f>
        <v>0.62</v>
      </c>
      <c r="J50">
        <v>0</v>
      </c>
      <c r="O50">
        <f t="shared" si="21"/>
        <v>11292.41</v>
      </c>
      <c r="P50">
        <f t="shared" si="22"/>
        <v>3720.36</v>
      </c>
      <c r="Q50">
        <f t="shared" si="23"/>
        <v>89.58</v>
      </c>
      <c r="R50">
        <f t="shared" si="24"/>
        <v>4.5199999999999996</v>
      </c>
      <c r="S50">
        <f t="shared" si="25"/>
        <v>7482.47</v>
      </c>
      <c r="T50">
        <f t="shared" si="26"/>
        <v>0</v>
      </c>
      <c r="U50">
        <f t="shared" si="27"/>
        <v>27.007200000000001</v>
      </c>
      <c r="V50">
        <f t="shared" si="28"/>
        <v>1.24E-2</v>
      </c>
      <c r="W50">
        <f t="shared" si="29"/>
        <v>0</v>
      </c>
      <c r="X50">
        <f t="shared" si="30"/>
        <v>7112.64</v>
      </c>
      <c r="Y50">
        <f t="shared" si="31"/>
        <v>3518.89</v>
      </c>
      <c r="AA50">
        <v>34981951</v>
      </c>
      <c r="AB50">
        <f t="shared" si="32"/>
        <v>1507.62</v>
      </c>
      <c r="AC50">
        <f t="shared" si="33"/>
        <v>1113.28</v>
      </c>
      <c r="AD50">
        <f t="shared" si="34"/>
        <v>13.63</v>
      </c>
      <c r="AE50">
        <f t="shared" si="35"/>
        <v>0.23</v>
      </c>
      <c r="AF50">
        <f t="shared" si="36"/>
        <v>380.71</v>
      </c>
      <c r="AG50">
        <f t="shared" si="37"/>
        <v>0</v>
      </c>
      <c r="AH50">
        <f t="shared" si="38"/>
        <v>43.56</v>
      </c>
      <c r="AI50">
        <f t="shared" si="39"/>
        <v>0.02</v>
      </c>
      <c r="AJ50">
        <f t="shared" si="40"/>
        <v>0</v>
      </c>
      <c r="AK50">
        <v>1507.62</v>
      </c>
      <c r="AL50">
        <v>1113.28</v>
      </c>
      <c r="AM50">
        <v>13.63</v>
      </c>
      <c r="AN50">
        <v>0.23</v>
      </c>
      <c r="AO50">
        <v>380.71</v>
      </c>
      <c r="AP50">
        <v>0</v>
      </c>
      <c r="AQ50">
        <v>43.56</v>
      </c>
      <c r="AR50">
        <v>0.02</v>
      </c>
      <c r="AS50">
        <v>0</v>
      </c>
      <c r="AT50">
        <v>95</v>
      </c>
      <c r="AU50">
        <v>47</v>
      </c>
      <c r="AV50">
        <v>1</v>
      </c>
      <c r="AW50">
        <v>1</v>
      </c>
      <c r="AZ50">
        <v>1</v>
      </c>
      <c r="BA50">
        <v>31.7</v>
      </c>
      <c r="BB50">
        <v>10.6</v>
      </c>
      <c r="BC50">
        <v>5.39</v>
      </c>
      <c r="BD50" t="s">
        <v>3</v>
      </c>
      <c r="BE50" t="s">
        <v>3</v>
      </c>
      <c r="BF50" t="s">
        <v>3</v>
      </c>
      <c r="BG50" t="s">
        <v>3</v>
      </c>
      <c r="BH50">
        <v>0</v>
      </c>
      <c r="BI50">
        <v>1</v>
      </c>
      <c r="BJ50" t="s">
        <v>144</v>
      </c>
      <c r="BM50">
        <v>15001</v>
      </c>
      <c r="BN50">
        <v>0</v>
      </c>
      <c r="BO50" t="s">
        <v>141</v>
      </c>
      <c r="BP50">
        <v>1</v>
      </c>
      <c r="BQ50">
        <v>2</v>
      </c>
      <c r="BR50">
        <v>0</v>
      </c>
      <c r="BS50">
        <v>31.7</v>
      </c>
      <c r="BT50">
        <v>1</v>
      </c>
      <c r="BU50">
        <v>1</v>
      </c>
      <c r="BV50">
        <v>1</v>
      </c>
      <c r="BW50">
        <v>1</v>
      </c>
      <c r="BX50">
        <v>1</v>
      </c>
      <c r="BY50" t="s">
        <v>3</v>
      </c>
      <c r="BZ50">
        <v>105</v>
      </c>
      <c r="CA50">
        <v>55</v>
      </c>
      <c r="CE50">
        <v>0</v>
      </c>
      <c r="CF50">
        <v>0</v>
      </c>
      <c r="CG50">
        <v>0</v>
      </c>
      <c r="CM50">
        <v>0</v>
      </c>
      <c r="CN50" t="s">
        <v>3</v>
      </c>
      <c r="CO50">
        <v>0</v>
      </c>
      <c r="CP50">
        <f t="shared" si="41"/>
        <v>11292.41</v>
      </c>
      <c r="CQ50">
        <f t="shared" si="42"/>
        <v>6000.5791999999992</v>
      </c>
      <c r="CR50">
        <f t="shared" si="43"/>
        <v>144.47800000000001</v>
      </c>
      <c r="CS50">
        <f t="shared" si="44"/>
        <v>7.2910000000000004</v>
      </c>
      <c r="CT50">
        <f t="shared" si="45"/>
        <v>12068.507</v>
      </c>
      <c r="CU50">
        <f t="shared" si="46"/>
        <v>0</v>
      </c>
      <c r="CV50">
        <f t="shared" si="47"/>
        <v>43.56</v>
      </c>
      <c r="CW50">
        <f t="shared" si="48"/>
        <v>0.02</v>
      </c>
      <c r="CX50">
        <f t="shared" si="49"/>
        <v>0</v>
      </c>
      <c r="CY50">
        <f t="shared" si="50"/>
        <v>7112.6405000000004</v>
      </c>
      <c r="CZ50">
        <f t="shared" si="51"/>
        <v>3518.8853000000004</v>
      </c>
      <c r="DC50" t="s">
        <v>3</v>
      </c>
      <c r="DD50" t="s">
        <v>3</v>
      </c>
      <c r="DE50" t="s">
        <v>3</v>
      </c>
      <c r="DF50" t="s">
        <v>3</v>
      </c>
      <c r="DG50" t="s">
        <v>3</v>
      </c>
      <c r="DH50" t="s">
        <v>3</v>
      </c>
      <c r="DI50" t="s">
        <v>3</v>
      </c>
      <c r="DJ50" t="s">
        <v>3</v>
      </c>
      <c r="DK50" t="s">
        <v>3</v>
      </c>
      <c r="DL50" t="s">
        <v>3</v>
      </c>
      <c r="DM50" t="s">
        <v>3</v>
      </c>
      <c r="DN50">
        <v>0</v>
      </c>
      <c r="DO50">
        <v>0</v>
      </c>
      <c r="DP50">
        <v>1</v>
      </c>
      <c r="DQ50">
        <v>1</v>
      </c>
      <c r="DU50">
        <v>1005</v>
      </c>
      <c r="DV50" t="s">
        <v>143</v>
      </c>
      <c r="DW50" t="s">
        <v>143</v>
      </c>
      <c r="DX50">
        <v>100</v>
      </c>
      <c r="EE50">
        <v>34105633</v>
      </c>
      <c r="EF50">
        <v>2</v>
      </c>
      <c r="EG50" t="s">
        <v>20</v>
      </c>
      <c r="EH50">
        <v>0</v>
      </c>
      <c r="EI50" t="s">
        <v>3</v>
      </c>
      <c r="EJ50">
        <v>1</v>
      </c>
      <c r="EK50">
        <v>15001</v>
      </c>
      <c r="EL50" t="s">
        <v>72</v>
      </c>
      <c r="EM50" t="s">
        <v>73</v>
      </c>
      <c r="EO50" t="s">
        <v>3</v>
      </c>
      <c r="EQ50">
        <v>0</v>
      </c>
      <c r="ER50">
        <v>1507.62</v>
      </c>
      <c r="ES50">
        <v>1113.28</v>
      </c>
      <c r="ET50">
        <v>13.63</v>
      </c>
      <c r="EU50">
        <v>0.23</v>
      </c>
      <c r="EV50">
        <v>380.71</v>
      </c>
      <c r="EW50">
        <v>43.56</v>
      </c>
      <c r="EX50">
        <v>0.02</v>
      </c>
      <c r="EY50">
        <v>0</v>
      </c>
      <c r="FQ50">
        <v>0</v>
      </c>
      <c r="FR50">
        <f t="shared" si="52"/>
        <v>0</v>
      </c>
      <c r="FS50">
        <v>0</v>
      </c>
      <c r="FT50" t="s">
        <v>23</v>
      </c>
      <c r="FU50" t="s">
        <v>24</v>
      </c>
      <c r="FX50">
        <v>94.5</v>
      </c>
      <c r="FY50">
        <v>46.75</v>
      </c>
      <c r="GA50" t="s">
        <v>3</v>
      </c>
      <c r="GD50">
        <v>1</v>
      </c>
      <c r="GF50">
        <v>1725986332</v>
      </c>
      <c r="GG50">
        <v>2</v>
      </c>
      <c r="GH50">
        <v>1</v>
      </c>
      <c r="GI50">
        <v>2</v>
      </c>
      <c r="GJ50">
        <v>0</v>
      </c>
      <c r="GK50">
        <v>0</v>
      </c>
      <c r="GL50">
        <f t="shared" si="53"/>
        <v>0</v>
      </c>
      <c r="GM50">
        <f t="shared" si="54"/>
        <v>21923.94</v>
      </c>
      <c r="GN50">
        <f t="shared" si="55"/>
        <v>21923.94</v>
      </c>
      <c r="GO50">
        <f t="shared" si="56"/>
        <v>0</v>
      </c>
      <c r="GP50">
        <f t="shared" si="57"/>
        <v>0</v>
      </c>
      <c r="GR50">
        <v>0</v>
      </c>
      <c r="GS50">
        <v>3</v>
      </c>
      <c r="GT50">
        <v>0</v>
      </c>
      <c r="GU50" t="s">
        <v>3</v>
      </c>
      <c r="GV50">
        <f t="shared" si="58"/>
        <v>0</v>
      </c>
      <c r="GW50">
        <v>1</v>
      </c>
      <c r="GX50">
        <f t="shared" si="59"/>
        <v>0</v>
      </c>
      <c r="HA50">
        <v>0</v>
      </c>
      <c r="HB50">
        <v>0</v>
      </c>
      <c r="HC50">
        <f t="shared" si="60"/>
        <v>0</v>
      </c>
      <c r="IK50">
        <v>0</v>
      </c>
    </row>
    <row r="51" spans="1:245">
      <c r="A51">
        <v>17</v>
      </c>
      <c r="B51">
        <v>1</v>
      </c>
      <c r="C51">
        <f>ROW(SmtRes!A107)</f>
        <v>107</v>
      </c>
      <c r="D51">
        <f>ROW(EtalonRes!A108)</f>
        <v>108</v>
      </c>
      <c r="E51" t="s">
        <v>145</v>
      </c>
      <c r="F51" t="s">
        <v>146</v>
      </c>
      <c r="G51" t="s">
        <v>147</v>
      </c>
      <c r="H51" t="s">
        <v>148</v>
      </c>
      <c r="I51">
        <f>ROUND(100/100,9)</f>
        <v>1</v>
      </c>
      <c r="J51">
        <v>0</v>
      </c>
      <c r="O51">
        <f t="shared" si="21"/>
        <v>5515.15</v>
      </c>
      <c r="P51">
        <f t="shared" si="22"/>
        <v>340.55</v>
      </c>
      <c r="Q51">
        <f t="shared" si="23"/>
        <v>359.37</v>
      </c>
      <c r="R51">
        <f t="shared" si="24"/>
        <v>77.03</v>
      </c>
      <c r="S51">
        <f t="shared" si="25"/>
        <v>4815.2299999999996</v>
      </c>
      <c r="T51">
        <f t="shared" si="26"/>
        <v>0</v>
      </c>
      <c r="U51">
        <f t="shared" si="27"/>
        <v>16.16</v>
      </c>
      <c r="V51">
        <f t="shared" si="28"/>
        <v>0.18</v>
      </c>
      <c r="W51">
        <f t="shared" si="29"/>
        <v>0</v>
      </c>
      <c r="X51">
        <f t="shared" si="30"/>
        <v>4647.6499999999996</v>
      </c>
      <c r="Y51">
        <f t="shared" si="31"/>
        <v>3179.97</v>
      </c>
      <c r="AA51">
        <v>34981951</v>
      </c>
      <c r="AB51">
        <f t="shared" si="32"/>
        <v>256.45</v>
      </c>
      <c r="AC51">
        <f t="shared" si="33"/>
        <v>64.62</v>
      </c>
      <c r="AD51">
        <f t="shared" si="34"/>
        <v>39.93</v>
      </c>
      <c r="AE51">
        <f t="shared" si="35"/>
        <v>2.4300000000000002</v>
      </c>
      <c r="AF51">
        <f t="shared" si="36"/>
        <v>151.9</v>
      </c>
      <c r="AG51">
        <f t="shared" si="37"/>
        <v>0</v>
      </c>
      <c r="AH51">
        <f t="shared" si="38"/>
        <v>16.16</v>
      </c>
      <c r="AI51">
        <f t="shared" si="39"/>
        <v>0.18</v>
      </c>
      <c r="AJ51">
        <f t="shared" si="40"/>
        <v>0</v>
      </c>
      <c r="AK51">
        <v>256.45</v>
      </c>
      <c r="AL51">
        <v>64.62</v>
      </c>
      <c r="AM51">
        <v>39.93</v>
      </c>
      <c r="AN51">
        <v>2.4300000000000002</v>
      </c>
      <c r="AO51">
        <v>151.9</v>
      </c>
      <c r="AP51">
        <v>0</v>
      </c>
      <c r="AQ51">
        <v>16.16</v>
      </c>
      <c r="AR51">
        <v>0.18</v>
      </c>
      <c r="AS51">
        <v>0</v>
      </c>
      <c r="AT51">
        <v>95</v>
      </c>
      <c r="AU51">
        <v>65</v>
      </c>
      <c r="AV51">
        <v>1</v>
      </c>
      <c r="AW51">
        <v>1</v>
      </c>
      <c r="AZ51">
        <v>1</v>
      </c>
      <c r="BA51">
        <v>31.7</v>
      </c>
      <c r="BB51">
        <v>9</v>
      </c>
      <c r="BC51">
        <v>5.27</v>
      </c>
      <c r="BD51" t="s">
        <v>3</v>
      </c>
      <c r="BE51" t="s">
        <v>3</v>
      </c>
      <c r="BF51" t="s">
        <v>3</v>
      </c>
      <c r="BG51" t="s">
        <v>3</v>
      </c>
      <c r="BH51">
        <v>0</v>
      </c>
      <c r="BI51">
        <v>2</v>
      </c>
      <c r="BJ51" t="s">
        <v>149</v>
      </c>
      <c r="BM51">
        <v>108001</v>
      </c>
      <c r="BN51">
        <v>0</v>
      </c>
      <c r="BO51" t="s">
        <v>146</v>
      </c>
      <c r="BP51">
        <v>1</v>
      </c>
      <c r="BQ51">
        <v>3</v>
      </c>
      <c r="BR51">
        <v>0</v>
      </c>
      <c r="BS51">
        <v>31.7</v>
      </c>
      <c r="BT51">
        <v>1</v>
      </c>
      <c r="BU51">
        <v>1</v>
      </c>
      <c r="BV51">
        <v>1</v>
      </c>
      <c r="BW51">
        <v>1</v>
      </c>
      <c r="BX51">
        <v>1</v>
      </c>
      <c r="BY51" t="s">
        <v>3</v>
      </c>
      <c r="BZ51">
        <v>95</v>
      </c>
      <c r="CA51">
        <v>65</v>
      </c>
      <c r="CE51">
        <v>0</v>
      </c>
      <c r="CF51">
        <v>0</v>
      </c>
      <c r="CG51">
        <v>0</v>
      </c>
      <c r="CM51">
        <v>0</v>
      </c>
      <c r="CN51" t="s">
        <v>3</v>
      </c>
      <c r="CO51">
        <v>0</v>
      </c>
      <c r="CP51">
        <f t="shared" si="41"/>
        <v>5515.15</v>
      </c>
      <c r="CQ51">
        <f t="shared" si="42"/>
        <v>340.54739999999998</v>
      </c>
      <c r="CR51">
        <f t="shared" si="43"/>
        <v>359.37</v>
      </c>
      <c r="CS51">
        <f t="shared" si="44"/>
        <v>77.031000000000006</v>
      </c>
      <c r="CT51">
        <f t="shared" si="45"/>
        <v>4815.2300000000005</v>
      </c>
      <c r="CU51">
        <f t="shared" si="46"/>
        <v>0</v>
      </c>
      <c r="CV51">
        <f t="shared" si="47"/>
        <v>16.16</v>
      </c>
      <c r="CW51">
        <f t="shared" si="48"/>
        <v>0.18</v>
      </c>
      <c r="CX51">
        <f t="shared" si="49"/>
        <v>0</v>
      </c>
      <c r="CY51">
        <f t="shared" si="50"/>
        <v>4647.6469999999999</v>
      </c>
      <c r="CZ51">
        <f t="shared" si="51"/>
        <v>3179.9689999999996</v>
      </c>
      <c r="DC51" t="s">
        <v>3</v>
      </c>
      <c r="DD51" t="s">
        <v>3</v>
      </c>
      <c r="DE51" t="s">
        <v>3</v>
      </c>
      <c r="DF51" t="s">
        <v>3</v>
      </c>
      <c r="DG51" t="s">
        <v>3</v>
      </c>
      <c r="DH51" t="s">
        <v>3</v>
      </c>
      <c r="DI51" t="s">
        <v>3</v>
      </c>
      <c r="DJ51" t="s">
        <v>3</v>
      </c>
      <c r="DK51" t="s">
        <v>3</v>
      </c>
      <c r="DL51" t="s">
        <v>3</v>
      </c>
      <c r="DM51" t="s">
        <v>3</v>
      </c>
      <c r="DN51">
        <v>0</v>
      </c>
      <c r="DO51">
        <v>0</v>
      </c>
      <c r="DP51">
        <v>1</v>
      </c>
      <c r="DQ51">
        <v>1</v>
      </c>
      <c r="DU51">
        <v>1013</v>
      </c>
      <c r="DV51" t="s">
        <v>148</v>
      </c>
      <c r="DW51" t="s">
        <v>148</v>
      </c>
      <c r="DX51">
        <v>1</v>
      </c>
      <c r="EE51">
        <v>34105490</v>
      </c>
      <c r="EF51">
        <v>3</v>
      </c>
      <c r="EG51" t="s">
        <v>133</v>
      </c>
      <c r="EH51">
        <v>0</v>
      </c>
      <c r="EI51" t="s">
        <v>3</v>
      </c>
      <c r="EJ51">
        <v>2</v>
      </c>
      <c r="EK51">
        <v>108001</v>
      </c>
      <c r="EL51" t="s">
        <v>134</v>
      </c>
      <c r="EM51" t="s">
        <v>135</v>
      </c>
      <c r="EO51" t="s">
        <v>3</v>
      </c>
      <c r="EQ51">
        <v>0</v>
      </c>
      <c r="ER51">
        <v>256.45</v>
      </c>
      <c r="ES51">
        <v>64.62</v>
      </c>
      <c r="ET51">
        <v>39.93</v>
      </c>
      <c r="EU51">
        <v>2.4300000000000002</v>
      </c>
      <c r="EV51">
        <v>151.9</v>
      </c>
      <c r="EW51">
        <v>16.16</v>
      </c>
      <c r="EX51">
        <v>0.18</v>
      </c>
      <c r="EY51">
        <v>0</v>
      </c>
      <c r="FQ51">
        <v>0</v>
      </c>
      <c r="FR51">
        <f t="shared" si="52"/>
        <v>0</v>
      </c>
      <c r="FS51">
        <v>0</v>
      </c>
      <c r="FX51">
        <v>95</v>
      </c>
      <c r="FY51">
        <v>65</v>
      </c>
      <c r="GA51" t="s">
        <v>3</v>
      </c>
      <c r="GD51">
        <v>1</v>
      </c>
      <c r="GF51">
        <v>1418499886</v>
      </c>
      <c r="GG51">
        <v>2</v>
      </c>
      <c r="GH51">
        <v>1</v>
      </c>
      <c r="GI51">
        <v>2</v>
      </c>
      <c r="GJ51">
        <v>0</v>
      </c>
      <c r="GK51">
        <v>0</v>
      </c>
      <c r="GL51">
        <f t="shared" si="53"/>
        <v>0</v>
      </c>
      <c r="GM51">
        <f t="shared" si="54"/>
        <v>13342.77</v>
      </c>
      <c r="GN51">
        <f t="shared" si="55"/>
        <v>0</v>
      </c>
      <c r="GO51">
        <f t="shared" si="56"/>
        <v>13342.77</v>
      </c>
      <c r="GP51">
        <f t="shared" si="57"/>
        <v>0</v>
      </c>
      <c r="GR51">
        <v>0</v>
      </c>
      <c r="GS51">
        <v>3</v>
      </c>
      <c r="GT51">
        <v>0</v>
      </c>
      <c r="GU51" t="s">
        <v>3</v>
      </c>
      <c r="GV51">
        <f t="shared" si="58"/>
        <v>0</v>
      </c>
      <c r="GW51">
        <v>1</v>
      </c>
      <c r="GX51">
        <f t="shared" si="59"/>
        <v>0</v>
      </c>
      <c r="HA51">
        <v>0</v>
      </c>
      <c r="HB51">
        <v>0</v>
      </c>
      <c r="HC51">
        <f t="shared" si="60"/>
        <v>0</v>
      </c>
      <c r="IK51">
        <v>0</v>
      </c>
    </row>
    <row r="52" spans="1:245">
      <c r="A52">
        <v>17</v>
      </c>
      <c r="B52">
        <v>1</v>
      </c>
      <c r="C52">
        <f>ROW(SmtRes!A112)</f>
        <v>112</v>
      </c>
      <c r="D52">
        <f>ROW(EtalonRes!A113)</f>
        <v>113</v>
      </c>
      <c r="E52" t="s">
        <v>150</v>
      </c>
      <c r="F52" t="s">
        <v>151</v>
      </c>
      <c r="G52" t="s">
        <v>152</v>
      </c>
      <c r="H52" t="s">
        <v>153</v>
      </c>
      <c r="I52">
        <f>ROUND(20/100,9)</f>
        <v>0.2</v>
      </c>
      <c r="J52">
        <v>0</v>
      </c>
      <c r="O52">
        <f t="shared" si="21"/>
        <v>387.49</v>
      </c>
      <c r="P52">
        <f t="shared" si="22"/>
        <v>341.71</v>
      </c>
      <c r="Q52">
        <f t="shared" si="23"/>
        <v>20.61</v>
      </c>
      <c r="R52">
        <f t="shared" si="24"/>
        <v>18.010000000000002</v>
      </c>
      <c r="S52">
        <f t="shared" si="25"/>
        <v>25.17</v>
      </c>
      <c r="T52">
        <f t="shared" si="26"/>
        <v>0</v>
      </c>
      <c r="U52">
        <f t="shared" si="27"/>
        <v>0.1</v>
      </c>
      <c r="V52">
        <f t="shared" si="28"/>
        <v>4.2000000000000003E-2</v>
      </c>
      <c r="W52">
        <f t="shared" si="29"/>
        <v>0</v>
      </c>
      <c r="X52">
        <f t="shared" si="30"/>
        <v>47.93</v>
      </c>
      <c r="Y52">
        <f t="shared" si="31"/>
        <v>27.64</v>
      </c>
      <c r="AA52">
        <v>34981951</v>
      </c>
      <c r="AB52">
        <f t="shared" si="32"/>
        <v>291.32</v>
      </c>
      <c r="AC52">
        <f t="shared" si="33"/>
        <v>279.63</v>
      </c>
      <c r="AD52">
        <f t="shared" si="34"/>
        <v>7.72</v>
      </c>
      <c r="AE52">
        <f t="shared" si="35"/>
        <v>2.84</v>
      </c>
      <c r="AF52">
        <f t="shared" si="36"/>
        <v>3.97</v>
      </c>
      <c r="AG52">
        <f t="shared" si="37"/>
        <v>0</v>
      </c>
      <c r="AH52">
        <f t="shared" si="38"/>
        <v>0.5</v>
      </c>
      <c r="AI52">
        <f t="shared" si="39"/>
        <v>0.21</v>
      </c>
      <c r="AJ52">
        <f t="shared" si="40"/>
        <v>0</v>
      </c>
      <c r="AK52">
        <v>291.32</v>
      </c>
      <c r="AL52">
        <v>279.63</v>
      </c>
      <c r="AM52">
        <v>7.72</v>
      </c>
      <c r="AN52">
        <v>2.84</v>
      </c>
      <c r="AO52">
        <v>3.97</v>
      </c>
      <c r="AP52">
        <v>0</v>
      </c>
      <c r="AQ52">
        <v>0.5</v>
      </c>
      <c r="AR52">
        <v>0.21</v>
      </c>
      <c r="AS52">
        <v>0</v>
      </c>
      <c r="AT52">
        <v>111</v>
      </c>
      <c r="AU52">
        <v>64</v>
      </c>
      <c r="AV52">
        <v>1</v>
      </c>
      <c r="AW52">
        <v>1</v>
      </c>
      <c r="AZ52">
        <v>1</v>
      </c>
      <c r="BA52">
        <v>31.7</v>
      </c>
      <c r="BB52">
        <v>13.35</v>
      </c>
      <c r="BC52">
        <v>6.11</v>
      </c>
      <c r="BD52" t="s">
        <v>3</v>
      </c>
      <c r="BE52" t="s">
        <v>3</v>
      </c>
      <c r="BF52" t="s">
        <v>3</v>
      </c>
      <c r="BG52" t="s">
        <v>3</v>
      </c>
      <c r="BH52">
        <v>0</v>
      </c>
      <c r="BI52">
        <v>1</v>
      </c>
      <c r="BJ52" t="s">
        <v>154</v>
      </c>
      <c r="BM52">
        <v>11001</v>
      </c>
      <c r="BN52">
        <v>0</v>
      </c>
      <c r="BO52" t="s">
        <v>151</v>
      </c>
      <c r="BP52">
        <v>1</v>
      </c>
      <c r="BQ52">
        <v>2</v>
      </c>
      <c r="BR52">
        <v>0</v>
      </c>
      <c r="BS52">
        <v>31.7</v>
      </c>
      <c r="BT52">
        <v>1</v>
      </c>
      <c r="BU52">
        <v>1</v>
      </c>
      <c r="BV52">
        <v>1</v>
      </c>
      <c r="BW52">
        <v>1</v>
      </c>
      <c r="BX52">
        <v>1</v>
      </c>
      <c r="BY52" t="s">
        <v>3</v>
      </c>
      <c r="BZ52">
        <v>123</v>
      </c>
      <c r="CA52">
        <v>75</v>
      </c>
      <c r="CE52">
        <v>0</v>
      </c>
      <c r="CF52">
        <v>0</v>
      </c>
      <c r="CG52">
        <v>0</v>
      </c>
      <c r="CM52">
        <v>0</v>
      </c>
      <c r="CN52" t="s">
        <v>3</v>
      </c>
      <c r="CO52">
        <v>0</v>
      </c>
      <c r="CP52">
        <f t="shared" si="41"/>
        <v>387.49</v>
      </c>
      <c r="CQ52">
        <f t="shared" si="42"/>
        <v>1708.5393000000001</v>
      </c>
      <c r="CR52">
        <f t="shared" si="43"/>
        <v>103.062</v>
      </c>
      <c r="CS52">
        <f t="shared" si="44"/>
        <v>90.027999999999992</v>
      </c>
      <c r="CT52">
        <f t="shared" si="45"/>
        <v>125.849</v>
      </c>
      <c r="CU52">
        <f t="shared" si="46"/>
        <v>0</v>
      </c>
      <c r="CV52">
        <f t="shared" si="47"/>
        <v>0.5</v>
      </c>
      <c r="CW52">
        <f t="shared" si="48"/>
        <v>0.21</v>
      </c>
      <c r="CX52">
        <f t="shared" si="49"/>
        <v>0</v>
      </c>
      <c r="CY52">
        <f t="shared" si="50"/>
        <v>47.929800000000007</v>
      </c>
      <c r="CZ52">
        <f t="shared" si="51"/>
        <v>27.635200000000005</v>
      </c>
      <c r="DC52" t="s">
        <v>3</v>
      </c>
      <c r="DD52" t="s">
        <v>3</v>
      </c>
      <c r="DE52" t="s">
        <v>3</v>
      </c>
      <c r="DF52" t="s">
        <v>3</v>
      </c>
      <c r="DG52" t="s">
        <v>3</v>
      </c>
      <c r="DH52" t="s">
        <v>3</v>
      </c>
      <c r="DI52" t="s">
        <v>3</v>
      </c>
      <c r="DJ52" t="s">
        <v>3</v>
      </c>
      <c r="DK52" t="s">
        <v>3</v>
      </c>
      <c r="DL52" t="s">
        <v>3</v>
      </c>
      <c r="DM52" t="s">
        <v>3</v>
      </c>
      <c r="DN52">
        <v>0</v>
      </c>
      <c r="DO52">
        <v>0</v>
      </c>
      <c r="DP52">
        <v>1</v>
      </c>
      <c r="DQ52">
        <v>1</v>
      </c>
      <c r="DU52">
        <v>1013</v>
      </c>
      <c r="DV52" t="s">
        <v>153</v>
      </c>
      <c r="DW52" t="s">
        <v>153</v>
      </c>
      <c r="DX52">
        <v>1</v>
      </c>
      <c r="EE52">
        <v>34105608</v>
      </c>
      <c r="EF52">
        <v>2</v>
      </c>
      <c r="EG52" t="s">
        <v>20</v>
      </c>
      <c r="EH52">
        <v>0</v>
      </c>
      <c r="EI52" t="s">
        <v>3</v>
      </c>
      <c r="EJ52">
        <v>1</v>
      </c>
      <c r="EK52">
        <v>11001</v>
      </c>
      <c r="EL52" t="s">
        <v>155</v>
      </c>
      <c r="EM52" t="s">
        <v>156</v>
      </c>
      <c r="EO52" t="s">
        <v>3</v>
      </c>
      <c r="EQ52">
        <v>0</v>
      </c>
      <c r="ER52">
        <v>291.32</v>
      </c>
      <c r="ES52">
        <v>279.63</v>
      </c>
      <c r="ET52">
        <v>7.72</v>
      </c>
      <c r="EU52">
        <v>2.84</v>
      </c>
      <c r="EV52">
        <v>3.97</v>
      </c>
      <c r="EW52">
        <v>0.5</v>
      </c>
      <c r="EX52">
        <v>0.21</v>
      </c>
      <c r="EY52">
        <v>0</v>
      </c>
      <c r="FQ52">
        <v>0</v>
      </c>
      <c r="FR52">
        <f t="shared" si="52"/>
        <v>0</v>
      </c>
      <c r="FS52">
        <v>0</v>
      </c>
      <c r="FT52" t="s">
        <v>23</v>
      </c>
      <c r="FU52" t="s">
        <v>24</v>
      </c>
      <c r="FX52">
        <v>110.7</v>
      </c>
      <c r="FY52">
        <v>63.75</v>
      </c>
      <c r="GA52" t="s">
        <v>3</v>
      </c>
      <c r="GD52">
        <v>1</v>
      </c>
      <c r="GF52">
        <v>-187078821</v>
      </c>
      <c r="GG52">
        <v>2</v>
      </c>
      <c r="GH52">
        <v>1</v>
      </c>
      <c r="GI52">
        <v>2</v>
      </c>
      <c r="GJ52">
        <v>0</v>
      </c>
      <c r="GK52">
        <v>0</v>
      </c>
      <c r="GL52">
        <f t="shared" si="53"/>
        <v>0</v>
      </c>
      <c r="GM52">
        <f t="shared" si="54"/>
        <v>463.06</v>
      </c>
      <c r="GN52">
        <f t="shared" si="55"/>
        <v>463.06</v>
      </c>
      <c r="GO52">
        <f t="shared" si="56"/>
        <v>0</v>
      </c>
      <c r="GP52">
        <f t="shared" si="57"/>
        <v>0</v>
      </c>
      <c r="GR52">
        <v>0</v>
      </c>
      <c r="GS52">
        <v>3</v>
      </c>
      <c r="GT52">
        <v>0</v>
      </c>
      <c r="GU52" t="s">
        <v>3</v>
      </c>
      <c r="GV52">
        <f t="shared" si="58"/>
        <v>0</v>
      </c>
      <c r="GW52">
        <v>1</v>
      </c>
      <c r="GX52">
        <f t="shared" si="59"/>
        <v>0</v>
      </c>
      <c r="HA52">
        <v>0</v>
      </c>
      <c r="HB52">
        <v>0</v>
      </c>
      <c r="HC52">
        <f t="shared" si="60"/>
        <v>0</v>
      </c>
      <c r="IK52">
        <v>0</v>
      </c>
    </row>
    <row r="53" spans="1:245">
      <c r="A53">
        <v>17</v>
      </c>
      <c r="B53">
        <v>1</v>
      </c>
      <c r="C53">
        <f>ROW(SmtRes!A123)</f>
        <v>123</v>
      </c>
      <c r="D53">
        <f>ROW(EtalonRes!A126)</f>
        <v>126</v>
      </c>
      <c r="E53" t="s">
        <v>157</v>
      </c>
      <c r="F53" t="s">
        <v>158</v>
      </c>
      <c r="G53" t="s">
        <v>159</v>
      </c>
      <c r="H53" t="s">
        <v>100</v>
      </c>
      <c r="I53">
        <f>ROUND(20/100,9)</f>
        <v>0.2</v>
      </c>
      <c r="J53">
        <v>0</v>
      </c>
      <c r="O53">
        <f t="shared" si="21"/>
        <v>32475.279999999999</v>
      </c>
      <c r="P53">
        <f t="shared" si="22"/>
        <v>15149.72</v>
      </c>
      <c r="Q53">
        <f t="shared" si="23"/>
        <v>124.7</v>
      </c>
      <c r="R53">
        <f t="shared" si="24"/>
        <v>110.25</v>
      </c>
      <c r="S53">
        <f t="shared" si="25"/>
        <v>17200.86</v>
      </c>
      <c r="T53">
        <f t="shared" si="26"/>
        <v>0</v>
      </c>
      <c r="U53">
        <f t="shared" si="27"/>
        <v>62.084000000000003</v>
      </c>
      <c r="V53">
        <f t="shared" si="28"/>
        <v>0.34400000000000003</v>
      </c>
      <c r="W53">
        <f t="shared" si="29"/>
        <v>0</v>
      </c>
      <c r="X53">
        <f t="shared" si="30"/>
        <v>19215.330000000002</v>
      </c>
      <c r="Y53">
        <f t="shared" si="31"/>
        <v>11079.11</v>
      </c>
      <c r="AA53">
        <v>34981951</v>
      </c>
      <c r="AB53">
        <f t="shared" si="32"/>
        <v>22311.22</v>
      </c>
      <c r="AC53">
        <f t="shared" si="33"/>
        <v>19573.28</v>
      </c>
      <c r="AD53">
        <f t="shared" si="34"/>
        <v>24.87</v>
      </c>
      <c r="AE53">
        <f t="shared" si="35"/>
        <v>17.39</v>
      </c>
      <c r="AF53">
        <f t="shared" si="36"/>
        <v>2713.07</v>
      </c>
      <c r="AG53">
        <f t="shared" si="37"/>
        <v>0</v>
      </c>
      <c r="AH53">
        <f t="shared" si="38"/>
        <v>310.42</v>
      </c>
      <c r="AI53">
        <f t="shared" si="39"/>
        <v>1.72</v>
      </c>
      <c r="AJ53">
        <f t="shared" si="40"/>
        <v>0</v>
      </c>
      <c r="AK53">
        <v>22311.22</v>
      </c>
      <c r="AL53">
        <v>19573.28</v>
      </c>
      <c r="AM53">
        <v>24.87</v>
      </c>
      <c r="AN53">
        <v>17.39</v>
      </c>
      <c r="AO53">
        <v>2713.07</v>
      </c>
      <c r="AP53">
        <v>0</v>
      </c>
      <c r="AQ53">
        <v>310.42</v>
      </c>
      <c r="AR53">
        <v>1.72</v>
      </c>
      <c r="AS53">
        <v>0</v>
      </c>
      <c r="AT53">
        <v>111</v>
      </c>
      <c r="AU53">
        <v>64</v>
      </c>
      <c r="AV53">
        <v>1</v>
      </c>
      <c r="AW53">
        <v>1</v>
      </c>
      <c r="AZ53">
        <v>1</v>
      </c>
      <c r="BA53">
        <v>31.7</v>
      </c>
      <c r="BB53">
        <v>25.07</v>
      </c>
      <c r="BC53">
        <v>3.87</v>
      </c>
      <c r="BD53" t="s">
        <v>3</v>
      </c>
      <c r="BE53" t="s">
        <v>3</v>
      </c>
      <c r="BF53" t="s">
        <v>3</v>
      </c>
      <c r="BG53" t="s">
        <v>3</v>
      </c>
      <c r="BH53">
        <v>0</v>
      </c>
      <c r="BI53">
        <v>1</v>
      </c>
      <c r="BJ53" t="s">
        <v>160</v>
      </c>
      <c r="BM53">
        <v>11001</v>
      </c>
      <c r="BN53">
        <v>0</v>
      </c>
      <c r="BO53" t="s">
        <v>158</v>
      </c>
      <c r="BP53">
        <v>1</v>
      </c>
      <c r="BQ53">
        <v>2</v>
      </c>
      <c r="BR53">
        <v>0</v>
      </c>
      <c r="BS53">
        <v>31.7</v>
      </c>
      <c r="BT53">
        <v>1</v>
      </c>
      <c r="BU53">
        <v>1</v>
      </c>
      <c r="BV53">
        <v>1</v>
      </c>
      <c r="BW53">
        <v>1</v>
      </c>
      <c r="BX53">
        <v>1</v>
      </c>
      <c r="BY53" t="s">
        <v>3</v>
      </c>
      <c r="BZ53">
        <v>123</v>
      </c>
      <c r="CA53">
        <v>75</v>
      </c>
      <c r="CE53">
        <v>0</v>
      </c>
      <c r="CF53">
        <v>0</v>
      </c>
      <c r="CG53">
        <v>0</v>
      </c>
      <c r="CM53">
        <v>0</v>
      </c>
      <c r="CN53" t="s">
        <v>3</v>
      </c>
      <c r="CO53">
        <v>0</v>
      </c>
      <c r="CP53">
        <f t="shared" si="41"/>
        <v>32475.279999999999</v>
      </c>
      <c r="CQ53">
        <f t="shared" si="42"/>
        <v>75748.593599999993</v>
      </c>
      <c r="CR53">
        <f t="shared" si="43"/>
        <v>623.49090000000001</v>
      </c>
      <c r="CS53">
        <f t="shared" si="44"/>
        <v>551.26300000000003</v>
      </c>
      <c r="CT53">
        <f t="shared" si="45"/>
        <v>86004.319000000003</v>
      </c>
      <c r="CU53">
        <f t="shared" si="46"/>
        <v>0</v>
      </c>
      <c r="CV53">
        <f t="shared" si="47"/>
        <v>310.42</v>
      </c>
      <c r="CW53">
        <f t="shared" si="48"/>
        <v>1.72</v>
      </c>
      <c r="CX53">
        <f t="shared" si="49"/>
        <v>0</v>
      </c>
      <c r="CY53">
        <f t="shared" si="50"/>
        <v>19215.3321</v>
      </c>
      <c r="CZ53">
        <f t="shared" si="51"/>
        <v>11079.1104</v>
      </c>
      <c r="DC53" t="s">
        <v>3</v>
      </c>
      <c r="DD53" t="s">
        <v>3</v>
      </c>
      <c r="DE53" t="s">
        <v>3</v>
      </c>
      <c r="DF53" t="s">
        <v>3</v>
      </c>
      <c r="DG53" t="s">
        <v>3</v>
      </c>
      <c r="DH53" t="s">
        <v>3</v>
      </c>
      <c r="DI53" t="s">
        <v>3</v>
      </c>
      <c r="DJ53" t="s">
        <v>3</v>
      </c>
      <c r="DK53" t="s">
        <v>3</v>
      </c>
      <c r="DL53" t="s">
        <v>3</v>
      </c>
      <c r="DM53" t="s">
        <v>3</v>
      </c>
      <c r="DN53">
        <v>0</v>
      </c>
      <c r="DO53">
        <v>0</v>
      </c>
      <c r="DP53">
        <v>1</v>
      </c>
      <c r="DQ53">
        <v>1</v>
      </c>
      <c r="DU53">
        <v>1013</v>
      </c>
      <c r="DV53" t="s">
        <v>100</v>
      </c>
      <c r="DW53" t="s">
        <v>100</v>
      </c>
      <c r="DX53">
        <v>1</v>
      </c>
      <c r="EE53">
        <v>34105608</v>
      </c>
      <c r="EF53">
        <v>2</v>
      </c>
      <c r="EG53" t="s">
        <v>20</v>
      </c>
      <c r="EH53">
        <v>0</v>
      </c>
      <c r="EI53" t="s">
        <v>3</v>
      </c>
      <c r="EJ53">
        <v>1</v>
      </c>
      <c r="EK53">
        <v>11001</v>
      </c>
      <c r="EL53" t="s">
        <v>155</v>
      </c>
      <c r="EM53" t="s">
        <v>156</v>
      </c>
      <c r="EO53" t="s">
        <v>3</v>
      </c>
      <c r="EQ53">
        <v>0</v>
      </c>
      <c r="ER53">
        <v>22311.22</v>
      </c>
      <c r="ES53">
        <v>19573.28</v>
      </c>
      <c r="ET53">
        <v>24.87</v>
      </c>
      <c r="EU53">
        <v>17.39</v>
      </c>
      <c r="EV53">
        <v>2713.07</v>
      </c>
      <c r="EW53">
        <v>310.42</v>
      </c>
      <c r="EX53">
        <v>1.72</v>
      </c>
      <c r="EY53">
        <v>0</v>
      </c>
      <c r="FQ53">
        <v>0</v>
      </c>
      <c r="FR53">
        <f t="shared" si="52"/>
        <v>0</v>
      </c>
      <c r="FS53">
        <v>0</v>
      </c>
      <c r="FT53" t="s">
        <v>23</v>
      </c>
      <c r="FU53" t="s">
        <v>24</v>
      </c>
      <c r="FX53">
        <v>110.7</v>
      </c>
      <c r="FY53">
        <v>63.75</v>
      </c>
      <c r="GA53" t="s">
        <v>3</v>
      </c>
      <c r="GD53">
        <v>1</v>
      </c>
      <c r="GF53">
        <v>1494268860</v>
      </c>
      <c r="GG53">
        <v>2</v>
      </c>
      <c r="GH53">
        <v>1</v>
      </c>
      <c r="GI53">
        <v>2</v>
      </c>
      <c r="GJ53">
        <v>0</v>
      </c>
      <c r="GK53">
        <v>0</v>
      </c>
      <c r="GL53">
        <f t="shared" si="53"/>
        <v>0</v>
      </c>
      <c r="GM53">
        <f t="shared" si="54"/>
        <v>62769.72</v>
      </c>
      <c r="GN53">
        <f t="shared" si="55"/>
        <v>62769.72</v>
      </c>
      <c r="GO53">
        <f t="shared" si="56"/>
        <v>0</v>
      </c>
      <c r="GP53">
        <f t="shared" si="57"/>
        <v>0</v>
      </c>
      <c r="GR53">
        <v>0</v>
      </c>
      <c r="GS53">
        <v>3</v>
      </c>
      <c r="GT53">
        <v>0</v>
      </c>
      <c r="GU53" t="s">
        <v>3</v>
      </c>
      <c r="GV53">
        <f t="shared" si="58"/>
        <v>0</v>
      </c>
      <c r="GW53">
        <v>1</v>
      </c>
      <c r="GX53">
        <f t="shared" si="59"/>
        <v>0</v>
      </c>
      <c r="HA53">
        <v>0</v>
      </c>
      <c r="HB53">
        <v>0</v>
      </c>
      <c r="HC53">
        <f t="shared" si="60"/>
        <v>0</v>
      </c>
      <c r="IK53">
        <v>0</v>
      </c>
    </row>
    <row r="54" spans="1:245">
      <c r="A54">
        <v>17</v>
      </c>
      <c r="B54">
        <v>1</v>
      </c>
      <c r="C54">
        <f>ROW(SmtRes!A135)</f>
        <v>135</v>
      </c>
      <c r="D54">
        <f>ROW(EtalonRes!A138)</f>
        <v>138</v>
      </c>
      <c r="E54" t="s">
        <v>161</v>
      </c>
      <c r="F54" t="s">
        <v>162</v>
      </c>
      <c r="G54" t="s">
        <v>163</v>
      </c>
      <c r="H54" t="s">
        <v>164</v>
      </c>
      <c r="I54">
        <f>ROUND(19/100,9)</f>
        <v>0.19</v>
      </c>
      <c r="J54">
        <v>0</v>
      </c>
      <c r="O54">
        <f t="shared" si="21"/>
        <v>1090.83</v>
      </c>
      <c r="P54">
        <f t="shared" si="22"/>
        <v>710.68</v>
      </c>
      <c r="Q54">
        <f t="shared" si="23"/>
        <v>11.9</v>
      </c>
      <c r="R54">
        <f t="shared" si="24"/>
        <v>0</v>
      </c>
      <c r="S54">
        <f t="shared" si="25"/>
        <v>368.25</v>
      </c>
      <c r="T54">
        <f t="shared" si="26"/>
        <v>0</v>
      </c>
      <c r="U54">
        <f t="shared" si="27"/>
        <v>1.2654000000000001</v>
      </c>
      <c r="V54">
        <f t="shared" si="28"/>
        <v>0</v>
      </c>
      <c r="W54">
        <f t="shared" si="29"/>
        <v>0</v>
      </c>
      <c r="X54">
        <f t="shared" si="30"/>
        <v>408.76</v>
      </c>
      <c r="Y54">
        <f t="shared" si="31"/>
        <v>235.68</v>
      </c>
      <c r="AA54">
        <v>34981951</v>
      </c>
      <c r="AB54">
        <f t="shared" si="32"/>
        <v>1468.06</v>
      </c>
      <c r="AC54">
        <f t="shared" si="33"/>
        <v>1395.68</v>
      </c>
      <c r="AD54">
        <f t="shared" si="34"/>
        <v>11.24</v>
      </c>
      <c r="AE54">
        <f t="shared" si="35"/>
        <v>0</v>
      </c>
      <c r="AF54">
        <f t="shared" si="36"/>
        <v>61.14</v>
      </c>
      <c r="AG54">
        <f t="shared" si="37"/>
        <v>0</v>
      </c>
      <c r="AH54">
        <f t="shared" si="38"/>
        <v>6.66</v>
      </c>
      <c r="AI54">
        <f t="shared" si="39"/>
        <v>0</v>
      </c>
      <c r="AJ54">
        <f t="shared" si="40"/>
        <v>0</v>
      </c>
      <c r="AK54">
        <v>1468.06</v>
      </c>
      <c r="AL54">
        <v>1395.68</v>
      </c>
      <c r="AM54">
        <v>11.24</v>
      </c>
      <c r="AN54">
        <v>0</v>
      </c>
      <c r="AO54">
        <v>61.14</v>
      </c>
      <c r="AP54">
        <v>0</v>
      </c>
      <c r="AQ54">
        <v>6.66</v>
      </c>
      <c r="AR54">
        <v>0</v>
      </c>
      <c r="AS54">
        <v>0</v>
      </c>
      <c r="AT54">
        <v>111</v>
      </c>
      <c r="AU54">
        <v>64</v>
      </c>
      <c r="AV54">
        <v>1</v>
      </c>
      <c r="AW54">
        <v>1</v>
      </c>
      <c r="AZ54">
        <v>1</v>
      </c>
      <c r="BA54">
        <v>31.7</v>
      </c>
      <c r="BB54">
        <v>5.57</v>
      </c>
      <c r="BC54">
        <v>2.68</v>
      </c>
      <c r="BD54" t="s">
        <v>3</v>
      </c>
      <c r="BE54" t="s">
        <v>3</v>
      </c>
      <c r="BF54" t="s">
        <v>3</v>
      </c>
      <c r="BG54" t="s">
        <v>3</v>
      </c>
      <c r="BH54">
        <v>0</v>
      </c>
      <c r="BI54">
        <v>1</v>
      </c>
      <c r="BJ54" t="s">
        <v>165</v>
      </c>
      <c r="BM54">
        <v>11001</v>
      </c>
      <c r="BN54">
        <v>0</v>
      </c>
      <c r="BO54" t="s">
        <v>162</v>
      </c>
      <c r="BP54">
        <v>1</v>
      </c>
      <c r="BQ54">
        <v>2</v>
      </c>
      <c r="BR54">
        <v>0</v>
      </c>
      <c r="BS54">
        <v>31.7</v>
      </c>
      <c r="BT54">
        <v>1</v>
      </c>
      <c r="BU54">
        <v>1</v>
      </c>
      <c r="BV54">
        <v>1</v>
      </c>
      <c r="BW54">
        <v>1</v>
      </c>
      <c r="BX54">
        <v>1</v>
      </c>
      <c r="BY54" t="s">
        <v>3</v>
      </c>
      <c r="BZ54">
        <v>123</v>
      </c>
      <c r="CA54">
        <v>75</v>
      </c>
      <c r="CE54">
        <v>0</v>
      </c>
      <c r="CF54">
        <v>0</v>
      </c>
      <c r="CG54">
        <v>0</v>
      </c>
      <c r="CM54">
        <v>0</v>
      </c>
      <c r="CN54" t="s">
        <v>3</v>
      </c>
      <c r="CO54">
        <v>0</v>
      </c>
      <c r="CP54">
        <f t="shared" si="41"/>
        <v>1090.83</v>
      </c>
      <c r="CQ54">
        <f t="shared" si="42"/>
        <v>3740.4224000000004</v>
      </c>
      <c r="CR54">
        <f t="shared" si="43"/>
        <v>62.606800000000007</v>
      </c>
      <c r="CS54">
        <f t="shared" si="44"/>
        <v>0</v>
      </c>
      <c r="CT54">
        <f t="shared" si="45"/>
        <v>1938.1379999999999</v>
      </c>
      <c r="CU54">
        <f t="shared" si="46"/>
        <v>0</v>
      </c>
      <c r="CV54">
        <f t="shared" si="47"/>
        <v>6.66</v>
      </c>
      <c r="CW54">
        <f t="shared" si="48"/>
        <v>0</v>
      </c>
      <c r="CX54">
        <f t="shared" si="49"/>
        <v>0</v>
      </c>
      <c r="CY54">
        <f t="shared" si="50"/>
        <v>408.75749999999999</v>
      </c>
      <c r="CZ54">
        <f t="shared" si="51"/>
        <v>235.68</v>
      </c>
      <c r="DC54" t="s">
        <v>3</v>
      </c>
      <c r="DD54" t="s">
        <v>3</v>
      </c>
      <c r="DE54" t="s">
        <v>3</v>
      </c>
      <c r="DF54" t="s">
        <v>3</v>
      </c>
      <c r="DG54" t="s">
        <v>3</v>
      </c>
      <c r="DH54" t="s">
        <v>3</v>
      </c>
      <c r="DI54" t="s">
        <v>3</v>
      </c>
      <c r="DJ54" t="s">
        <v>3</v>
      </c>
      <c r="DK54" t="s">
        <v>3</v>
      </c>
      <c r="DL54" t="s">
        <v>3</v>
      </c>
      <c r="DM54" t="s">
        <v>3</v>
      </c>
      <c r="DN54">
        <v>0</v>
      </c>
      <c r="DO54">
        <v>0</v>
      </c>
      <c r="DP54">
        <v>1</v>
      </c>
      <c r="DQ54">
        <v>1</v>
      </c>
      <c r="DU54">
        <v>1013</v>
      </c>
      <c r="DV54" t="s">
        <v>164</v>
      </c>
      <c r="DW54" t="s">
        <v>164</v>
      </c>
      <c r="DX54">
        <v>1</v>
      </c>
      <c r="EE54">
        <v>34105608</v>
      </c>
      <c r="EF54">
        <v>2</v>
      </c>
      <c r="EG54" t="s">
        <v>20</v>
      </c>
      <c r="EH54">
        <v>0</v>
      </c>
      <c r="EI54" t="s">
        <v>3</v>
      </c>
      <c r="EJ54">
        <v>1</v>
      </c>
      <c r="EK54">
        <v>11001</v>
      </c>
      <c r="EL54" t="s">
        <v>155</v>
      </c>
      <c r="EM54" t="s">
        <v>156</v>
      </c>
      <c r="EO54" t="s">
        <v>3</v>
      </c>
      <c r="EQ54">
        <v>0</v>
      </c>
      <c r="ER54">
        <v>1468.06</v>
      </c>
      <c r="ES54">
        <v>1395.68</v>
      </c>
      <c r="ET54">
        <v>11.24</v>
      </c>
      <c r="EU54">
        <v>0</v>
      </c>
      <c r="EV54">
        <v>61.14</v>
      </c>
      <c r="EW54">
        <v>6.66</v>
      </c>
      <c r="EX54">
        <v>0</v>
      </c>
      <c r="EY54">
        <v>0</v>
      </c>
      <c r="FQ54">
        <v>0</v>
      </c>
      <c r="FR54">
        <f t="shared" si="52"/>
        <v>0</v>
      </c>
      <c r="FS54">
        <v>0</v>
      </c>
      <c r="FT54" t="s">
        <v>23</v>
      </c>
      <c r="FU54" t="s">
        <v>24</v>
      </c>
      <c r="FX54">
        <v>110.7</v>
      </c>
      <c r="FY54">
        <v>63.75</v>
      </c>
      <c r="GA54" t="s">
        <v>3</v>
      </c>
      <c r="GD54">
        <v>1</v>
      </c>
      <c r="GF54">
        <v>-1131838271</v>
      </c>
      <c r="GG54">
        <v>2</v>
      </c>
      <c r="GH54">
        <v>1</v>
      </c>
      <c r="GI54">
        <v>2</v>
      </c>
      <c r="GJ54">
        <v>0</v>
      </c>
      <c r="GK54">
        <v>0</v>
      </c>
      <c r="GL54">
        <f t="shared" si="53"/>
        <v>0</v>
      </c>
      <c r="GM54">
        <f t="shared" si="54"/>
        <v>1735.27</v>
      </c>
      <c r="GN54">
        <f t="shared" si="55"/>
        <v>1735.27</v>
      </c>
      <c r="GO54">
        <f t="shared" si="56"/>
        <v>0</v>
      </c>
      <c r="GP54">
        <f t="shared" si="57"/>
        <v>0</v>
      </c>
      <c r="GR54">
        <v>0</v>
      </c>
      <c r="GS54">
        <v>3</v>
      </c>
      <c r="GT54">
        <v>0</v>
      </c>
      <c r="GU54" t="s">
        <v>3</v>
      </c>
      <c r="GV54">
        <f t="shared" si="58"/>
        <v>0</v>
      </c>
      <c r="GW54">
        <v>1</v>
      </c>
      <c r="GX54">
        <f t="shared" si="59"/>
        <v>0</v>
      </c>
      <c r="HA54">
        <v>0</v>
      </c>
      <c r="HB54">
        <v>0</v>
      </c>
      <c r="HC54">
        <f t="shared" si="60"/>
        <v>0</v>
      </c>
      <c r="IK54">
        <v>0</v>
      </c>
    </row>
    <row r="55" spans="1:245">
      <c r="A55">
        <v>17</v>
      </c>
      <c r="B55">
        <v>1</v>
      </c>
      <c r="C55">
        <f>ROW(SmtRes!A141)</f>
        <v>141</v>
      </c>
      <c r="D55">
        <f>ROW(EtalonRes!A144)</f>
        <v>144</v>
      </c>
      <c r="E55" t="s">
        <v>166</v>
      </c>
      <c r="F55" t="s">
        <v>167</v>
      </c>
      <c r="G55" t="s">
        <v>168</v>
      </c>
      <c r="H55" t="s">
        <v>169</v>
      </c>
      <c r="I55">
        <f>ROUND(20/100,9)</f>
        <v>0.2</v>
      </c>
      <c r="J55">
        <v>0</v>
      </c>
      <c r="O55">
        <f t="shared" si="21"/>
        <v>12343.23</v>
      </c>
      <c r="P55">
        <f t="shared" si="22"/>
        <v>5329.45</v>
      </c>
      <c r="Q55">
        <f t="shared" si="23"/>
        <v>907.6</v>
      </c>
      <c r="R55">
        <f t="shared" si="24"/>
        <v>65.05</v>
      </c>
      <c r="S55">
        <f t="shared" si="25"/>
        <v>6106.18</v>
      </c>
      <c r="T55">
        <f t="shared" si="26"/>
        <v>0</v>
      </c>
      <c r="U55">
        <f t="shared" si="27"/>
        <v>20.492000000000001</v>
      </c>
      <c r="V55">
        <f t="shared" si="28"/>
        <v>0.15200000000000002</v>
      </c>
      <c r="W55">
        <f t="shared" si="29"/>
        <v>0</v>
      </c>
      <c r="X55">
        <f t="shared" si="30"/>
        <v>5862.67</v>
      </c>
      <c r="Y55">
        <f t="shared" si="31"/>
        <v>2900.48</v>
      </c>
      <c r="AA55">
        <v>34981951</v>
      </c>
      <c r="AB55">
        <f t="shared" si="32"/>
        <v>6747.4</v>
      </c>
      <c r="AC55">
        <f t="shared" si="33"/>
        <v>5350.85</v>
      </c>
      <c r="AD55">
        <f t="shared" si="34"/>
        <v>433.43</v>
      </c>
      <c r="AE55">
        <f t="shared" si="35"/>
        <v>10.26</v>
      </c>
      <c r="AF55">
        <f t="shared" si="36"/>
        <v>963.12</v>
      </c>
      <c r="AG55">
        <f t="shared" si="37"/>
        <v>0</v>
      </c>
      <c r="AH55">
        <f t="shared" si="38"/>
        <v>102.46</v>
      </c>
      <c r="AI55">
        <f t="shared" si="39"/>
        <v>0.76</v>
      </c>
      <c r="AJ55">
        <f t="shared" si="40"/>
        <v>0</v>
      </c>
      <c r="AK55">
        <v>6747.4</v>
      </c>
      <c r="AL55">
        <v>5350.85</v>
      </c>
      <c r="AM55">
        <v>433.43</v>
      </c>
      <c r="AN55">
        <v>10.26</v>
      </c>
      <c r="AO55">
        <v>963.12</v>
      </c>
      <c r="AP55">
        <v>0</v>
      </c>
      <c r="AQ55">
        <v>102.46</v>
      </c>
      <c r="AR55">
        <v>0.76</v>
      </c>
      <c r="AS55">
        <v>0</v>
      </c>
      <c r="AT55">
        <v>95</v>
      </c>
      <c r="AU55">
        <v>47</v>
      </c>
      <c r="AV55">
        <v>1</v>
      </c>
      <c r="AW55">
        <v>1</v>
      </c>
      <c r="AZ55">
        <v>1</v>
      </c>
      <c r="BA55">
        <v>31.7</v>
      </c>
      <c r="BB55">
        <v>10.47</v>
      </c>
      <c r="BC55">
        <v>4.9800000000000004</v>
      </c>
      <c r="BD55" t="s">
        <v>3</v>
      </c>
      <c r="BE55" t="s">
        <v>3</v>
      </c>
      <c r="BF55" t="s">
        <v>3</v>
      </c>
      <c r="BG55" t="s">
        <v>3</v>
      </c>
      <c r="BH55">
        <v>0</v>
      </c>
      <c r="BI55">
        <v>1</v>
      </c>
      <c r="BJ55" t="s">
        <v>170</v>
      </c>
      <c r="BM55">
        <v>15001</v>
      </c>
      <c r="BN55">
        <v>0</v>
      </c>
      <c r="BO55" t="s">
        <v>167</v>
      </c>
      <c r="BP55">
        <v>1</v>
      </c>
      <c r="BQ55">
        <v>2</v>
      </c>
      <c r="BR55">
        <v>0</v>
      </c>
      <c r="BS55">
        <v>31.7</v>
      </c>
      <c r="BT55">
        <v>1</v>
      </c>
      <c r="BU55">
        <v>1</v>
      </c>
      <c r="BV55">
        <v>1</v>
      </c>
      <c r="BW55">
        <v>1</v>
      </c>
      <c r="BX55">
        <v>1</v>
      </c>
      <c r="BY55" t="s">
        <v>3</v>
      </c>
      <c r="BZ55">
        <v>105</v>
      </c>
      <c r="CA55">
        <v>55</v>
      </c>
      <c r="CE55">
        <v>0</v>
      </c>
      <c r="CF55">
        <v>0</v>
      </c>
      <c r="CG55">
        <v>0</v>
      </c>
      <c r="CM55">
        <v>0</v>
      </c>
      <c r="CN55" t="s">
        <v>3</v>
      </c>
      <c r="CO55">
        <v>0</v>
      </c>
      <c r="CP55">
        <f t="shared" si="41"/>
        <v>12343.23</v>
      </c>
      <c r="CQ55">
        <f t="shared" si="42"/>
        <v>26647.233000000004</v>
      </c>
      <c r="CR55">
        <f t="shared" si="43"/>
        <v>4538.0120999999999</v>
      </c>
      <c r="CS55">
        <f t="shared" si="44"/>
        <v>325.24199999999996</v>
      </c>
      <c r="CT55">
        <f t="shared" si="45"/>
        <v>30530.903999999999</v>
      </c>
      <c r="CU55">
        <f t="shared" si="46"/>
        <v>0</v>
      </c>
      <c r="CV55">
        <f t="shared" si="47"/>
        <v>102.46</v>
      </c>
      <c r="CW55">
        <f t="shared" si="48"/>
        <v>0.76</v>
      </c>
      <c r="CX55">
        <f t="shared" si="49"/>
        <v>0</v>
      </c>
      <c r="CY55">
        <f t="shared" si="50"/>
        <v>5862.6685000000007</v>
      </c>
      <c r="CZ55">
        <f t="shared" si="51"/>
        <v>2900.4780999999998</v>
      </c>
      <c r="DC55" t="s">
        <v>3</v>
      </c>
      <c r="DD55" t="s">
        <v>3</v>
      </c>
      <c r="DE55" t="s">
        <v>3</v>
      </c>
      <c r="DF55" t="s">
        <v>3</v>
      </c>
      <c r="DG55" t="s">
        <v>3</v>
      </c>
      <c r="DH55" t="s">
        <v>3</v>
      </c>
      <c r="DI55" t="s">
        <v>3</v>
      </c>
      <c r="DJ55" t="s">
        <v>3</v>
      </c>
      <c r="DK55" t="s">
        <v>3</v>
      </c>
      <c r="DL55" t="s">
        <v>3</v>
      </c>
      <c r="DM55" t="s">
        <v>3</v>
      </c>
      <c r="DN55">
        <v>0</v>
      </c>
      <c r="DO55">
        <v>0</v>
      </c>
      <c r="DP55">
        <v>1</v>
      </c>
      <c r="DQ55">
        <v>1</v>
      </c>
      <c r="DU55">
        <v>1013</v>
      </c>
      <c r="DV55" t="s">
        <v>169</v>
      </c>
      <c r="DW55" t="s">
        <v>169</v>
      </c>
      <c r="DX55">
        <v>1</v>
      </c>
      <c r="EE55">
        <v>34105633</v>
      </c>
      <c r="EF55">
        <v>2</v>
      </c>
      <c r="EG55" t="s">
        <v>20</v>
      </c>
      <c r="EH55">
        <v>0</v>
      </c>
      <c r="EI55" t="s">
        <v>3</v>
      </c>
      <c r="EJ55">
        <v>1</v>
      </c>
      <c r="EK55">
        <v>15001</v>
      </c>
      <c r="EL55" t="s">
        <v>72</v>
      </c>
      <c r="EM55" t="s">
        <v>73</v>
      </c>
      <c r="EO55" t="s">
        <v>3</v>
      </c>
      <c r="EQ55">
        <v>0</v>
      </c>
      <c r="ER55">
        <v>6747.4</v>
      </c>
      <c r="ES55">
        <v>5350.85</v>
      </c>
      <c r="ET55">
        <v>433.43</v>
      </c>
      <c r="EU55">
        <v>10.26</v>
      </c>
      <c r="EV55">
        <v>963.12</v>
      </c>
      <c r="EW55">
        <v>102.46</v>
      </c>
      <c r="EX55">
        <v>0.76</v>
      </c>
      <c r="EY55">
        <v>0</v>
      </c>
      <c r="FQ55">
        <v>0</v>
      </c>
      <c r="FR55">
        <f t="shared" si="52"/>
        <v>0</v>
      </c>
      <c r="FS55">
        <v>0</v>
      </c>
      <c r="FT55" t="s">
        <v>23</v>
      </c>
      <c r="FU55" t="s">
        <v>24</v>
      </c>
      <c r="FX55">
        <v>94.5</v>
      </c>
      <c r="FY55">
        <v>46.75</v>
      </c>
      <c r="GA55" t="s">
        <v>3</v>
      </c>
      <c r="GD55">
        <v>1</v>
      </c>
      <c r="GF55">
        <v>-1218928354</v>
      </c>
      <c r="GG55">
        <v>2</v>
      </c>
      <c r="GH55">
        <v>1</v>
      </c>
      <c r="GI55">
        <v>2</v>
      </c>
      <c r="GJ55">
        <v>0</v>
      </c>
      <c r="GK55">
        <v>0</v>
      </c>
      <c r="GL55">
        <f t="shared" si="53"/>
        <v>0</v>
      </c>
      <c r="GM55">
        <f t="shared" si="54"/>
        <v>21106.38</v>
      </c>
      <c r="GN55">
        <f t="shared" si="55"/>
        <v>21106.38</v>
      </c>
      <c r="GO55">
        <f t="shared" si="56"/>
        <v>0</v>
      </c>
      <c r="GP55">
        <f t="shared" si="57"/>
        <v>0</v>
      </c>
      <c r="GR55">
        <v>0</v>
      </c>
      <c r="GS55">
        <v>3</v>
      </c>
      <c r="GT55">
        <v>0</v>
      </c>
      <c r="GU55" t="s">
        <v>3</v>
      </c>
      <c r="GV55">
        <f t="shared" si="58"/>
        <v>0</v>
      </c>
      <c r="GW55">
        <v>1</v>
      </c>
      <c r="GX55">
        <f t="shared" si="59"/>
        <v>0</v>
      </c>
      <c r="HA55">
        <v>0</v>
      </c>
      <c r="HB55">
        <v>0</v>
      </c>
      <c r="HC55">
        <f t="shared" si="60"/>
        <v>0</v>
      </c>
      <c r="IK55">
        <v>0</v>
      </c>
    </row>
    <row r="56" spans="1:245">
      <c r="A56">
        <v>17</v>
      </c>
      <c r="B56">
        <v>1</v>
      </c>
      <c r="C56">
        <f>ROW(SmtRes!A147)</f>
        <v>147</v>
      </c>
      <c r="D56">
        <f>ROW(EtalonRes!A150)</f>
        <v>150</v>
      </c>
      <c r="E56" t="s">
        <v>171</v>
      </c>
      <c r="F56" t="s">
        <v>172</v>
      </c>
      <c r="G56" t="s">
        <v>173</v>
      </c>
      <c r="H56" t="s">
        <v>85</v>
      </c>
      <c r="I56">
        <f>ROUND(6/100,9)</f>
        <v>0.06</v>
      </c>
      <c r="J56">
        <v>0</v>
      </c>
      <c r="O56">
        <f t="shared" si="21"/>
        <v>1888.63</v>
      </c>
      <c r="P56">
        <f t="shared" si="22"/>
        <v>83.52</v>
      </c>
      <c r="Q56">
        <f t="shared" si="23"/>
        <v>23.98</v>
      </c>
      <c r="R56">
        <f t="shared" si="24"/>
        <v>5.14</v>
      </c>
      <c r="S56">
        <f t="shared" si="25"/>
        <v>1781.13</v>
      </c>
      <c r="T56">
        <f t="shared" si="26"/>
        <v>0</v>
      </c>
      <c r="U56">
        <f t="shared" si="27"/>
        <v>5.6639999999999997</v>
      </c>
      <c r="V56">
        <f t="shared" si="28"/>
        <v>1.2E-2</v>
      </c>
      <c r="W56">
        <f t="shared" si="29"/>
        <v>0</v>
      </c>
      <c r="X56">
        <f t="shared" si="30"/>
        <v>1696.96</v>
      </c>
      <c r="Y56">
        <f t="shared" si="31"/>
        <v>1161.08</v>
      </c>
      <c r="AA56">
        <v>34981951</v>
      </c>
      <c r="AB56">
        <f t="shared" si="32"/>
        <v>1101.54</v>
      </c>
      <c r="AC56">
        <f t="shared" si="33"/>
        <v>120.73</v>
      </c>
      <c r="AD56">
        <f t="shared" si="34"/>
        <v>44.36</v>
      </c>
      <c r="AE56">
        <f t="shared" si="35"/>
        <v>2.7</v>
      </c>
      <c r="AF56">
        <f t="shared" si="36"/>
        <v>936.45</v>
      </c>
      <c r="AG56">
        <f t="shared" si="37"/>
        <v>0</v>
      </c>
      <c r="AH56">
        <f t="shared" si="38"/>
        <v>94.4</v>
      </c>
      <c r="AI56">
        <f t="shared" si="39"/>
        <v>0.2</v>
      </c>
      <c r="AJ56">
        <f t="shared" si="40"/>
        <v>0</v>
      </c>
      <c r="AK56">
        <v>1101.54</v>
      </c>
      <c r="AL56">
        <v>120.73</v>
      </c>
      <c r="AM56">
        <v>44.36</v>
      </c>
      <c r="AN56">
        <v>2.7</v>
      </c>
      <c r="AO56">
        <v>936.45</v>
      </c>
      <c r="AP56">
        <v>0</v>
      </c>
      <c r="AQ56">
        <v>94.4</v>
      </c>
      <c r="AR56">
        <v>0.2</v>
      </c>
      <c r="AS56">
        <v>0</v>
      </c>
      <c r="AT56">
        <v>95</v>
      </c>
      <c r="AU56">
        <v>65</v>
      </c>
      <c r="AV56">
        <v>1</v>
      </c>
      <c r="AW56">
        <v>1</v>
      </c>
      <c r="AZ56">
        <v>1</v>
      </c>
      <c r="BA56">
        <v>31.7</v>
      </c>
      <c r="BB56">
        <v>9.01</v>
      </c>
      <c r="BC56">
        <v>11.53</v>
      </c>
      <c r="BD56" t="s">
        <v>3</v>
      </c>
      <c r="BE56" t="s">
        <v>3</v>
      </c>
      <c r="BF56" t="s">
        <v>3</v>
      </c>
      <c r="BG56" t="s">
        <v>3</v>
      </c>
      <c r="BH56">
        <v>0</v>
      </c>
      <c r="BI56">
        <v>2</v>
      </c>
      <c r="BJ56" t="s">
        <v>174</v>
      </c>
      <c r="BM56">
        <v>108001</v>
      </c>
      <c r="BN56">
        <v>0</v>
      </c>
      <c r="BO56" t="s">
        <v>172</v>
      </c>
      <c r="BP56">
        <v>1</v>
      </c>
      <c r="BQ56">
        <v>3</v>
      </c>
      <c r="BR56">
        <v>0</v>
      </c>
      <c r="BS56">
        <v>31.7</v>
      </c>
      <c r="BT56">
        <v>1</v>
      </c>
      <c r="BU56">
        <v>1</v>
      </c>
      <c r="BV56">
        <v>1</v>
      </c>
      <c r="BW56">
        <v>1</v>
      </c>
      <c r="BX56">
        <v>1</v>
      </c>
      <c r="BY56" t="s">
        <v>3</v>
      </c>
      <c r="BZ56">
        <v>95</v>
      </c>
      <c r="CA56">
        <v>65</v>
      </c>
      <c r="CE56">
        <v>0</v>
      </c>
      <c r="CF56">
        <v>0</v>
      </c>
      <c r="CG56">
        <v>0</v>
      </c>
      <c r="CM56">
        <v>0</v>
      </c>
      <c r="CN56" t="s">
        <v>3</v>
      </c>
      <c r="CO56">
        <v>0</v>
      </c>
      <c r="CP56">
        <f t="shared" si="41"/>
        <v>1888.63</v>
      </c>
      <c r="CQ56">
        <f t="shared" si="42"/>
        <v>1392.0169000000001</v>
      </c>
      <c r="CR56">
        <f t="shared" si="43"/>
        <v>399.68360000000001</v>
      </c>
      <c r="CS56">
        <f t="shared" si="44"/>
        <v>85.59</v>
      </c>
      <c r="CT56">
        <f t="shared" si="45"/>
        <v>29685.465</v>
      </c>
      <c r="CU56">
        <f t="shared" si="46"/>
        <v>0</v>
      </c>
      <c r="CV56">
        <f t="shared" si="47"/>
        <v>94.4</v>
      </c>
      <c r="CW56">
        <f t="shared" si="48"/>
        <v>0.2</v>
      </c>
      <c r="CX56">
        <f t="shared" si="49"/>
        <v>0</v>
      </c>
      <c r="CY56">
        <f t="shared" si="50"/>
        <v>1696.9565000000002</v>
      </c>
      <c r="CZ56">
        <f t="shared" si="51"/>
        <v>1161.0755000000001</v>
      </c>
      <c r="DC56" t="s">
        <v>3</v>
      </c>
      <c r="DD56" t="s">
        <v>3</v>
      </c>
      <c r="DE56" t="s">
        <v>3</v>
      </c>
      <c r="DF56" t="s">
        <v>3</v>
      </c>
      <c r="DG56" t="s">
        <v>3</v>
      </c>
      <c r="DH56" t="s">
        <v>3</v>
      </c>
      <c r="DI56" t="s">
        <v>3</v>
      </c>
      <c r="DJ56" t="s">
        <v>3</v>
      </c>
      <c r="DK56" t="s">
        <v>3</v>
      </c>
      <c r="DL56" t="s">
        <v>3</v>
      </c>
      <c r="DM56" t="s">
        <v>3</v>
      </c>
      <c r="DN56">
        <v>0</v>
      </c>
      <c r="DO56">
        <v>0</v>
      </c>
      <c r="DP56">
        <v>1</v>
      </c>
      <c r="DQ56">
        <v>1</v>
      </c>
      <c r="DU56">
        <v>1010</v>
      </c>
      <c r="DV56" t="s">
        <v>85</v>
      </c>
      <c r="DW56" t="s">
        <v>85</v>
      </c>
      <c r="DX56">
        <v>100</v>
      </c>
      <c r="EE56">
        <v>34105490</v>
      </c>
      <c r="EF56">
        <v>3</v>
      </c>
      <c r="EG56" t="s">
        <v>133</v>
      </c>
      <c r="EH56">
        <v>0</v>
      </c>
      <c r="EI56" t="s">
        <v>3</v>
      </c>
      <c r="EJ56">
        <v>2</v>
      </c>
      <c r="EK56">
        <v>108001</v>
      </c>
      <c r="EL56" t="s">
        <v>134</v>
      </c>
      <c r="EM56" t="s">
        <v>135</v>
      </c>
      <c r="EO56" t="s">
        <v>3</v>
      </c>
      <c r="EQ56">
        <v>0</v>
      </c>
      <c r="ER56">
        <v>1101.54</v>
      </c>
      <c r="ES56">
        <v>120.73</v>
      </c>
      <c r="ET56">
        <v>44.36</v>
      </c>
      <c r="EU56">
        <v>2.7</v>
      </c>
      <c r="EV56">
        <v>936.45</v>
      </c>
      <c r="EW56">
        <v>94.4</v>
      </c>
      <c r="EX56">
        <v>0.2</v>
      </c>
      <c r="EY56">
        <v>0</v>
      </c>
      <c r="FQ56">
        <v>0</v>
      </c>
      <c r="FR56">
        <f t="shared" si="52"/>
        <v>0</v>
      </c>
      <c r="FS56">
        <v>0</v>
      </c>
      <c r="FX56">
        <v>95</v>
      </c>
      <c r="FY56">
        <v>65</v>
      </c>
      <c r="GA56" t="s">
        <v>3</v>
      </c>
      <c r="GD56">
        <v>1</v>
      </c>
      <c r="GF56">
        <v>1562201403</v>
      </c>
      <c r="GG56">
        <v>2</v>
      </c>
      <c r="GH56">
        <v>1</v>
      </c>
      <c r="GI56">
        <v>2</v>
      </c>
      <c r="GJ56">
        <v>0</v>
      </c>
      <c r="GK56">
        <v>0</v>
      </c>
      <c r="GL56">
        <f t="shared" si="53"/>
        <v>0</v>
      </c>
      <c r="GM56">
        <f t="shared" si="54"/>
        <v>4746.67</v>
      </c>
      <c r="GN56">
        <f t="shared" si="55"/>
        <v>0</v>
      </c>
      <c r="GO56">
        <f t="shared" si="56"/>
        <v>4746.67</v>
      </c>
      <c r="GP56">
        <f t="shared" si="57"/>
        <v>0</v>
      </c>
      <c r="GR56">
        <v>0</v>
      </c>
      <c r="GS56">
        <v>3</v>
      </c>
      <c r="GT56">
        <v>0</v>
      </c>
      <c r="GU56" t="s">
        <v>3</v>
      </c>
      <c r="GV56">
        <f t="shared" si="58"/>
        <v>0</v>
      </c>
      <c r="GW56">
        <v>1</v>
      </c>
      <c r="GX56">
        <f t="shared" si="59"/>
        <v>0</v>
      </c>
      <c r="HA56">
        <v>0</v>
      </c>
      <c r="HB56">
        <v>0</v>
      </c>
      <c r="HC56">
        <f t="shared" si="60"/>
        <v>0</v>
      </c>
      <c r="IK56">
        <v>0</v>
      </c>
    </row>
    <row r="58" spans="1:245">
      <c r="A58" s="2">
        <v>51</v>
      </c>
      <c r="B58" s="2">
        <f>B24</f>
        <v>1</v>
      </c>
      <c r="C58" s="2">
        <f>A24</f>
        <v>4</v>
      </c>
      <c r="D58" s="2">
        <f>ROW(A24)</f>
        <v>24</v>
      </c>
      <c r="E58" s="2"/>
      <c r="F58" s="2" t="str">
        <f>IF(F24&lt;&gt;"",F24,"")</f>
        <v>Новый раздел</v>
      </c>
      <c r="G58" s="2" t="str">
        <f>IF(G24&lt;&gt;"",G24,"")</f>
        <v>Помещение №1</v>
      </c>
      <c r="H58" s="2">
        <v>0</v>
      </c>
      <c r="I58" s="2"/>
      <c r="J58" s="2"/>
      <c r="K58" s="2"/>
      <c r="L58" s="2"/>
      <c r="M58" s="2"/>
      <c r="N58" s="2"/>
      <c r="O58" s="2">
        <f t="shared" ref="O58:T58" si="61">ROUND(AB58,2)</f>
        <v>128063.69</v>
      </c>
      <c r="P58" s="2">
        <f t="shared" si="61"/>
        <v>54585.760000000002</v>
      </c>
      <c r="Q58" s="2">
        <f t="shared" si="61"/>
        <v>4807.68</v>
      </c>
      <c r="R58" s="2">
        <f t="shared" si="61"/>
        <v>2326.69</v>
      </c>
      <c r="S58" s="2">
        <f t="shared" si="61"/>
        <v>68670.25</v>
      </c>
      <c r="T58" s="2">
        <f t="shared" si="61"/>
        <v>0</v>
      </c>
      <c r="U58" s="2">
        <f>AH58</f>
        <v>237.96799999999996</v>
      </c>
      <c r="V58" s="2">
        <f>AI58</f>
        <v>7.0472679999999999</v>
      </c>
      <c r="W58" s="2">
        <f>ROUND(AJ58,2)</f>
        <v>350.66</v>
      </c>
      <c r="X58" s="2">
        <f>ROUND(AK58,2)</f>
        <v>67705.67</v>
      </c>
      <c r="Y58" s="2">
        <f>ROUND(AL58,2)</f>
        <v>39531.07</v>
      </c>
      <c r="Z58" s="2"/>
      <c r="AA58" s="2"/>
      <c r="AB58" s="2">
        <f>ROUND(SUMIF(AA28:AA56,"=34981951",O28:O56),2)</f>
        <v>128063.69</v>
      </c>
      <c r="AC58" s="2">
        <f>ROUND(SUMIF(AA28:AA56,"=34981951",P28:P56),2)</f>
        <v>54585.760000000002</v>
      </c>
      <c r="AD58" s="2">
        <f>ROUND(SUMIF(AA28:AA56,"=34981951",Q28:Q56),2)</f>
        <v>4807.68</v>
      </c>
      <c r="AE58" s="2">
        <f>ROUND(SUMIF(AA28:AA56,"=34981951",R28:R56),2)</f>
        <v>2326.69</v>
      </c>
      <c r="AF58" s="2">
        <f>ROUND(SUMIF(AA28:AA56,"=34981951",S28:S56),2)</f>
        <v>68670.25</v>
      </c>
      <c r="AG58" s="2">
        <f>ROUND(SUMIF(AA28:AA56,"=34981951",T28:T56),2)</f>
        <v>0</v>
      </c>
      <c r="AH58" s="2">
        <f>SUMIF(AA28:AA56,"=34981951",U28:U56)</f>
        <v>237.96799999999996</v>
      </c>
      <c r="AI58" s="2">
        <f>SUMIF(AA28:AA56,"=34981951",V28:V56)</f>
        <v>7.0472679999999999</v>
      </c>
      <c r="AJ58" s="2">
        <f>ROUND(SUMIF(AA28:AA56,"=34981951",W28:W56),2)</f>
        <v>350.66</v>
      </c>
      <c r="AK58" s="2">
        <f>ROUND(SUMIF(AA28:AA56,"=34981951",X28:X56),2)</f>
        <v>67705.67</v>
      </c>
      <c r="AL58" s="2">
        <f>ROUND(SUMIF(AA28:AA56,"=34981951",Y28:Y56),2)</f>
        <v>39531.07</v>
      </c>
      <c r="AM58" s="2"/>
      <c r="AN58" s="2"/>
      <c r="AO58" s="2">
        <f t="shared" ref="AO58:BD58" si="62">ROUND(BX58,2)</f>
        <v>0</v>
      </c>
      <c r="AP58" s="2">
        <f t="shared" si="62"/>
        <v>0</v>
      </c>
      <c r="AQ58" s="2">
        <f t="shared" si="62"/>
        <v>0</v>
      </c>
      <c r="AR58" s="2">
        <f t="shared" si="62"/>
        <v>235300.43</v>
      </c>
      <c r="AS58" s="2">
        <f t="shared" si="62"/>
        <v>216410.88</v>
      </c>
      <c r="AT58" s="2">
        <f t="shared" si="62"/>
        <v>18889.55</v>
      </c>
      <c r="AU58" s="2">
        <f t="shared" si="62"/>
        <v>0</v>
      </c>
      <c r="AV58" s="2">
        <f t="shared" si="62"/>
        <v>54585.760000000002</v>
      </c>
      <c r="AW58" s="2">
        <f t="shared" si="62"/>
        <v>54585.760000000002</v>
      </c>
      <c r="AX58" s="2">
        <f t="shared" si="62"/>
        <v>0</v>
      </c>
      <c r="AY58" s="2">
        <f t="shared" si="62"/>
        <v>54585.760000000002</v>
      </c>
      <c r="AZ58" s="2">
        <f t="shared" si="62"/>
        <v>0</v>
      </c>
      <c r="BA58" s="2">
        <f t="shared" si="62"/>
        <v>0</v>
      </c>
      <c r="BB58" s="2">
        <f t="shared" si="62"/>
        <v>0</v>
      </c>
      <c r="BC58" s="2">
        <f t="shared" si="62"/>
        <v>0</v>
      </c>
      <c r="BD58" s="2">
        <f t="shared" si="62"/>
        <v>0</v>
      </c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>
        <f>ROUND(SUMIF(AA28:AA56,"=34981951",FQ28:FQ56),2)</f>
        <v>0</v>
      </c>
      <c r="BY58" s="2">
        <f>ROUND(SUMIF(AA28:AA56,"=34981951",FR28:FR56),2)</f>
        <v>0</v>
      </c>
      <c r="BZ58" s="2">
        <f>ROUND(SUMIF(AA28:AA56,"=34981951",GL28:GL56),2)</f>
        <v>0</v>
      </c>
      <c r="CA58" s="2">
        <f>ROUND(SUMIF(AA28:AA56,"=34981951",GM28:GM56),2)</f>
        <v>235300.43</v>
      </c>
      <c r="CB58" s="2">
        <f>ROUND(SUMIF(AA28:AA56,"=34981951",GN28:GN56),2)</f>
        <v>216410.88</v>
      </c>
      <c r="CC58" s="2">
        <f>ROUND(SUMIF(AA28:AA56,"=34981951",GO28:GO56),2)</f>
        <v>18889.55</v>
      </c>
      <c r="CD58" s="2">
        <f>ROUND(SUMIF(AA28:AA56,"=34981951",GP28:GP56),2)</f>
        <v>0</v>
      </c>
      <c r="CE58" s="2">
        <f>AC58-BX58</f>
        <v>54585.760000000002</v>
      </c>
      <c r="CF58" s="2">
        <f>AC58-BY58</f>
        <v>54585.760000000002</v>
      </c>
      <c r="CG58" s="2">
        <f>BX58-BZ58</f>
        <v>0</v>
      </c>
      <c r="CH58" s="2">
        <f>AC58-BX58-BY58+BZ58</f>
        <v>54585.760000000002</v>
      </c>
      <c r="CI58" s="2">
        <f>BY58-BZ58</f>
        <v>0</v>
      </c>
      <c r="CJ58" s="2">
        <f>ROUND(SUMIF(AA28:AA56,"=34981951",GX28:GX56),2)</f>
        <v>0</v>
      </c>
      <c r="CK58" s="2">
        <f>ROUND(SUMIF(AA28:AA56,"=34981951",GY28:GY56),2)</f>
        <v>0</v>
      </c>
      <c r="CL58" s="2">
        <f>ROUND(SUMIF(AA28:AA56,"=34981951",GZ28:GZ56),2)</f>
        <v>0</v>
      </c>
      <c r="CM58" s="2">
        <f>ROUND(SUMIF(AA28:AA56,"=34981951",HD28:HD56),2)</f>
        <v>0</v>
      </c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>
        <v>0</v>
      </c>
    </row>
    <row r="60" spans="1:245">
      <c r="A60" s="4">
        <v>50</v>
      </c>
      <c r="B60" s="4">
        <v>0</v>
      </c>
      <c r="C60" s="4">
        <v>0</v>
      </c>
      <c r="D60" s="4">
        <v>1</v>
      </c>
      <c r="E60" s="4">
        <v>201</v>
      </c>
      <c r="F60" s="4">
        <f>ROUND(Source!O58,O60)</f>
        <v>128063.69</v>
      </c>
      <c r="G60" s="4" t="s">
        <v>175</v>
      </c>
      <c r="H60" s="4" t="s">
        <v>176</v>
      </c>
      <c r="I60" s="4"/>
      <c r="J60" s="4"/>
      <c r="K60" s="4">
        <v>201</v>
      </c>
      <c r="L60" s="4">
        <v>1</v>
      </c>
      <c r="M60" s="4">
        <v>3</v>
      </c>
      <c r="N60" s="4" t="s">
        <v>3</v>
      </c>
      <c r="O60" s="4">
        <v>2</v>
      </c>
      <c r="P60" s="4"/>
      <c r="Q60" s="4"/>
      <c r="R60" s="4"/>
      <c r="S60" s="4"/>
      <c r="T60" s="4"/>
      <c r="U60" s="4"/>
      <c r="V60" s="4"/>
      <c r="W60" s="4"/>
    </row>
    <row r="61" spans="1:245">
      <c r="A61" s="4">
        <v>50</v>
      </c>
      <c r="B61" s="4">
        <v>0</v>
      </c>
      <c r="C61" s="4">
        <v>0</v>
      </c>
      <c r="D61" s="4">
        <v>1</v>
      </c>
      <c r="E61" s="4">
        <v>202</v>
      </c>
      <c r="F61" s="4">
        <f>ROUND(Source!P58,O61)</f>
        <v>54585.760000000002</v>
      </c>
      <c r="G61" s="4" t="s">
        <v>177</v>
      </c>
      <c r="H61" s="4" t="s">
        <v>178</v>
      </c>
      <c r="I61" s="4"/>
      <c r="J61" s="4"/>
      <c r="K61" s="4">
        <v>202</v>
      </c>
      <c r="L61" s="4">
        <v>2</v>
      </c>
      <c r="M61" s="4">
        <v>3</v>
      </c>
      <c r="N61" s="4" t="s">
        <v>3</v>
      </c>
      <c r="O61" s="4">
        <v>2</v>
      </c>
      <c r="P61" s="4"/>
      <c r="Q61" s="4"/>
      <c r="R61" s="4"/>
      <c r="S61" s="4"/>
      <c r="T61" s="4"/>
      <c r="U61" s="4"/>
      <c r="V61" s="4"/>
      <c r="W61" s="4"/>
    </row>
    <row r="62" spans="1:245">
      <c r="A62" s="4">
        <v>50</v>
      </c>
      <c r="B62" s="4">
        <v>0</v>
      </c>
      <c r="C62" s="4">
        <v>0</v>
      </c>
      <c r="D62" s="4">
        <v>1</v>
      </c>
      <c r="E62" s="4">
        <v>222</v>
      </c>
      <c r="F62" s="4">
        <f>ROUND(Source!AO58,O62)</f>
        <v>0</v>
      </c>
      <c r="G62" s="4" t="s">
        <v>179</v>
      </c>
      <c r="H62" s="4" t="s">
        <v>180</v>
      </c>
      <c r="I62" s="4"/>
      <c r="J62" s="4"/>
      <c r="K62" s="4">
        <v>222</v>
      </c>
      <c r="L62" s="4">
        <v>3</v>
      </c>
      <c r="M62" s="4">
        <v>3</v>
      </c>
      <c r="N62" s="4" t="s">
        <v>3</v>
      </c>
      <c r="O62" s="4">
        <v>2</v>
      </c>
      <c r="P62" s="4"/>
      <c r="Q62" s="4"/>
      <c r="R62" s="4"/>
      <c r="S62" s="4"/>
      <c r="T62" s="4"/>
      <c r="U62" s="4"/>
      <c r="V62" s="4"/>
      <c r="W62" s="4"/>
    </row>
    <row r="63" spans="1:245">
      <c r="A63" s="4">
        <v>50</v>
      </c>
      <c r="B63" s="4">
        <v>0</v>
      </c>
      <c r="C63" s="4">
        <v>0</v>
      </c>
      <c r="D63" s="4">
        <v>1</v>
      </c>
      <c r="E63" s="4">
        <v>225</v>
      </c>
      <c r="F63" s="4">
        <f>ROUND(Source!AV58,O63)</f>
        <v>54585.760000000002</v>
      </c>
      <c r="G63" s="4" t="s">
        <v>181</v>
      </c>
      <c r="H63" s="4" t="s">
        <v>182</v>
      </c>
      <c r="I63" s="4"/>
      <c r="J63" s="4"/>
      <c r="K63" s="4">
        <v>225</v>
      </c>
      <c r="L63" s="4">
        <v>4</v>
      </c>
      <c r="M63" s="4">
        <v>3</v>
      </c>
      <c r="N63" s="4" t="s">
        <v>3</v>
      </c>
      <c r="O63" s="4">
        <v>2</v>
      </c>
      <c r="P63" s="4"/>
      <c r="Q63" s="4"/>
      <c r="R63" s="4"/>
      <c r="S63" s="4"/>
      <c r="T63" s="4"/>
      <c r="U63" s="4"/>
      <c r="V63" s="4"/>
      <c r="W63" s="4"/>
    </row>
    <row r="64" spans="1:245">
      <c r="A64" s="4">
        <v>50</v>
      </c>
      <c r="B64" s="4">
        <v>0</v>
      </c>
      <c r="C64" s="4">
        <v>0</v>
      </c>
      <c r="D64" s="4">
        <v>1</v>
      </c>
      <c r="E64" s="4">
        <v>226</v>
      </c>
      <c r="F64" s="4">
        <f>ROUND(Source!AW58,O64)</f>
        <v>54585.760000000002</v>
      </c>
      <c r="G64" s="4" t="s">
        <v>183</v>
      </c>
      <c r="H64" s="4" t="s">
        <v>184</v>
      </c>
      <c r="I64" s="4"/>
      <c r="J64" s="4"/>
      <c r="K64" s="4">
        <v>226</v>
      </c>
      <c r="L64" s="4">
        <v>5</v>
      </c>
      <c r="M64" s="4">
        <v>3</v>
      </c>
      <c r="N64" s="4" t="s">
        <v>3</v>
      </c>
      <c r="O64" s="4">
        <v>2</v>
      </c>
      <c r="P64" s="4"/>
      <c r="Q64" s="4"/>
      <c r="R64" s="4"/>
      <c r="S64" s="4"/>
      <c r="T64" s="4"/>
      <c r="U64" s="4"/>
      <c r="V64" s="4"/>
      <c r="W64" s="4"/>
    </row>
    <row r="65" spans="1:23">
      <c r="A65" s="4">
        <v>50</v>
      </c>
      <c r="B65" s="4">
        <v>0</v>
      </c>
      <c r="C65" s="4">
        <v>0</v>
      </c>
      <c r="D65" s="4">
        <v>1</v>
      </c>
      <c r="E65" s="4">
        <v>227</v>
      </c>
      <c r="F65" s="4">
        <f>ROUND(Source!AX58,O65)</f>
        <v>0</v>
      </c>
      <c r="G65" s="4" t="s">
        <v>185</v>
      </c>
      <c r="H65" s="4" t="s">
        <v>186</v>
      </c>
      <c r="I65" s="4"/>
      <c r="J65" s="4"/>
      <c r="K65" s="4">
        <v>227</v>
      </c>
      <c r="L65" s="4">
        <v>6</v>
      </c>
      <c r="M65" s="4">
        <v>3</v>
      </c>
      <c r="N65" s="4" t="s">
        <v>3</v>
      </c>
      <c r="O65" s="4">
        <v>2</v>
      </c>
      <c r="P65" s="4"/>
      <c r="Q65" s="4"/>
      <c r="R65" s="4"/>
      <c r="S65" s="4"/>
      <c r="T65" s="4"/>
      <c r="U65" s="4"/>
      <c r="V65" s="4"/>
      <c r="W65" s="4"/>
    </row>
    <row r="66" spans="1:23">
      <c r="A66" s="4">
        <v>50</v>
      </c>
      <c r="B66" s="4">
        <v>0</v>
      </c>
      <c r="C66" s="4">
        <v>0</v>
      </c>
      <c r="D66" s="4">
        <v>1</v>
      </c>
      <c r="E66" s="4">
        <v>228</v>
      </c>
      <c r="F66" s="4">
        <f>ROUND(Source!AY58,O66)</f>
        <v>54585.760000000002</v>
      </c>
      <c r="G66" s="4" t="s">
        <v>187</v>
      </c>
      <c r="H66" s="4" t="s">
        <v>188</v>
      </c>
      <c r="I66" s="4"/>
      <c r="J66" s="4"/>
      <c r="K66" s="4">
        <v>228</v>
      </c>
      <c r="L66" s="4">
        <v>7</v>
      </c>
      <c r="M66" s="4">
        <v>3</v>
      </c>
      <c r="N66" s="4" t="s">
        <v>3</v>
      </c>
      <c r="O66" s="4">
        <v>2</v>
      </c>
      <c r="P66" s="4"/>
      <c r="Q66" s="4"/>
      <c r="R66" s="4"/>
      <c r="S66" s="4"/>
      <c r="T66" s="4"/>
      <c r="U66" s="4"/>
      <c r="V66" s="4"/>
      <c r="W66" s="4"/>
    </row>
    <row r="67" spans="1:23">
      <c r="A67" s="4">
        <v>50</v>
      </c>
      <c r="B67" s="4">
        <v>0</v>
      </c>
      <c r="C67" s="4">
        <v>0</v>
      </c>
      <c r="D67" s="4">
        <v>1</v>
      </c>
      <c r="E67" s="4">
        <v>216</v>
      </c>
      <c r="F67" s="4">
        <f>ROUND(Source!AP58,O67)</f>
        <v>0</v>
      </c>
      <c r="G67" s="4" t="s">
        <v>189</v>
      </c>
      <c r="H67" s="4" t="s">
        <v>190</v>
      </c>
      <c r="I67" s="4"/>
      <c r="J67" s="4"/>
      <c r="K67" s="4">
        <v>216</v>
      </c>
      <c r="L67" s="4">
        <v>8</v>
      </c>
      <c r="M67" s="4">
        <v>3</v>
      </c>
      <c r="N67" s="4" t="s">
        <v>3</v>
      </c>
      <c r="O67" s="4">
        <v>2</v>
      </c>
      <c r="P67" s="4"/>
      <c r="Q67" s="4"/>
      <c r="R67" s="4"/>
      <c r="S67" s="4"/>
      <c r="T67" s="4"/>
      <c r="U67" s="4"/>
      <c r="V67" s="4"/>
      <c r="W67" s="4"/>
    </row>
    <row r="68" spans="1:23">
      <c r="A68" s="4">
        <v>50</v>
      </c>
      <c r="B68" s="4">
        <v>0</v>
      </c>
      <c r="C68" s="4">
        <v>0</v>
      </c>
      <c r="D68" s="4">
        <v>1</v>
      </c>
      <c r="E68" s="4">
        <v>223</v>
      </c>
      <c r="F68" s="4">
        <f>ROUND(Source!AQ58,O68)</f>
        <v>0</v>
      </c>
      <c r="G68" s="4" t="s">
        <v>191</v>
      </c>
      <c r="H68" s="4" t="s">
        <v>192</v>
      </c>
      <c r="I68" s="4"/>
      <c r="J68" s="4"/>
      <c r="K68" s="4">
        <v>223</v>
      </c>
      <c r="L68" s="4">
        <v>9</v>
      </c>
      <c r="M68" s="4">
        <v>3</v>
      </c>
      <c r="N68" s="4" t="s">
        <v>3</v>
      </c>
      <c r="O68" s="4">
        <v>2</v>
      </c>
      <c r="P68" s="4"/>
      <c r="Q68" s="4"/>
      <c r="R68" s="4"/>
      <c r="S68" s="4"/>
      <c r="T68" s="4"/>
      <c r="U68" s="4"/>
      <c r="V68" s="4"/>
      <c r="W68" s="4"/>
    </row>
    <row r="69" spans="1:23">
      <c r="A69" s="4">
        <v>50</v>
      </c>
      <c r="B69" s="4">
        <v>0</v>
      </c>
      <c r="C69" s="4">
        <v>0</v>
      </c>
      <c r="D69" s="4">
        <v>1</v>
      </c>
      <c r="E69" s="4">
        <v>229</v>
      </c>
      <c r="F69" s="4">
        <f>ROUND(Source!AZ58,O69)</f>
        <v>0</v>
      </c>
      <c r="G69" s="4" t="s">
        <v>193</v>
      </c>
      <c r="H69" s="4" t="s">
        <v>194</v>
      </c>
      <c r="I69" s="4"/>
      <c r="J69" s="4"/>
      <c r="K69" s="4">
        <v>229</v>
      </c>
      <c r="L69" s="4">
        <v>10</v>
      </c>
      <c r="M69" s="4">
        <v>3</v>
      </c>
      <c r="N69" s="4" t="s">
        <v>3</v>
      </c>
      <c r="O69" s="4">
        <v>2</v>
      </c>
      <c r="P69" s="4"/>
      <c r="Q69" s="4"/>
      <c r="R69" s="4"/>
      <c r="S69" s="4"/>
      <c r="T69" s="4"/>
      <c r="U69" s="4"/>
      <c r="V69" s="4"/>
      <c r="W69" s="4"/>
    </row>
    <row r="70" spans="1:23">
      <c r="A70" s="4">
        <v>50</v>
      </c>
      <c r="B70" s="4">
        <v>0</v>
      </c>
      <c r="C70" s="4">
        <v>0</v>
      </c>
      <c r="D70" s="4">
        <v>1</v>
      </c>
      <c r="E70" s="4">
        <v>203</v>
      </c>
      <c r="F70" s="4">
        <f>ROUND(Source!Q58,O70)</f>
        <v>4807.68</v>
      </c>
      <c r="G70" s="4" t="s">
        <v>195</v>
      </c>
      <c r="H70" s="4" t="s">
        <v>196</v>
      </c>
      <c r="I70" s="4"/>
      <c r="J70" s="4"/>
      <c r="K70" s="4">
        <v>203</v>
      </c>
      <c r="L70" s="4">
        <v>11</v>
      </c>
      <c r="M70" s="4">
        <v>3</v>
      </c>
      <c r="N70" s="4" t="s">
        <v>3</v>
      </c>
      <c r="O70" s="4">
        <v>2</v>
      </c>
      <c r="P70" s="4"/>
      <c r="Q70" s="4"/>
      <c r="R70" s="4"/>
      <c r="S70" s="4"/>
      <c r="T70" s="4"/>
      <c r="U70" s="4"/>
      <c r="V70" s="4"/>
      <c r="W70" s="4"/>
    </row>
    <row r="71" spans="1:23">
      <c r="A71" s="4">
        <v>50</v>
      </c>
      <c r="B71" s="4">
        <v>0</v>
      </c>
      <c r="C71" s="4">
        <v>0</v>
      </c>
      <c r="D71" s="4">
        <v>1</v>
      </c>
      <c r="E71" s="4">
        <v>231</v>
      </c>
      <c r="F71" s="4">
        <f>ROUND(Source!BB58,O71)</f>
        <v>0</v>
      </c>
      <c r="G71" s="4" t="s">
        <v>197</v>
      </c>
      <c r="H71" s="4" t="s">
        <v>198</v>
      </c>
      <c r="I71" s="4"/>
      <c r="J71" s="4"/>
      <c r="K71" s="4">
        <v>231</v>
      </c>
      <c r="L71" s="4">
        <v>12</v>
      </c>
      <c r="M71" s="4">
        <v>3</v>
      </c>
      <c r="N71" s="4" t="s">
        <v>3</v>
      </c>
      <c r="O71" s="4">
        <v>2</v>
      </c>
      <c r="P71" s="4"/>
      <c r="Q71" s="4"/>
      <c r="R71" s="4"/>
      <c r="S71" s="4"/>
      <c r="T71" s="4"/>
      <c r="U71" s="4"/>
      <c r="V71" s="4"/>
      <c r="W71" s="4"/>
    </row>
    <row r="72" spans="1:23">
      <c r="A72" s="4">
        <v>50</v>
      </c>
      <c r="B72" s="4">
        <v>0</v>
      </c>
      <c r="C72" s="4">
        <v>0</v>
      </c>
      <c r="D72" s="4">
        <v>1</v>
      </c>
      <c r="E72" s="4">
        <v>204</v>
      </c>
      <c r="F72" s="4">
        <f>ROUND(Source!R58,O72)</f>
        <v>2326.69</v>
      </c>
      <c r="G72" s="4" t="s">
        <v>199</v>
      </c>
      <c r="H72" s="4" t="s">
        <v>200</v>
      </c>
      <c r="I72" s="4"/>
      <c r="J72" s="4"/>
      <c r="K72" s="4">
        <v>204</v>
      </c>
      <c r="L72" s="4">
        <v>13</v>
      </c>
      <c r="M72" s="4">
        <v>3</v>
      </c>
      <c r="N72" s="4" t="s">
        <v>3</v>
      </c>
      <c r="O72" s="4">
        <v>2</v>
      </c>
      <c r="P72" s="4"/>
      <c r="Q72" s="4"/>
      <c r="R72" s="4"/>
      <c r="S72" s="4"/>
      <c r="T72" s="4"/>
      <c r="U72" s="4"/>
      <c r="V72" s="4"/>
      <c r="W72" s="4"/>
    </row>
    <row r="73" spans="1:23">
      <c r="A73" s="4">
        <v>50</v>
      </c>
      <c r="B73" s="4">
        <v>0</v>
      </c>
      <c r="C73" s="4">
        <v>0</v>
      </c>
      <c r="D73" s="4">
        <v>1</v>
      </c>
      <c r="E73" s="4">
        <v>205</v>
      </c>
      <c r="F73" s="4">
        <f>ROUND(Source!S58,O73)</f>
        <v>68670.25</v>
      </c>
      <c r="G73" s="4" t="s">
        <v>201</v>
      </c>
      <c r="H73" s="4" t="s">
        <v>202</v>
      </c>
      <c r="I73" s="4"/>
      <c r="J73" s="4"/>
      <c r="K73" s="4">
        <v>205</v>
      </c>
      <c r="L73" s="4">
        <v>14</v>
      </c>
      <c r="M73" s="4">
        <v>3</v>
      </c>
      <c r="N73" s="4" t="s">
        <v>3</v>
      </c>
      <c r="O73" s="4">
        <v>2</v>
      </c>
      <c r="P73" s="4"/>
      <c r="Q73" s="4"/>
      <c r="R73" s="4"/>
      <c r="S73" s="4"/>
      <c r="T73" s="4"/>
      <c r="U73" s="4"/>
      <c r="V73" s="4"/>
      <c r="W73" s="4"/>
    </row>
    <row r="74" spans="1:23">
      <c r="A74" s="4">
        <v>50</v>
      </c>
      <c r="B74" s="4">
        <v>0</v>
      </c>
      <c r="C74" s="4">
        <v>0</v>
      </c>
      <c r="D74" s="4">
        <v>1</v>
      </c>
      <c r="E74" s="4">
        <v>232</v>
      </c>
      <c r="F74" s="4">
        <f>ROUND(Source!BC58,O74)</f>
        <v>0</v>
      </c>
      <c r="G74" s="4" t="s">
        <v>203</v>
      </c>
      <c r="H74" s="4" t="s">
        <v>204</v>
      </c>
      <c r="I74" s="4"/>
      <c r="J74" s="4"/>
      <c r="K74" s="4">
        <v>232</v>
      </c>
      <c r="L74" s="4">
        <v>15</v>
      </c>
      <c r="M74" s="4">
        <v>3</v>
      </c>
      <c r="N74" s="4" t="s">
        <v>3</v>
      </c>
      <c r="O74" s="4">
        <v>2</v>
      </c>
      <c r="P74" s="4"/>
      <c r="Q74" s="4"/>
      <c r="R74" s="4"/>
      <c r="S74" s="4"/>
      <c r="T74" s="4"/>
      <c r="U74" s="4"/>
      <c r="V74" s="4"/>
      <c r="W74" s="4"/>
    </row>
    <row r="75" spans="1:23">
      <c r="A75" s="4">
        <v>50</v>
      </c>
      <c r="B75" s="4">
        <v>0</v>
      </c>
      <c r="C75" s="4">
        <v>0</v>
      </c>
      <c r="D75" s="4">
        <v>1</v>
      </c>
      <c r="E75" s="4">
        <v>214</v>
      </c>
      <c r="F75" s="4">
        <f>ROUND(Source!AS58,O75)</f>
        <v>216410.88</v>
      </c>
      <c r="G75" s="4" t="s">
        <v>205</v>
      </c>
      <c r="H75" s="4" t="s">
        <v>206</v>
      </c>
      <c r="I75" s="4"/>
      <c r="J75" s="4"/>
      <c r="K75" s="4">
        <v>214</v>
      </c>
      <c r="L75" s="4">
        <v>16</v>
      </c>
      <c r="M75" s="4">
        <v>3</v>
      </c>
      <c r="N75" s="4" t="s">
        <v>3</v>
      </c>
      <c r="O75" s="4">
        <v>2</v>
      </c>
      <c r="P75" s="4"/>
      <c r="Q75" s="4"/>
      <c r="R75" s="4"/>
      <c r="S75" s="4"/>
      <c r="T75" s="4"/>
      <c r="U75" s="4"/>
      <c r="V75" s="4"/>
      <c r="W75" s="4"/>
    </row>
    <row r="76" spans="1:23">
      <c r="A76" s="4">
        <v>50</v>
      </c>
      <c r="B76" s="4">
        <v>0</v>
      </c>
      <c r="C76" s="4">
        <v>0</v>
      </c>
      <c r="D76" s="4">
        <v>1</v>
      </c>
      <c r="E76" s="4">
        <v>215</v>
      </c>
      <c r="F76" s="4">
        <f>ROUND(Source!AT58,O76)</f>
        <v>18889.55</v>
      </c>
      <c r="G76" s="4" t="s">
        <v>207</v>
      </c>
      <c r="H76" s="4" t="s">
        <v>208</v>
      </c>
      <c r="I76" s="4"/>
      <c r="J76" s="4"/>
      <c r="K76" s="4">
        <v>215</v>
      </c>
      <c r="L76" s="4">
        <v>17</v>
      </c>
      <c r="M76" s="4">
        <v>3</v>
      </c>
      <c r="N76" s="4" t="s">
        <v>3</v>
      </c>
      <c r="O76" s="4">
        <v>2</v>
      </c>
      <c r="P76" s="4"/>
      <c r="Q76" s="4"/>
      <c r="R76" s="4"/>
      <c r="S76" s="4"/>
      <c r="T76" s="4"/>
      <c r="U76" s="4"/>
      <c r="V76" s="4"/>
      <c r="W76" s="4"/>
    </row>
    <row r="77" spans="1:23">
      <c r="A77" s="4">
        <v>50</v>
      </c>
      <c r="B77" s="4">
        <v>0</v>
      </c>
      <c r="C77" s="4">
        <v>0</v>
      </c>
      <c r="D77" s="4">
        <v>1</v>
      </c>
      <c r="E77" s="4">
        <v>217</v>
      </c>
      <c r="F77" s="4">
        <f>ROUND(Source!AU58,O77)</f>
        <v>0</v>
      </c>
      <c r="G77" s="4" t="s">
        <v>209</v>
      </c>
      <c r="H77" s="4" t="s">
        <v>210</v>
      </c>
      <c r="I77" s="4"/>
      <c r="J77" s="4"/>
      <c r="K77" s="4">
        <v>217</v>
      </c>
      <c r="L77" s="4">
        <v>18</v>
      </c>
      <c r="M77" s="4">
        <v>3</v>
      </c>
      <c r="N77" s="4" t="s">
        <v>3</v>
      </c>
      <c r="O77" s="4">
        <v>2</v>
      </c>
      <c r="P77" s="4"/>
      <c r="Q77" s="4"/>
      <c r="R77" s="4"/>
      <c r="S77" s="4"/>
      <c r="T77" s="4"/>
      <c r="U77" s="4"/>
      <c r="V77" s="4"/>
      <c r="W77" s="4"/>
    </row>
    <row r="78" spans="1:23">
      <c r="A78" s="4">
        <v>50</v>
      </c>
      <c r="B78" s="4">
        <v>0</v>
      </c>
      <c r="C78" s="4">
        <v>0</v>
      </c>
      <c r="D78" s="4">
        <v>1</v>
      </c>
      <c r="E78" s="4">
        <v>230</v>
      </c>
      <c r="F78" s="4">
        <f>ROUND(Source!BA58,O78)</f>
        <v>0</v>
      </c>
      <c r="G78" s="4" t="s">
        <v>211</v>
      </c>
      <c r="H78" s="4" t="s">
        <v>212</v>
      </c>
      <c r="I78" s="4"/>
      <c r="J78" s="4"/>
      <c r="K78" s="4">
        <v>230</v>
      </c>
      <c r="L78" s="4">
        <v>19</v>
      </c>
      <c r="M78" s="4">
        <v>3</v>
      </c>
      <c r="N78" s="4" t="s">
        <v>3</v>
      </c>
      <c r="O78" s="4">
        <v>2</v>
      </c>
      <c r="P78" s="4"/>
      <c r="Q78" s="4"/>
      <c r="R78" s="4"/>
      <c r="S78" s="4"/>
      <c r="T78" s="4"/>
      <c r="U78" s="4"/>
      <c r="V78" s="4"/>
      <c r="W78" s="4"/>
    </row>
    <row r="79" spans="1:23">
      <c r="A79" s="4">
        <v>50</v>
      </c>
      <c r="B79" s="4">
        <v>0</v>
      </c>
      <c r="C79" s="4">
        <v>0</v>
      </c>
      <c r="D79" s="4">
        <v>1</v>
      </c>
      <c r="E79" s="4">
        <v>206</v>
      </c>
      <c r="F79" s="4">
        <f>ROUND(Source!T58,O79)</f>
        <v>0</v>
      </c>
      <c r="G79" s="4" t="s">
        <v>213</v>
      </c>
      <c r="H79" s="4" t="s">
        <v>214</v>
      </c>
      <c r="I79" s="4"/>
      <c r="J79" s="4"/>
      <c r="K79" s="4">
        <v>206</v>
      </c>
      <c r="L79" s="4">
        <v>20</v>
      </c>
      <c r="M79" s="4">
        <v>3</v>
      </c>
      <c r="N79" s="4" t="s">
        <v>3</v>
      </c>
      <c r="O79" s="4">
        <v>2</v>
      </c>
      <c r="P79" s="4"/>
      <c r="Q79" s="4"/>
      <c r="R79" s="4"/>
      <c r="S79" s="4"/>
      <c r="T79" s="4"/>
      <c r="U79" s="4"/>
      <c r="V79" s="4"/>
      <c r="W79" s="4"/>
    </row>
    <row r="80" spans="1:23">
      <c r="A80" s="4">
        <v>50</v>
      </c>
      <c r="B80" s="4">
        <v>0</v>
      </c>
      <c r="C80" s="4">
        <v>0</v>
      </c>
      <c r="D80" s="4">
        <v>1</v>
      </c>
      <c r="E80" s="4">
        <v>207</v>
      </c>
      <c r="F80" s="4">
        <f>Source!U58</f>
        <v>237.96799999999996</v>
      </c>
      <c r="G80" s="4" t="s">
        <v>215</v>
      </c>
      <c r="H80" s="4" t="s">
        <v>216</v>
      </c>
      <c r="I80" s="4"/>
      <c r="J80" s="4"/>
      <c r="K80" s="4">
        <v>207</v>
      </c>
      <c r="L80" s="4">
        <v>21</v>
      </c>
      <c r="M80" s="4">
        <v>3</v>
      </c>
      <c r="N80" s="4" t="s">
        <v>3</v>
      </c>
      <c r="O80" s="4">
        <v>-1</v>
      </c>
      <c r="P80" s="4"/>
      <c r="Q80" s="4"/>
      <c r="R80" s="4"/>
      <c r="S80" s="4"/>
      <c r="T80" s="4"/>
      <c r="U80" s="4"/>
      <c r="V80" s="4"/>
      <c r="W80" s="4"/>
    </row>
    <row r="81" spans="1:245">
      <c r="A81" s="4">
        <v>50</v>
      </c>
      <c r="B81" s="4">
        <v>0</v>
      </c>
      <c r="C81" s="4">
        <v>0</v>
      </c>
      <c r="D81" s="4">
        <v>1</v>
      </c>
      <c r="E81" s="4">
        <v>208</v>
      </c>
      <c r="F81" s="4">
        <f>Source!V58</f>
        <v>7.0472679999999999</v>
      </c>
      <c r="G81" s="4" t="s">
        <v>217</v>
      </c>
      <c r="H81" s="4" t="s">
        <v>218</v>
      </c>
      <c r="I81" s="4"/>
      <c r="J81" s="4"/>
      <c r="K81" s="4">
        <v>208</v>
      </c>
      <c r="L81" s="4">
        <v>22</v>
      </c>
      <c r="M81" s="4">
        <v>3</v>
      </c>
      <c r="N81" s="4" t="s">
        <v>3</v>
      </c>
      <c r="O81" s="4">
        <v>-1</v>
      </c>
      <c r="P81" s="4"/>
      <c r="Q81" s="4"/>
      <c r="R81" s="4"/>
      <c r="S81" s="4"/>
      <c r="T81" s="4"/>
      <c r="U81" s="4"/>
      <c r="V81" s="4"/>
      <c r="W81" s="4"/>
    </row>
    <row r="82" spans="1:245">
      <c r="A82" s="4">
        <v>50</v>
      </c>
      <c r="B82" s="4">
        <v>0</v>
      </c>
      <c r="C82" s="4">
        <v>0</v>
      </c>
      <c r="D82" s="4">
        <v>1</v>
      </c>
      <c r="E82" s="4">
        <v>209</v>
      </c>
      <c r="F82" s="4">
        <f>ROUND(Source!W58,O82)</f>
        <v>350.66</v>
      </c>
      <c r="G82" s="4" t="s">
        <v>219</v>
      </c>
      <c r="H82" s="4" t="s">
        <v>220</v>
      </c>
      <c r="I82" s="4"/>
      <c r="J82" s="4"/>
      <c r="K82" s="4">
        <v>209</v>
      </c>
      <c r="L82" s="4">
        <v>23</v>
      </c>
      <c r="M82" s="4">
        <v>3</v>
      </c>
      <c r="N82" s="4" t="s">
        <v>3</v>
      </c>
      <c r="O82" s="4">
        <v>2</v>
      </c>
      <c r="P82" s="4"/>
      <c r="Q82" s="4"/>
      <c r="R82" s="4"/>
      <c r="S82" s="4"/>
      <c r="T82" s="4"/>
      <c r="U82" s="4"/>
      <c r="V82" s="4"/>
      <c r="W82" s="4"/>
    </row>
    <row r="83" spans="1:245">
      <c r="A83" s="4">
        <v>50</v>
      </c>
      <c r="B83" s="4">
        <v>0</v>
      </c>
      <c r="C83" s="4">
        <v>0</v>
      </c>
      <c r="D83" s="4">
        <v>1</v>
      </c>
      <c r="E83" s="4">
        <v>233</v>
      </c>
      <c r="F83" s="4">
        <f>ROUND(Source!BD58,O83)</f>
        <v>0</v>
      </c>
      <c r="G83" s="4" t="s">
        <v>221</v>
      </c>
      <c r="H83" s="4" t="s">
        <v>222</v>
      </c>
      <c r="I83" s="4"/>
      <c r="J83" s="4"/>
      <c r="K83" s="4">
        <v>233</v>
      </c>
      <c r="L83" s="4">
        <v>24</v>
      </c>
      <c r="M83" s="4">
        <v>3</v>
      </c>
      <c r="N83" s="4" t="s">
        <v>3</v>
      </c>
      <c r="O83" s="4">
        <v>2</v>
      </c>
      <c r="P83" s="4"/>
      <c r="Q83" s="4"/>
      <c r="R83" s="4"/>
      <c r="S83" s="4"/>
      <c r="T83" s="4"/>
      <c r="U83" s="4"/>
      <c r="V83" s="4"/>
      <c r="W83" s="4"/>
    </row>
    <row r="84" spans="1:245">
      <c r="A84" s="4">
        <v>50</v>
      </c>
      <c r="B84" s="4">
        <v>0</v>
      </c>
      <c r="C84" s="4">
        <v>0</v>
      </c>
      <c r="D84" s="4">
        <v>1</v>
      </c>
      <c r="E84" s="4">
        <v>210</v>
      </c>
      <c r="F84" s="4">
        <f>ROUND(Source!X58,O84)</f>
        <v>67705.67</v>
      </c>
      <c r="G84" s="4" t="s">
        <v>223</v>
      </c>
      <c r="H84" s="4" t="s">
        <v>224</v>
      </c>
      <c r="I84" s="4"/>
      <c r="J84" s="4"/>
      <c r="K84" s="4">
        <v>210</v>
      </c>
      <c r="L84" s="4">
        <v>25</v>
      </c>
      <c r="M84" s="4">
        <v>3</v>
      </c>
      <c r="N84" s="4" t="s">
        <v>3</v>
      </c>
      <c r="O84" s="4">
        <v>2</v>
      </c>
      <c r="P84" s="4"/>
      <c r="Q84" s="4"/>
      <c r="R84" s="4"/>
      <c r="S84" s="4"/>
      <c r="T84" s="4"/>
      <c r="U84" s="4"/>
      <c r="V84" s="4"/>
      <c r="W84" s="4"/>
    </row>
    <row r="85" spans="1:245">
      <c r="A85" s="4">
        <v>50</v>
      </c>
      <c r="B85" s="4">
        <v>0</v>
      </c>
      <c r="C85" s="4">
        <v>0</v>
      </c>
      <c r="D85" s="4">
        <v>1</v>
      </c>
      <c r="E85" s="4">
        <v>211</v>
      </c>
      <c r="F85" s="4">
        <f>ROUND(Source!Y58,O85)</f>
        <v>39531.07</v>
      </c>
      <c r="G85" s="4" t="s">
        <v>225</v>
      </c>
      <c r="H85" s="4" t="s">
        <v>226</v>
      </c>
      <c r="I85" s="4"/>
      <c r="J85" s="4"/>
      <c r="K85" s="4">
        <v>211</v>
      </c>
      <c r="L85" s="4">
        <v>26</v>
      </c>
      <c r="M85" s="4">
        <v>3</v>
      </c>
      <c r="N85" s="4" t="s">
        <v>3</v>
      </c>
      <c r="O85" s="4">
        <v>2</v>
      </c>
      <c r="P85" s="4"/>
      <c r="Q85" s="4"/>
      <c r="R85" s="4"/>
      <c r="S85" s="4"/>
      <c r="T85" s="4"/>
      <c r="U85" s="4"/>
      <c r="V85" s="4"/>
      <c r="W85" s="4"/>
    </row>
    <row r="86" spans="1:245">
      <c r="A86" s="4">
        <v>50</v>
      </c>
      <c r="B86" s="4">
        <v>0</v>
      </c>
      <c r="C86" s="4">
        <v>0</v>
      </c>
      <c r="D86" s="4">
        <v>1</v>
      </c>
      <c r="E86" s="4">
        <v>224</v>
      </c>
      <c r="F86" s="4">
        <f>ROUND(Source!AR58,O86)</f>
        <v>235300.43</v>
      </c>
      <c r="G86" s="4" t="s">
        <v>227</v>
      </c>
      <c r="H86" s="4" t="s">
        <v>228</v>
      </c>
      <c r="I86" s="4"/>
      <c r="J86" s="4"/>
      <c r="K86" s="4">
        <v>224</v>
      </c>
      <c r="L86" s="4">
        <v>27</v>
      </c>
      <c r="M86" s="4">
        <v>3</v>
      </c>
      <c r="N86" s="4" t="s">
        <v>3</v>
      </c>
      <c r="O86" s="4">
        <v>2</v>
      </c>
      <c r="P86" s="4"/>
      <c r="Q86" s="4"/>
      <c r="R86" s="4"/>
      <c r="S86" s="4"/>
      <c r="T86" s="4"/>
      <c r="U86" s="4"/>
      <c r="V86" s="4"/>
      <c r="W86" s="4"/>
    </row>
    <row r="88" spans="1:245">
      <c r="A88" s="1">
        <v>4</v>
      </c>
      <c r="B88" s="1">
        <v>1</v>
      </c>
      <c r="C88" s="1"/>
      <c r="D88" s="1">
        <f>ROW(A104)</f>
        <v>104</v>
      </c>
      <c r="E88" s="1"/>
      <c r="F88" s="1" t="s">
        <v>14</v>
      </c>
      <c r="G88" s="1" t="s">
        <v>229</v>
      </c>
      <c r="H88" s="1" t="s">
        <v>3</v>
      </c>
      <c r="I88" s="1">
        <v>0</v>
      </c>
      <c r="J88" s="1"/>
      <c r="K88" s="1">
        <v>0</v>
      </c>
      <c r="L88" s="1"/>
      <c r="M88" s="1"/>
      <c r="N88" s="1"/>
      <c r="O88" s="1"/>
      <c r="P88" s="1"/>
      <c r="Q88" s="1"/>
      <c r="R88" s="1"/>
      <c r="S88" s="1"/>
      <c r="T88" s="1"/>
      <c r="U88" s="1" t="s">
        <v>3</v>
      </c>
      <c r="V88" s="1">
        <v>0</v>
      </c>
      <c r="W88" s="1"/>
      <c r="X88" s="1"/>
      <c r="Y88" s="1"/>
      <c r="Z88" s="1"/>
      <c r="AA88" s="1"/>
      <c r="AB88" s="1" t="s">
        <v>3</v>
      </c>
      <c r="AC88" s="1" t="s">
        <v>3</v>
      </c>
      <c r="AD88" s="1" t="s">
        <v>3</v>
      </c>
      <c r="AE88" s="1" t="s">
        <v>3</v>
      </c>
      <c r="AF88" s="1" t="s">
        <v>3</v>
      </c>
      <c r="AG88" s="1" t="s">
        <v>3</v>
      </c>
      <c r="AH88" s="1"/>
      <c r="AI88" s="1"/>
      <c r="AJ88" s="1"/>
      <c r="AK88" s="1"/>
      <c r="AL88" s="1"/>
      <c r="AM88" s="1"/>
      <c r="AN88" s="1"/>
      <c r="AO88" s="1"/>
      <c r="AP88" s="1" t="s">
        <v>3</v>
      </c>
      <c r="AQ88" s="1" t="s">
        <v>3</v>
      </c>
      <c r="AR88" s="1" t="s">
        <v>3</v>
      </c>
      <c r="AS88" s="1"/>
      <c r="AT88" s="1"/>
      <c r="AU88" s="1"/>
      <c r="AV88" s="1"/>
      <c r="AW88" s="1"/>
      <c r="AX88" s="1"/>
      <c r="AY88" s="1"/>
      <c r="AZ88" s="1" t="s">
        <v>3</v>
      </c>
      <c r="BA88" s="1"/>
      <c r="BB88" s="1" t="s">
        <v>3</v>
      </c>
      <c r="BC88" s="1" t="s">
        <v>3</v>
      </c>
      <c r="BD88" s="1" t="s">
        <v>3</v>
      </c>
      <c r="BE88" s="1" t="s">
        <v>3</v>
      </c>
      <c r="BF88" s="1" t="s">
        <v>3</v>
      </c>
      <c r="BG88" s="1" t="s">
        <v>3</v>
      </c>
      <c r="BH88" s="1" t="s">
        <v>3</v>
      </c>
      <c r="BI88" s="1" t="s">
        <v>3</v>
      </c>
      <c r="BJ88" s="1" t="s">
        <v>3</v>
      </c>
      <c r="BK88" s="1" t="s">
        <v>3</v>
      </c>
      <c r="BL88" s="1" t="s">
        <v>3</v>
      </c>
      <c r="BM88" s="1" t="s">
        <v>3</v>
      </c>
      <c r="BN88" s="1" t="s">
        <v>3</v>
      </c>
      <c r="BO88" s="1" t="s">
        <v>3</v>
      </c>
      <c r="BP88" s="1" t="s">
        <v>3</v>
      </c>
      <c r="BQ88" s="1"/>
      <c r="BR88" s="1"/>
      <c r="BS88" s="1"/>
      <c r="BT88" s="1"/>
      <c r="BU88" s="1"/>
      <c r="BV88" s="1"/>
      <c r="BW88" s="1"/>
      <c r="BX88" s="1">
        <v>0</v>
      </c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>
        <v>0</v>
      </c>
    </row>
    <row r="90" spans="1:245">
      <c r="A90" s="2">
        <v>52</v>
      </c>
      <c r="B90" s="2">
        <f t="shared" ref="B90:G90" si="63">B104</f>
        <v>1</v>
      </c>
      <c r="C90" s="2">
        <f t="shared" si="63"/>
        <v>4</v>
      </c>
      <c r="D90" s="2">
        <f t="shared" si="63"/>
        <v>88</v>
      </c>
      <c r="E90" s="2">
        <f t="shared" si="63"/>
        <v>0</v>
      </c>
      <c r="F90" s="2" t="str">
        <f t="shared" si="63"/>
        <v>Новый раздел</v>
      </c>
      <c r="G90" s="2" t="str">
        <f t="shared" si="63"/>
        <v>Помещение №2</v>
      </c>
      <c r="H90" s="2"/>
      <c r="I90" s="2"/>
      <c r="J90" s="2"/>
      <c r="K90" s="2"/>
      <c r="L90" s="2"/>
      <c r="M90" s="2"/>
      <c r="N90" s="2"/>
      <c r="O90" s="2">
        <f t="shared" ref="O90:AT90" si="64">O104</f>
        <v>38665</v>
      </c>
      <c r="P90" s="2">
        <f t="shared" si="64"/>
        <v>21575.4</v>
      </c>
      <c r="Q90" s="2">
        <f t="shared" si="64"/>
        <v>626.34</v>
      </c>
      <c r="R90" s="2">
        <f t="shared" si="64"/>
        <v>47.06</v>
      </c>
      <c r="S90" s="2">
        <f t="shared" si="64"/>
        <v>16463.259999999998</v>
      </c>
      <c r="T90" s="2">
        <f t="shared" si="64"/>
        <v>0</v>
      </c>
      <c r="U90" s="2">
        <f t="shared" si="64"/>
        <v>58.950360000000003</v>
      </c>
      <c r="V90" s="2">
        <f t="shared" si="64"/>
        <v>0.11112</v>
      </c>
      <c r="W90" s="2">
        <f t="shared" si="64"/>
        <v>76.98</v>
      </c>
      <c r="X90" s="2">
        <f t="shared" si="64"/>
        <v>14888.31</v>
      </c>
      <c r="Y90" s="2">
        <f t="shared" si="64"/>
        <v>8166.18</v>
      </c>
      <c r="Z90" s="2">
        <f t="shared" si="64"/>
        <v>0</v>
      </c>
      <c r="AA90" s="2">
        <f t="shared" si="64"/>
        <v>0</v>
      </c>
      <c r="AB90" s="2">
        <f t="shared" si="64"/>
        <v>38665</v>
      </c>
      <c r="AC90" s="2">
        <f t="shared" si="64"/>
        <v>21575.4</v>
      </c>
      <c r="AD90" s="2">
        <f t="shared" si="64"/>
        <v>626.34</v>
      </c>
      <c r="AE90" s="2">
        <f t="shared" si="64"/>
        <v>47.06</v>
      </c>
      <c r="AF90" s="2">
        <f t="shared" si="64"/>
        <v>16463.259999999998</v>
      </c>
      <c r="AG90" s="2">
        <f t="shared" si="64"/>
        <v>0</v>
      </c>
      <c r="AH90" s="2">
        <f t="shared" si="64"/>
        <v>58.950360000000003</v>
      </c>
      <c r="AI90" s="2">
        <f t="shared" si="64"/>
        <v>0.11112</v>
      </c>
      <c r="AJ90" s="2">
        <f t="shared" si="64"/>
        <v>76.98</v>
      </c>
      <c r="AK90" s="2">
        <f t="shared" si="64"/>
        <v>14888.31</v>
      </c>
      <c r="AL90" s="2">
        <f t="shared" si="64"/>
        <v>8166.18</v>
      </c>
      <c r="AM90" s="2">
        <f t="shared" si="64"/>
        <v>0</v>
      </c>
      <c r="AN90" s="2">
        <f t="shared" si="64"/>
        <v>0</v>
      </c>
      <c r="AO90" s="2">
        <f t="shared" si="64"/>
        <v>0</v>
      </c>
      <c r="AP90" s="2">
        <f t="shared" si="64"/>
        <v>0</v>
      </c>
      <c r="AQ90" s="2">
        <f t="shared" si="64"/>
        <v>0</v>
      </c>
      <c r="AR90" s="2">
        <f t="shared" si="64"/>
        <v>61719.49</v>
      </c>
      <c r="AS90" s="2">
        <f t="shared" si="64"/>
        <v>58555.05</v>
      </c>
      <c r="AT90" s="2">
        <f t="shared" si="64"/>
        <v>3164.44</v>
      </c>
      <c r="AU90" s="2">
        <f t="shared" ref="AU90:BZ90" si="65">AU104</f>
        <v>0</v>
      </c>
      <c r="AV90" s="2">
        <f t="shared" si="65"/>
        <v>21575.4</v>
      </c>
      <c r="AW90" s="2">
        <f t="shared" si="65"/>
        <v>21575.4</v>
      </c>
      <c r="AX90" s="2">
        <f t="shared" si="65"/>
        <v>0</v>
      </c>
      <c r="AY90" s="2">
        <f t="shared" si="65"/>
        <v>21575.4</v>
      </c>
      <c r="AZ90" s="2">
        <f t="shared" si="65"/>
        <v>0</v>
      </c>
      <c r="BA90" s="2">
        <f t="shared" si="65"/>
        <v>0</v>
      </c>
      <c r="BB90" s="2">
        <f t="shared" si="65"/>
        <v>0</v>
      </c>
      <c r="BC90" s="2">
        <f t="shared" si="65"/>
        <v>0</v>
      </c>
      <c r="BD90" s="2">
        <f t="shared" si="65"/>
        <v>0</v>
      </c>
      <c r="BE90" s="2">
        <f t="shared" si="65"/>
        <v>0</v>
      </c>
      <c r="BF90" s="2">
        <f t="shared" si="65"/>
        <v>0</v>
      </c>
      <c r="BG90" s="2">
        <f t="shared" si="65"/>
        <v>0</v>
      </c>
      <c r="BH90" s="2">
        <f t="shared" si="65"/>
        <v>0</v>
      </c>
      <c r="BI90" s="2">
        <f t="shared" si="65"/>
        <v>0</v>
      </c>
      <c r="BJ90" s="2">
        <f t="shared" si="65"/>
        <v>0</v>
      </c>
      <c r="BK90" s="2">
        <f t="shared" si="65"/>
        <v>0</v>
      </c>
      <c r="BL90" s="2">
        <f t="shared" si="65"/>
        <v>0</v>
      </c>
      <c r="BM90" s="2">
        <f t="shared" si="65"/>
        <v>0</v>
      </c>
      <c r="BN90" s="2">
        <f t="shared" si="65"/>
        <v>0</v>
      </c>
      <c r="BO90" s="2">
        <f t="shared" si="65"/>
        <v>0</v>
      </c>
      <c r="BP90" s="2">
        <f t="shared" si="65"/>
        <v>0</v>
      </c>
      <c r="BQ90" s="2">
        <f t="shared" si="65"/>
        <v>0</v>
      </c>
      <c r="BR90" s="2">
        <f t="shared" si="65"/>
        <v>0</v>
      </c>
      <c r="BS90" s="2">
        <f t="shared" si="65"/>
        <v>0</v>
      </c>
      <c r="BT90" s="2">
        <f t="shared" si="65"/>
        <v>0</v>
      </c>
      <c r="BU90" s="2">
        <f t="shared" si="65"/>
        <v>0</v>
      </c>
      <c r="BV90" s="2">
        <f t="shared" si="65"/>
        <v>0</v>
      </c>
      <c r="BW90" s="2">
        <f t="shared" si="65"/>
        <v>0</v>
      </c>
      <c r="BX90" s="2">
        <f t="shared" si="65"/>
        <v>0</v>
      </c>
      <c r="BY90" s="2">
        <f t="shared" si="65"/>
        <v>0</v>
      </c>
      <c r="BZ90" s="2">
        <f t="shared" si="65"/>
        <v>0</v>
      </c>
      <c r="CA90" s="2">
        <f t="shared" ref="CA90:DF90" si="66">CA104</f>
        <v>61719.49</v>
      </c>
      <c r="CB90" s="2">
        <f t="shared" si="66"/>
        <v>58555.05</v>
      </c>
      <c r="CC90" s="2">
        <f t="shared" si="66"/>
        <v>3164.44</v>
      </c>
      <c r="CD90" s="2">
        <f t="shared" si="66"/>
        <v>0</v>
      </c>
      <c r="CE90" s="2">
        <f t="shared" si="66"/>
        <v>21575.4</v>
      </c>
      <c r="CF90" s="2">
        <f t="shared" si="66"/>
        <v>21575.4</v>
      </c>
      <c r="CG90" s="2">
        <f t="shared" si="66"/>
        <v>0</v>
      </c>
      <c r="CH90" s="2">
        <f t="shared" si="66"/>
        <v>21575.4</v>
      </c>
      <c r="CI90" s="2">
        <f t="shared" si="66"/>
        <v>0</v>
      </c>
      <c r="CJ90" s="2">
        <f t="shared" si="66"/>
        <v>0</v>
      </c>
      <c r="CK90" s="2">
        <f t="shared" si="66"/>
        <v>0</v>
      </c>
      <c r="CL90" s="2">
        <f t="shared" si="66"/>
        <v>0</v>
      </c>
      <c r="CM90" s="2">
        <f t="shared" si="66"/>
        <v>0</v>
      </c>
      <c r="CN90" s="2">
        <f t="shared" si="66"/>
        <v>0</v>
      </c>
      <c r="CO90" s="2">
        <f t="shared" si="66"/>
        <v>0</v>
      </c>
      <c r="CP90" s="2">
        <f t="shared" si="66"/>
        <v>0</v>
      </c>
      <c r="CQ90" s="2">
        <f t="shared" si="66"/>
        <v>0</v>
      </c>
      <c r="CR90" s="2">
        <f t="shared" si="66"/>
        <v>0</v>
      </c>
      <c r="CS90" s="2">
        <f t="shared" si="66"/>
        <v>0</v>
      </c>
      <c r="CT90" s="2">
        <f t="shared" si="66"/>
        <v>0</v>
      </c>
      <c r="CU90" s="2">
        <f t="shared" si="66"/>
        <v>0</v>
      </c>
      <c r="CV90" s="2">
        <f t="shared" si="66"/>
        <v>0</v>
      </c>
      <c r="CW90" s="2">
        <f t="shared" si="66"/>
        <v>0</v>
      </c>
      <c r="CX90" s="2">
        <f t="shared" si="66"/>
        <v>0</v>
      </c>
      <c r="CY90" s="2">
        <f t="shared" si="66"/>
        <v>0</v>
      </c>
      <c r="CZ90" s="2">
        <f t="shared" si="66"/>
        <v>0</v>
      </c>
      <c r="DA90" s="2">
        <f t="shared" si="66"/>
        <v>0</v>
      </c>
      <c r="DB90" s="2">
        <f t="shared" si="66"/>
        <v>0</v>
      </c>
      <c r="DC90" s="2">
        <f t="shared" si="66"/>
        <v>0</v>
      </c>
      <c r="DD90" s="2">
        <f t="shared" si="66"/>
        <v>0</v>
      </c>
      <c r="DE90" s="2">
        <f t="shared" si="66"/>
        <v>0</v>
      </c>
      <c r="DF90" s="2">
        <f t="shared" si="66"/>
        <v>0</v>
      </c>
      <c r="DG90" s="3">
        <f t="shared" ref="DG90:EL90" si="67">DG104</f>
        <v>0</v>
      </c>
      <c r="DH90" s="3">
        <f t="shared" si="67"/>
        <v>0</v>
      </c>
      <c r="DI90" s="3">
        <f t="shared" si="67"/>
        <v>0</v>
      </c>
      <c r="DJ90" s="3">
        <f t="shared" si="67"/>
        <v>0</v>
      </c>
      <c r="DK90" s="3">
        <f t="shared" si="67"/>
        <v>0</v>
      </c>
      <c r="DL90" s="3">
        <f t="shared" si="67"/>
        <v>0</v>
      </c>
      <c r="DM90" s="3">
        <f t="shared" si="67"/>
        <v>0</v>
      </c>
      <c r="DN90" s="3">
        <f t="shared" si="67"/>
        <v>0</v>
      </c>
      <c r="DO90" s="3">
        <f t="shared" si="67"/>
        <v>0</v>
      </c>
      <c r="DP90" s="3">
        <f t="shared" si="67"/>
        <v>0</v>
      </c>
      <c r="DQ90" s="3">
        <f t="shared" si="67"/>
        <v>0</v>
      </c>
      <c r="DR90" s="3">
        <f t="shared" si="67"/>
        <v>0</v>
      </c>
      <c r="DS90" s="3">
        <f t="shared" si="67"/>
        <v>0</v>
      </c>
      <c r="DT90" s="3">
        <f t="shared" si="67"/>
        <v>0</v>
      </c>
      <c r="DU90" s="3">
        <f t="shared" si="67"/>
        <v>0</v>
      </c>
      <c r="DV90" s="3">
        <f t="shared" si="67"/>
        <v>0</v>
      </c>
      <c r="DW90" s="3">
        <f t="shared" si="67"/>
        <v>0</v>
      </c>
      <c r="DX90" s="3">
        <f t="shared" si="67"/>
        <v>0</v>
      </c>
      <c r="DY90" s="3">
        <f t="shared" si="67"/>
        <v>0</v>
      </c>
      <c r="DZ90" s="3">
        <f t="shared" si="67"/>
        <v>0</v>
      </c>
      <c r="EA90" s="3">
        <f t="shared" si="67"/>
        <v>0</v>
      </c>
      <c r="EB90" s="3">
        <f t="shared" si="67"/>
        <v>0</v>
      </c>
      <c r="EC90" s="3">
        <f t="shared" si="67"/>
        <v>0</v>
      </c>
      <c r="ED90" s="3">
        <f t="shared" si="67"/>
        <v>0</v>
      </c>
      <c r="EE90" s="3">
        <f t="shared" si="67"/>
        <v>0</v>
      </c>
      <c r="EF90" s="3">
        <f t="shared" si="67"/>
        <v>0</v>
      </c>
      <c r="EG90" s="3">
        <f t="shared" si="67"/>
        <v>0</v>
      </c>
      <c r="EH90" s="3">
        <f t="shared" si="67"/>
        <v>0</v>
      </c>
      <c r="EI90" s="3">
        <f t="shared" si="67"/>
        <v>0</v>
      </c>
      <c r="EJ90" s="3">
        <f t="shared" si="67"/>
        <v>0</v>
      </c>
      <c r="EK90" s="3">
        <f t="shared" si="67"/>
        <v>0</v>
      </c>
      <c r="EL90" s="3">
        <f t="shared" si="67"/>
        <v>0</v>
      </c>
      <c r="EM90" s="3">
        <f t="shared" ref="EM90:FR90" si="68">EM104</f>
        <v>0</v>
      </c>
      <c r="EN90" s="3">
        <f t="shared" si="68"/>
        <v>0</v>
      </c>
      <c r="EO90" s="3">
        <f t="shared" si="68"/>
        <v>0</v>
      </c>
      <c r="EP90" s="3">
        <f t="shared" si="68"/>
        <v>0</v>
      </c>
      <c r="EQ90" s="3">
        <f t="shared" si="68"/>
        <v>0</v>
      </c>
      <c r="ER90" s="3">
        <f t="shared" si="68"/>
        <v>0</v>
      </c>
      <c r="ES90" s="3">
        <f t="shared" si="68"/>
        <v>0</v>
      </c>
      <c r="ET90" s="3">
        <f t="shared" si="68"/>
        <v>0</v>
      </c>
      <c r="EU90" s="3">
        <f t="shared" si="68"/>
        <v>0</v>
      </c>
      <c r="EV90" s="3">
        <f t="shared" si="68"/>
        <v>0</v>
      </c>
      <c r="EW90" s="3">
        <f t="shared" si="68"/>
        <v>0</v>
      </c>
      <c r="EX90" s="3">
        <f t="shared" si="68"/>
        <v>0</v>
      </c>
      <c r="EY90" s="3">
        <f t="shared" si="68"/>
        <v>0</v>
      </c>
      <c r="EZ90" s="3">
        <f t="shared" si="68"/>
        <v>0</v>
      </c>
      <c r="FA90" s="3">
        <f t="shared" si="68"/>
        <v>0</v>
      </c>
      <c r="FB90" s="3">
        <f t="shared" si="68"/>
        <v>0</v>
      </c>
      <c r="FC90" s="3">
        <f t="shared" si="68"/>
        <v>0</v>
      </c>
      <c r="FD90" s="3">
        <f t="shared" si="68"/>
        <v>0</v>
      </c>
      <c r="FE90" s="3">
        <f t="shared" si="68"/>
        <v>0</v>
      </c>
      <c r="FF90" s="3">
        <f t="shared" si="68"/>
        <v>0</v>
      </c>
      <c r="FG90" s="3">
        <f t="shared" si="68"/>
        <v>0</v>
      </c>
      <c r="FH90" s="3">
        <f t="shared" si="68"/>
        <v>0</v>
      </c>
      <c r="FI90" s="3">
        <f t="shared" si="68"/>
        <v>0</v>
      </c>
      <c r="FJ90" s="3">
        <f t="shared" si="68"/>
        <v>0</v>
      </c>
      <c r="FK90" s="3">
        <f t="shared" si="68"/>
        <v>0</v>
      </c>
      <c r="FL90" s="3">
        <f t="shared" si="68"/>
        <v>0</v>
      </c>
      <c r="FM90" s="3">
        <f t="shared" si="68"/>
        <v>0</v>
      </c>
      <c r="FN90" s="3">
        <f t="shared" si="68"/>
        <v>0</v>
      </c>
      <c r="FO90" s="3">
        <f t="shared" si="68"/>
        <v>0</v>
      </c>
      <c r="FP90" s="3">
        <f t="shared" si="68"/>
        <v>0</v>
      </c>
      <c r="FQ90" s="3">
        <f t="shared" si="68"/>
        <v>0</v>
      </c>
      <c r="FR90" s="3">
        <f t="shared" si="68"/>
        <v>0</v>
      </c>
      <c r="FS90" s="3">
        <f t="shared" ref="FS90:GX90" si="69">FS104</f>
        <v>0</v>
      </c>
      <c r="FT90" s="3">
        <f t="shared" si="69"/>
        <v>0</v>
      </c>
      <c r="FU90" s="3">
        <f t="shared" si="69"/>
        <v>0</v>
      </c>
      <c r="FV90" s="3">
        <f t="shared" si="69"/>
        <v>0</v>
      </c>
      <c r="FW90" s="3">
        <f t="shared" si="69"/>
        <v>0</v>
      </c>
      <c r="FX90" s="3">
        <f t="shared" si="69"/>
        <v>0</v>
      </c>
      <c r="FY90" s="3">
        <f t="shared" si="69"/>
        <v>0</v>
      </c>
      <c r="FZ90" s="3">
        <f t="shared" si="69"/>
        <v>0</v>
      </c>
      <c r="GA90" s="3">
        <f t="shared" si="69"/>
        <v>0</v>
      </c>
      <c r="GB90" s="3">
        <f t="shared" si="69"/>
        <v>0</v>
      </c>
      <c r="GC90" s="3">
        <f t="shared" si="69"/>
        <v>0</v>
      </c>
      <c r="GD90" s="3">
        <f t="shared" si="69"/>
        <v>0</v>
      </c>
      <c r="GE90" s="3">
        <f t="shared" si="69"/>
        <v>0</v>
      </c>
      <c r="GF90" s="3">
        <f t="shared" si="69"/>
        <v>0</v>
      </c>
      <c r="GG90" s="3">
        <f t="shared" si="69"/>
        <v>0</v>
      </c>
      <c r="GH90" s="3">
        <f t="shared" si="69"/>
        <v>0</v>
      </c>
      <c r="GI90" s="3">
        <f t="shared" si="69"/>
        <v>0</v>
      </c>
      <c r="GJ90" s="3">
        <f t="shared" si="69"/>
        <v>0</v>
      </c>
      <c r="GK90" s="3">
        <f t="shared" si="69"/>
        <v>0</v>
      </c>
      <c r="GL90" s="3">
        <f t="shared" si="69"/>
        <v>0</v>
      </c>
      <c r="GM90" s="3">
        <f t="shared" si="69"/>
        <v>0</v>
      </c>
      <c r="GN90" s="3">
        <f t="shared" si="69"/>
        <v>0</v>
      </c>
      <c r="GO90" s="3">
        <f t="shared" si="69"/>
        <v>0</v>
      </c>
      <c r="GP90" s="3">
        <f t="shared" si="69"/>
        <v>0</v>
      </c>
      <c r="GQ90" s="3">
        <f t="shared" si="69"/>
        <v>0</v>
      </c>
      <c r="GR90" s="3">
        <f t="shared" si="69"/>
        <v>0</v>
      </c>
      <c r="GS90" s="3">
        <f t="shared" si="69"/>
        <v>0</v>
      </c>
      <c r="GT90" s="3">
        <f t="shared" si="69"/>
        <v>0</v>
      </c>
      <c r="GU90" s="3">
        <f t="shared" si="69"/>
        <v>0</v>
      </c>
      <c r="GV90" s="3">
        <f t="shared" si="69"/>
        <v>0</v>
      </c>
      <c r="GW90" s="3">
        <f t="shared" si="69"/>
        <v>0</v>
      </c>
      <c r="GX90" s="3">
        <f t="shared" si="69"/>
        <v>0</v>
      </c>
    </row>
    <row r="92" spans="1:245">
      <c r="A92">
        <v>17</v>
      </c>
      <c r="B92">
        <v>1</v>
      </c>
      <c r="C92">
        <f>ROW(SmtRes!A148)</f>
        <v>148</v>
      </c>
      <c r="D92">
        <f>ROW(EtalonRes!A151)</f>
        <v>151</v>
      </c>
      <c r="E92" t="s">
        <v>230</v>
      </c>
      <c r="F92" t="s">
        <v>231</v>
      </c>
      <c r="G92" t="s">
        <v>232</v>
      </c>
      <c r="H92" t="s">
        <v>233</v>
      </c>
      <c r="I92">
        <f>ROUND(44.8/100,9)</f>
        <v>0.44800000000000001</v>
      </c>
      <c r="J92">
        <v>0</v>
      </c>
      <c r="O92">
        <f t="shared" ref="O92:O102" si="70">ROUND(CP92,2)</f>
        <v>2304.0700000000002</v>
      </c>
      <c r="P92">
        <f t="shared" ref="P92:P102" si="71">ROUND(CQ92*I92,2)</f>
        <v>0</v>
      </c>
      <c r="Q92">
        <f t="shared" ref="Q92:Q102" si="72">ROUND(CR92*I92,2)</f>
        <v>0</v>
      </c>
      <c r="R92">
        <f t="shared" ref="R92:R102" si="73">ROUND(CS92*I92,2)</f>
        <v>0</v>
      </c>
      <c r="S92">
        <f t="shared" ref="S92:S102" si="74">ROUND(CT92*I92,2)</f>
        <v>2304.0700000000002</v>
      </c>
      <c r="T92">
        <f t="shared" ref="T92:T102" si="75">ROUND(CU92*I92,2)</f>
        <v>0</v>
      </c>
      <c r="U92">
        <f t="shared" ref="U92:U102" si="76">CV92*I92</f>
        <v>9.3184000000000005</v>
      </c>
      <c r="V92">
        <f t="shared" ref="V92:V102" si="77">CW92*I92</f>
        <v>0</v>
      </c>
      <c r="W92">
        <f t="shared" ref="W92:W102" si="78">ROUND(CX92*I92,2)</f>
        <v>0</v>
      </c>
      <c r="X92">
        <f t="shared" ref="X92:X102" si="79">ROUND(CY92,2)</f>
        <v>1843.26</v>
      </c>
      <c r="Y92">
        <f t="shared" ref="Y92:Y102" si="80">ROUND(CZ92,2)</f>
        <v>1152.04</v>
      </c>
      <c r="AA92">
        <v>34981951</v>
      </c>
      <c r="AB92">
        <f t="shared" ref="AB92:AB102" si="81">ROUND((AC92+AD92+AF92),6)</f>
        <v>162.24</v>
      </c>
      <c r="AC92">
        <f t="shared" ref="AC92:AC102" si="82">ROUND((ES92),6)</f>
        <v>0</v>
      </c>
      <c r="AD92">
        <f t="shared" ref="AD92:AD102" si="83">ROUND((((ET92)-(EU92))+AE92),6)</f>
        <v>0</v>
      </c>
      <c r="AE92">
        <f t="shared" ref="AE92:AE102" si="84">ROUND((EU92),6)</f>
        <v>0</v>
      </c>
      <c r="AF92">
        <f t="shared" ref="AF92:AF102" si="85">ROUND((EV92),6)</f>
        <v>162.24</v>
      </c>
      <c r="AG92">
        <f t="shared" ref="AG92:AG102" si="86">ROUND((AP92),6)</f>
        <v>0</v>
      </c>
      <c r="AH92">
        <f t="shared" ref="AH92:AH102" si="87">(EW92)</f>
        <v>20.8</v>
      </c>
      <c r="AI92">
        <f t="shared" ref="AI92:AI102" si="88">(EX92)</f>
        <v>0</v>
      </c>
      <c r="AJ92">
        <f t="shared" ref="AJ92:AJ102" si="89">(AS92)</f>
        <v>0</v>
      </c>
      <c r="AK92">
        <v>162.24</v>
      </c>
      <c r="AL92">
        <v>0</v>
      </c>
      <c r="AM92">
        <v>0</v>
      </c>
      <c r="AN92">
        <v>0</v>
      </c>
      <c r="AO92">
        <v>162.24</v>
      </c>
      <c r="AP92">
        <v>0</v>
      </c>
      <c r="AQ92">
        <v>20.8</v>
      </c>
      <c r="AR92">
        <v>0</v>
      </c>
      <c r="AS92">
        <v>0</v>
      </c>
      <c r="AT92">
        <v>80</v>
      </c>
      <c r="AU92">
        <v>50</v>
      </c>
      <c r="AV92">
        <v>1</v>
      </c>
      <c r="AW92">
        <v>1</v>
      </c>
      <c r="AZ92">
        <v>1</v>
      </c>
      <c r="BA92">
        <v>31.7</v>
      </c>
      <c r="BB92">
        <v>1</v>
      </c>
      <c r="BC92">
        <v>1</v>
      </c>
      <c r="BD92" t="s">
        <v>3</v>
      </c>
      <c r="BE92" t="s">
        <v>3</v>
      </c>
      <c r="BF92" t="s">
        <v>3</v>
      </c>
      <c r="BG92" t="s">
        <v>3</v>
      </c>
      <c r="BH92">
        <v>0</v>
      </c>
      <c r="BI92">
        <v>1</v>
      </c>
      <c r="BJ92" t="s">
        <v>234</v>
      </c>
      <c r="BM92">
        <v>62001</v>
      </c>
      <c r="BN92">
        <v>0</v>
      </c>
      <c r="BO92" t="s">
        <v>231</v>
      </c>
      <c r="BP92">
        <v>1</v>
      </c>
      <c r="BQ92">
        <v>6</v>
      </c>
      <c r="BR92">
        <v>0</v>
      </c>
      <c r="BS92">
        <v>31.7</v>
      </c>
      <c r="BT92">
        <v>1</v>
      </c>
      <c r="BU92">
        <v>1</v>
      </c>
      <c r="BV92">
        <v>1</v>
      </c>
      <c r="BW92">
        <v>1</v>
      </c>
      <c r="BX92">
        <v>1</v>
      </c>
      <c r="BY92" t="s">
        <v>3</v>
      </c>
      <c r="BZ92">
        <v>80</v>
      </c>
      <c r="CA92">
        <v>50</v>
      </c>
      <c r="CE92">
        <v>0</v>
      </c>
      <c r="CF92">
        <v>0</v>
      </c>
      <c r="CG92">
        <v>0</v>
      </c>
      <c r="CM92">
        <v>0</v>
      </c>
      <c r="CN92" t="s">
        <v>3</v>
      </c>
      <c r="CO92">
        <v>0</v>
      </c>
      <c r="CP92">
        <f t="shared" ref="CP92:CP102" si="90">(P92+Q92+S92)</f>
        <v>2304.0700000000002</v>
      </c>
      <c r="CQ92">
        <f t="shared" ref="CQ92:CQ102" si="91">AC92*BC92</f>
        <v>0</v>
      </c>
      <c r="CR92">
        <f t="shared" ref="CR92:CR102" si="92">AD92*BB92</f>
        <v>0</v>
      </c>
      <c r="CS92">
        <f t="shared" ref="CS92:CS102" si="93">AE92*BS92</f>
        <v>0</v>
      </c>
      <c r="CT92">
        <f t="shared" ref="CT92:CT102" si="94">AF92*BA92</f>
        <v>5143.0079999999998</v>
      </c>
      <c r="CU92">
        <f t="shared" ref="CU92:CU102" si="95">AG92</f>
        <v>0</v>
      </c>
      <c r="CV92">
        <f t="shared" ref="CV92:CV102" si="96">AH92</f>
        <v>20.8</v>
      </c>
      <c r="CW92">
        <f t="shared" ref="CW92:CW102" si="97">AI92</f>
        <v>0</v>
      </c>
      <c r="CX92">
        <f t="shared" ref="CX92:CX102" si="98">AJ92</f>
        <v>0</v>
      </c>
      <c r="CY92">
        <f t="shared" ref="CY92:CY102" si="99">(((S92+R92)*AT92)/100)</f>
        <v>1843.2560000000001</v>
      </c>
      <c r="CZ92">
        <f t="shared" ref="CZ92:CZ102" si="100">(((S92+R92)*AU92)/100)</f>
        <v>1152.0350000000001</v>
      </c>
      <c r="DC92" t="s">
        <v>3</v>
      </c>
      <c r="DD92" t="s">
        <v>3</v>
      </c>
      <c r="DE92" t="s">
        <v>3</v>
      </c>
      <c r="DF92" t="s">
        <v>3</v>
      </c>
      <c r="DG92" t="s">
        <v>3</v>
      </c>
      <c r="DH92" t="s">
        <v>3</v>
      </c>
      <c r="DI92" t="s">
        <v>3</v>
      </c>
      <c r="DJ92" t="s">
        <v>3</v>
      </c>
      <c r="DK92" t="s">
        <v>3</v>
      </c>
      <c r="DL92" t="s">
        <v>3</v>
      </c>
      <c r="DM92" t="s">
        <v>3</v>
      </c>
      <c r="DN92">
        <v>0</v>
      </c>
      <c r="DO92">
        <v>0</v>
      </c>
      <c r="DP92">
        <v>1</v>
      </c>
      <c r="DQ92">
        <v>1</v>
      </c>
      <c r="DU92">
        <v>1013</v>
      </c>
      <c r="DV92" t="s">
        <v>233</v>
      </c>
      <c r="DW92" t="s">
        <v>233</v>
      </c>
      <c r="DX92">
        <v>1</v>
      </c>
      <c r="EE92">
        <v>34105691</v>
      </c>
      <c r="EF92">
        <v>6</v>
      </c>
      <c r="EG92" t="s">
        <v>59</v>
      </c>
      <c r="EH92">
        <v>0</v>
      </c>
      <c r="EI92" t="s">
        <v>3</v>
      </c>
      <c r="EJ92">
        <v>1</v>
      </c>
      <c r="EK92">
        <v>62001</v>
      </c>
      <c r="EL92" t="s">
        <v>123</v>
      </c>
      <c r="EM92" t="s">
        <v>124</v>
      </c>
      <c r="EO92" t="s">
        <v>3</v>
      </c>
      <c r="EQ92">
        <v>0</v>
      </c>
      <c r="ER92">
        <v>162.24</v>
      </c>
      <c r="ES92">
        <v>0</v>
      </c>
      <c r="ET92">
        <v>0</v>
      </c>
      <c r="EU92">
        <v>0</v>
      </c>
      <c r="EV92">
        <v>162.24</v>
      </c>
      <c r="EW92">
        <v>20.8</v>
      </c>
      <c r="EX92">
        <v>0</v>
      </c>
      <c r="EY92">
        <v>0</v>
      </c>
      <c r="FQ92">
        <v>0</v>
      </c>
      <c r="FR92">
        <f t="shared" ref="FR92:FR102" si="101">ROUND(IF(AND(BH92=3,BI92=3),P92,0),2)</f>
        <v>0</v>
      </c>
      <c r="FS92">
        <v>0</v>
      </c>
      <c r="FX92">
        <v>80</v>
      </c>
      <c r="FY92">
        <v>50</v>
      </c>
      <c r="GA92" t="s">
        <v>3</v>
      </c>
      <c r="GD92">
        <v>1</v>
      </c>
      <c r="GF92">
        <v>-1177259416</v>
      </c>
      <c r="GG92">
        <v>2</v>
      </c>
      <c r="GH92">
        <v>1</v>
      </c>
      <c r="GI92">
        <v>2</v>
      </c>
      <c r="GJ92">
        <v>0</v>
      </c>
      <c r="GK92">
        <v>0</v>
      </c>
      <c r="GL92">
        <f t="shared" ref="GL92:GL102" si="102">ROUND(IF(AND(BH92=3,BI92=3,FS92&lt;&gt;0),P92,0),2)</f>
        <v>0</v>
      </c>
      <c r="GM92">
        <f t="shared" ref="GM92:GM102" si="103">ROUND(O92+X92+Y92,2)+GX92</f>
        <v>5299.37</v>
      </c>
      <c r="GN92">
        <f t="shared" ref="GN92:GN102" si="104">IF(OR(BI92=0,BI92=1),ROUND(O92+X92+Y92,2),0)</f>
        <v>5299.37</v>
      </c>
      <c r="GO92">
        <f t="shared" ref="GO92:GO102" si="105">IF(BI92=2,ROUND(O92+X92+Y92,2),0)</f>
        <v>0</v>
      </c>
      <c r="GP92">
        <f t="shared" ref="GP92:GP102" si="106">IF(BI92=4,ROUND(O92+X92+Y92,2)+GX92,0)</f>
        <v>0</v>
      </c>
      <c r="GR92">
        <v>0</v>
      </c>
      <c r="GS92">
        <v>3</v>
      </c>
      <c r="GT92">
        <v>0</v>
      </c>
      <c r="GU92" t="s">
        <v>3</v>
      </c>
      <c r="GV92">
        <f t="shared" ref="GV92:GV102" si="107">ROUND((GT92),6)</f>
        <v>0</v>
      </c>
      <c r="GW92">
        <v>1</v>
      </c>
      <c r="GX92">
        <f t="shared" ref="GX92:GX102" si="108">ROUND(HC92*I92,2)</f>
        <v>0</v>
      </c>
      <c r="HA92">
        <v>0</v>
      </c>
      <c r="HB92">
        <v>0</v>
      </c>
      <c r="HC92">
        <f t="shared" ref="HC92:HC102" si="109">GV92*GW92</f>
        <v>0</v>
      </c>
      <c r="IK92">
        <v>0</v>
      </c>
    </row>
    <row r="93" spans="1:245">
      <c r="A93">
        <v>17</v>
      </c>
      <c r="B93">
        <v>1</v>
      </c>
      <c r="C93">
        <f>ROW(SmtRes!A151)</f>
        <v>151</v>
      </c>
      <c r="D93">
        <f>ROW(EtalonRes!A154)</f>
        <v>154</v>
      </c>
      <c r="E93" t="s">
        <v>97</v>
      </c>
      <c r="F93" t="s">
        <v>235</v>
      </c>
      <c r="G93" t="s">
        <v>236</v>
      </c>
      <c r="H93" t="s">
        <v>237</v>
      </c>
      <c r="I93">
        <f>ROUND(2/10,9)</f>
        <v>0.2</v>
      </c>
      <c r="J93">
        <v>0</v>
      </c>
      <c r="O93">
        <f t="shared" si="70"/>
        <v>166.82</v>
      </c>
      <c r="P93">
        <f t="shared" si="71"/>
        <v>12.69</v>
      </c>
      <c r="Q93">
        <f t="shared" si="72"/>
        <v>0</v>
      </c>
      <c r="R93">
        <f t="shared" si="73"/>
        <v>0</v>
      </c>
      <c r="S93">
        <f t="shared" si="74"/>
        <v>154.13</v>
      </c>
      <c r="T93">
        <f t="shared" si="75"/>
        <v>0</v>
      </c>
      <c r="U93">
        <f t="shared" si="76"/>
        <v>0.54200000000000004</v>
      </c>
      <c r="V93">
        <f t="shared" si="77"/>
        <v>0</v>
      </c>
      <c r="W93">
        <f t="shared" si="78"/>
        <v>0</v>
      </c>
      <c r="X93">
        <f t="shared" si="79"/>
        <v>132.55000000000001</v>
      </c>
      <c r="Y93">
        <f t="shared" si="80"/>
        <v>107.89</v>
      </c>
      <c r="AA93">
        <v>34981951</v>
      </c>
      <c r="AB93">
        <f t="shared" si="81"/>
        <v>34.729999999999997</v>
      </c>
      <c r="AC93">
        <f t="shared" si="82"/>
        <v>10.42</v>
      </c>
      <c r="AD93">
        <f t="shared" si="83"/>
        <v>0</v>
      </c>
      <c r="AE93">
        <f t="shared" si="84"/>
        <v>0</v>
      </c>
      <c r="AF93">
        <f t="shared" si="85"/>
        <v>24.31</v>
      </c>
      <c r="AG93">
        <f t="shared" si="86"/>
        <v>0</v>
      </c>
      <c r="AH93">
        <f t="shared" si="87"/>
        <v>2.71</v>
      </c>
      <c r="AI93">
        <f t="shared" si="88"/>
        <v>0</v>
      </c>
      <c r="AJ93">
        <f t="shared" si="89"/>
        <v>0</v>
      </c>
      <c r="AK93">
        <v>34.729999999999997</v>
      </c>
      <c r="AL93">
        <v>10.42</v>
      </c>
      <c r="AM93">
        <v>0</v>
      </c>
      <c r="AN93">
        <v>0</v>
      </c>
      <c r="AO93">
        <v>24.31</v>
      </c>
      <c r="AP93">
        <v>0</v>
      </c>
      <c r="AQ93">
        <v>2.71</v>
      </c>
      <c r="AR93">
        <v>0</v>
      </c>
      <c r="AS93">
        <v>0</v>
      </c>
      <c r="AT93">
        <v>86</v>
      </c>
      <c r="AU93">
        <v>70</v>
      </c>
      <c r="AV93">
        <v>1</v>
      </c>
      <c r="AW93">
        <v>1</v>
      </c>
      <c r="AZ93">
        <v>1</v>
      </c>
      <c r="BA93">
        <v>31.7</v>
      </c>
      <c r="BB93">
        <v>1</v>
      </c>
      <c r="BC93">
        <v>6.09</v>
      </c>
      <c r="BD93" t="s">
        <v>3</v>
      </c>
      <c r="BE93" t="s">
        <v>3</v>
      </c>
      <c r="BF93" t="s">
        <v>3</v>
      </c>
      <c r="BG93" t="s">
        <v>3</v>
      </c>
      <c r="BH93">
        <v>0</v>
      </c>
      <c r="BI93">
        <v>1</v>
      </c>
      <c r="BJ93" t="s">
        <v>238</v>
      </c>
      <c r="BM93">
        <v>53001</v>
      </c>
      <c r="BN93">
        <v>0</v>
      </c>
      <c r="BO93" t="s">
        <v>235</v>
      </c>
      <c r="BP93">
        <v>1</v>
      </c>
      <c r="BQ93">
        <v>6</v>
      </c>
      <c r="BR93">
        <v>0</v>
      </c>
      <c r="BS93">
        <v>31.7</v>
      </c>
      <c r="BT93">
        <v>1</v>
      </c>
      <c r="BU93">
        <v>1</v>
      </c>
      <c r="BV93">
        <v>1</v>
      </c>
      <c r="BW93">
        <v>1</v>
      </c>
      <c r="BX93">
        <v>1</v>
      </c>
      <c r="BY93" t="s">
        <v>3</v>
      </c>
      <c r="BZ93">
        <v>86</v>
      </c>
      <c r="CA93">
        <v>70</v>
      </c>
      <c r="CE93">
        <v>0</v>
      </c>
      <c r="CF93">
        <v>0</v>
      </c>
      <c r="CG93">
        <v>0</v>
      </c>
      <c r="CM93">
        <v>0</v>
      </c>
      <c r="CN93" t="s">
        <v>3</v>
      </c>
      <c r="CO93">
        <v>0</v>
      </c>
      <c r="CP93">
        <f t="shared" si="90"/>
        <v>166.82</v>
      </c>
      <c r="CQ93">
        <f t="shared" si="91"/>
        <v>63.457799999999999</v>
      </c>
      <c r="CR93">
        <f t="shared" si="92"/>
        <v>0</v>
      </c>
      <c r="CS93">
        <f t="shared" si="93"/>
        <v>0</v>
      </c>
      <c r="CT93">
        <f t="shared" si="94"/>
        <v>770.62699999999995</v>
      </c>
      <c r="CU93">
        <f t="shared" si="95"/>
        <v>0</v>
      </c>
      <c r="CV93">
        <f t="shared" si="96"/>
        <v>2.71</v>
      </c>
      <c r="CW93">
        <f t="shared" si="97"/>
        <v>0</v>
      </c>
      <c r="CX93">
        <f t="shared" si="98"/>
        <v>0</v>
      </c>
      <c r="CY93">
        <f t="shared" si="99"/>
        <v>132.55180000000001</v>
      </c>
      <c r="CZ93">
        <f t="shared" si="100"/>
        <v>107.89100000000001</v>
      </c>
      <c r="DC93" t="s">
        <v>3</v>
      </c>
      <c r="DD93" t="s">
        <v>3</v>
      </c>
      <c r="DE93" t="s">
        <v>3</v>
      </c>
      <c r="DF93" t="s">
        <v>3</v>
      </c>
      <c r="DG93" t="s">
        <v>3</v>
      </c>
      <c r="DH93" t="s">
        <v>3</v>
      </c>
      <c r="DI93" t="s">
        <v>3</v>
      </c>
      <c r="DJ93" t="s">
        <v>3</v>
      </c>
      <c r="DK93" t="s">
        <v>3</v>
      </c>
      <c r="DL93" t="s">
        <v>3</v>
      </c>
      <c r="DM93" t="s">
        <v>3</v>
      </c>
      <c r="DN93">
        <v>0</v>
      </c>
      <c r="DO93">
        <v>0</v>
      </c>
      <c r="DP93">
        <v>1</v>
      </c>
      <c r="DQ93">
        <v>1</v>
      </c>
      <c r="DU93">
        <v>1013</v>
      </c>
      <c r="DV93" t="s">
        <v>237</v>
      </c>
      <c r="DW93" t="s">
        <v>237</v>
      </c>
      <c r="DX93">
        <v>1</v>
      </c>
      <c r="EE93">
        <v>34105682</v>
      </c>
      <c r="EF93">
        <v>6</v>
      </c>
      <c r="EG93" t="s">
        <v>59</v>
      </c>
      <c r="EH93">
        <v>0</v>
      </c>
      <c r="EI93" t="s">
        <v>3</v>
      </c>
      <c r="EJ93">
        <v>1</v>
      </c>
      <c r="EK93">
        <v>53001</v>
      </c>
      <c r="EL93" t="s">
        <v>239</v>
      </c>
      <c r="EM93" t="s">
        <v>240</v>
      </c>
      <c r="EO93" t="s">
        <v>3</v>
      </c>
      <c r="EQ93">
        <v>0</v>
      </c>
      <c r="ER93">
        <v>34.729999999999997</v>
      </c>
      <c r="ES93">
        <v>10.42</v>
      </c>
      <c r="ET93">
        <v>0</v>
      </c>
      <c r="EU93">
        <v>0</v>
      </c>
      <c r="EV93">
        <v>24.31</v>
      </c>
      <c r="EW93">
        <v>2.71</v>
      </c>
      <c r="EX93">
        <v>0</v>
      </c>
      <c r="EY93">
        <v>0</v>
      </c>
      <c r="FQ93">
        <v>0</v>
      </c>
      <c r="FR93">
        <f t="shared" si="101"/>
        <v>0</v>
      </c>
      <c r="FS93">
        <v>0</v>
      </c>
      <c r="FX93">
        <v>86</v>
      </c>
      <c r="FY93">
        <v>70</v>
      </c>
      <c r="GA93" t="s">
        <v>3</v>
      </c>
      <c r="GD93">
        <v>1</v>
      </c>
      <c r="GF93">
        <v>-1614759706</v>
      </c>
      <c r="GG93">
        <v>2</v>
      </c>
      <c r="GH93">
        <v>1</v>
      </c>
      <c r="GI93">
        <v>2</v>
      </c>
      <c r="GJ93">
        <v>0</v>
      </c>
      <c r="GK93">
        <v>0</v>
      </c>
      <c r="GL93">
        <f t="shared" si="102"/>
        <v>0</v>
      </c>
      <c r="GM93">
        <f t="shared" si="103"/>
        <v>407.26</v>
      </c>
      <c r="GN93">
        <f t="shared" si="104"/>
        <v>407.26</v>
      </c>
      <c r="GO93">
        <f t="shared" si="105"/>
        <v>0</v>
      </c>
      <c r="GP93">
        <f t="shared" si="106"/>
        <v>0</v>
      </c>
      <c r="GR93">
        <v>0</v>
      </c>
      <c r="GS93">
        <v>3</v>
      </c>
      <c r="GT93">
        <v>0</v>
      </c>
      <c r="GU93" t="s">
        <v>3</v>
      </c>
      <c r="GV93">
        <f t="shared" si="107"/>
        <v>0</v>
      </c>
      <c r="GW93">
        <v>1</v>
      </c>
      <c r="GX93">
        <f t="shared" si="108"/>
        <v>0</v>
      </c>
      <c r="HA93">
        <v>0</v>
      </c>
      <c r="HB93">
        <v>0</v>
      </c>
      <c r="HC93">
        <f t="shared" si="109"/>
        <v>0</v>
      </c>
      <c r="IK93">
        <v>0</v>
      </c>
    </row>
    <row r="94" spans="1:245">
      <c r="A94">
        <v>18</v>
      </c>
      <c r="B94">
        <v>1</v>
      </c>
      <c r="C94">
        <v>150</v>
      </c>
      <c r="E94" t="s">
        <v>102</v>
      </c>
      <c r="F94" t="s">
        <v>241</v>
      </c>
      <c r="G94" t="s">
        <v>242</v>
      </c>
      <c r="H94" t="s">
        <v>243</v>
      </c>
      <c r="I94">
        <f>I93*J94</f>
        <v>-4.0000000000000001E-3</v>
      </c>
      <c r="J94">
        <v>-0.02</v>
      </c>
      <c r="O94">
        <f t="shared" si="70"/>
        <v>-12.66</v>
      </c>
      <c r="P94">
        <f t="shared" si="71"/>
        <v>-12.66</v>
      </c>
      <c r="Q94">
        <f t="shared" si="72"/>
        <v>0</v>
      </c>
      <c r="R94">
        <f t="shared" si="73"/>
        <v>0</v>
      </c>
      <c r="S94">
        <f t="shared" si="74"/>
        <v>0</v>
      </c>
      <c r="T94">
        <f t="shared" si="75"/>
        <v>0</v>
      </c>
      <c r="U94">
        <f t="shared" si="76"/>
        <v>0</v>
      </c>
      <c r="V94">
        <f t="shared" si="77"/>
        <v>0</v>
      </c>
      <c r="W94">
        <f t="shared" si="78"/>
        <v>0</v>
      </c>
      <c r="X94">
        <f t="shared" si="79"/>
        <v>0</v>
      </c>
      <c r="Y94">
        <f t="shared" si="80"/>
        <v>0</v>
      </c>
      <c r="AA94">
        <v>34981951</v>
      </c>
      <c r="AB94">
        <f t="shared" si="81"/>
        <v>519.79999999999995</v>
      </c>
      <c r="AC94">
        <f t="shared" si="82"/>
        <v>519.79999999999995</v>
      </c>
      <c r="AD94">
        <f t="shared" si="83"/>
        <v>0</v>
      </c>
      <c r="AE94">
        <f t="shared" si="84"/>
        <v>0</v>
      </c>
      <c r="AF94">
        <f t="shared" si="85"/>
        <v>0</v>
      </c>
      <c r="AG94">
        <f t="shared" si="86"/>
        <v>0</v>
      </c>
      <c r="AH94">
        <f t="shared" si="87"/>
        <v>0</v>
      </c>
      <c r="AI94">
        <f t="shared" si="88"/>
        <v>0</v>
      </c>
      <c r="AJ94">
        <f t="shared" si="89"/>
        <v>0</v>
      </c>
      <c r="AK94">
        <v>519.79999999999995</v>
      </c>
      <c r="AL94">
        <v>519.79999999999995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86</v>
      </c>
      <c r="AU94">
        <v>70</v>
      </c>
      <c r="AV94">
        <v>1</v>
      </c>
      <c r="AW94">
        <v>1</v>
      </c>
      <c r="AZ94">
        <v>1</v>
      </c>
      <c r="BA94">
        <v>1</v>
      </c>
      <c r="BB94">
        <v>1</v>
      </c>
      <c r="BC94">
        <v>6.09</v>
      </c>
      <c r="BD94" t="s">
        <v>3</v>
      </c>
      <c r="BE94" t="s">
        <v>3</v>
      </c>
      <c r="BF94" t="s">
        <v>3</v>
      </c>
      <c r="BG94" t="s">
        <v>3</v>
      </c>
      <c r="BH94">
        <v>3</v>
      </c>
      <c r="BI94">
        <v>1</v>
      </c>
      <c r="BJ94" t="s">
        <v>244</v>
      </c>
      <c r="BM94">
        <v>53001</v>
      </c>
      <c r="BN94">
        <v>0</v>
      </c>
      <c r="BO94" t="s">
        <v>241</v>
      </c>
      <c r="BP94">
        <v>1</v>
      </c>
      <c r="BQ94">
        <v>6</v>
      </c>
      <c r="BR94">
        <v>1</v>
      </c>
      <c r="BS94">
        <v>1</v>
      </c>
      <c r="BT94">
        <v>1</v>
      </c>
      <c r="BU94">
        <v>1</v>
      </c>
      <c r="BV94">
        <v>1</v>
      </c>
      <c r="BW94">
        <v>1</v>
      </c>
      <c r="BX94">
        <v>1</v>
      </c>
      <c r="BY94" t="s">
        <v>3</v>
      </c>
      <c r="BZ94">
        <v>86</v>
      </c>
      <c r="CA94">
        <v>70</v>
      </c>
      <c r="CE94">
        <v>0</v>
      </c>
      <c r="CF94">
        <v>0</v>
      </c>
      <c r="CG94">
        <v>0</v>
      </c>
      <c r="CM94">
        <v>0</v>
      </c>
      <c r="CN94" t="s">
        <v>3</v>
      </c>
      <c r="CO94">
        <v>0</v>
      </c>
      <c r="CP94">
        <f t="shared" si="90"/>
        <v>-12.66</v>
      </c>
      <c r="CQ94">
        <f t="shared" si="91"/>
        <v>3165.5819999999994</v>
      </c>
      <c r="CR94">
        <f t="shared" si="92"/>
        <v>0</v>
      </c>
      <c r="CS94">
        <f t="shared" si="93"/>
        <v>0</v>
      </c>
      <c r="CT94">
        <f t="shared" si="94"/>
        <v>0</v>
      </c>
      <c r="CU94">
        <f t="shared" si="95"/>
        <v>0</v>
      </c>
      <c r="CV94">
        <f t="shared" si="96"/>
        <v>0</v>
      </c>
      <c r="CW94">
        <f t="shared" si="97"/>
        <v>0</v>
      </c>
      <c r="CX94">
        <f t="shared" si="98"/>
        <v>0</v>
      </c>
      <c r="CY94">
        <f t="shared" si="99"/>
        <v>0</v>
      </c>
      <c r="CZ94">
        <f t="shared" si="100"/>
        <v>0</v>
      </c>
      <c r="DC94" t="s">
        <v>3</v>
      </c>
      <c r="DD94" t="s">
        <v>3</v>
      </c>
      <c r="DE94" t="s">
        <v>3</v>
      </c>
      <c r="DF94" t="s">
        <v>3</v>
      </c>
      <c r="DG94" t="s">
        <v>3</v>
      </c>
      <c r="DH94" t="s">
        <v>3</v>
      </c>
      <c r="DI94" t="s">
        <v>3</v>
      </c>
      <c r="DJ94" t="s">
        <v>3</v>
      </c>
      <c r="DK94" t="s">
        <v>3</v>
      </c>
      <c r="DL94" t="s">
        <v>3</v>
      </c>
      <c r="DM94" t="s">
        <v>3</v>
      </c>
      <c r="DN94">
        <v>0</v>
      </c>
      <c r="DO94">
        <v>0</v>
      </c>
      <c r="DP94">
        <v>1</v>
      </c>
      <c r="DQ94">
        <v>1</v>
      </c>
      <c r="DU94">
        <v>1007</v>
      </c>
      <c r="DV94" t="s">
        <v>243</v>
      </c>
      <c r="DW94" t="s">
        <v>243</v>
      </c>
      <c r="DX94">
        <v>1</v>
      </c>
      <c r="EE94">
        <v>34105682</v>
      </c>
      <c r="EF94">
        <v>6</v>
      </c>
      <c r="EG94" t="s">
        <v>59</v>
      </c>
      <c r="EH94">
        <v>0</v>
      </c>
      <c r="EI94" t="s">
        <v>3</v>
      </c>
      <c r="EJ94">
        <v>1</v>
      </c>
      <c r="EK94">
        <v>53001</v>
      </c>
      <c r="EL94" t="s">
        <v>239</v>
      </c>
      <c r="EM94" t="s">
        <v>240</v>
      </c>
      <c r="EO94" t="s">
        <v>3</v>
      </c>
      <c r="EQ94">
        <v>0</v>
      </c>
      <c r="ER94">
        <v>519.79999999999995</v>
      </c>
      <c r="ES94">
        <v>519.79999999999995</v>
      </c>
      <c r="ET94">
        <v>0</v>
      </c>
      <c r="EU94">
        <v>0</v>
      </c>
      <c r="EV94">
        <v>0</v>
      </c>
      <c r="EW94">
        <v>0</v>
      </c>
      <c r="EX94">
        <v>0</v>
      </c>
      <c r="FQ94">
        <v>0</v>
      </c>
      <c r="FR94">
        <f t="shared" si="101"/>
        <v>0</v>
      </c>
      <c r="FS94">
        <v>0</v>
      </c>
      <c r="FX94">
        <v>86</v>
      </c>
      <c r="FY94">
        <v>70</v>
      </c>
      <c r="GA94" t="s">
        <v>3</v>
      </c>
      <c r="GD94">
        <v>1</v>
      </c>
      <c r="GF94">
        <v>54517115</v>
      </c>
      <c r="GG94">
        <v>2</v>
      </c>
      <c r="GH94">
        <v>1</v>
      </c>
      <c r="GI94">
        <v>2</v>
      </c>
      <c r="GJ94">
        <v>0</v>
      </c>
      <c r="GK94">
        <v>0</v>
      </c>
      <c r="GL94">
        <f t="shared" si="102"/>
        <v>0</v>
      </c>
      <c r="GM94">
        <f t="shared" si="103"/>
        <v>-12.66</v>
      </c>
      <c r="GN94">
        <f t="shared" si="104"/>
        <v>-12.66</v>
      </c>
      <c r="GO94">
        <f t="shared" si="105"/>
        <v>0</v>
      </c>
      <c r="GP94">
        <f t="shared" si="106"/>
        <v>0</v>
      </c>
      <c r="GR94">
        <v>0</v>
      </c>
      <c r="GS94">
        <v>3</v>
      </c>
      <c r="GT94">
        <v>0</v>
      </c>
      <c r="GU94" t="s">
        <v>3</v>
      </c>
      <c r="GV94">
        <f t="shared" si="107"/>
        <v>0</v>
      </c>
      <c r="GW94">
        <v>1</v>
      </c>
      <c r="GX94">
        <f t="shared" si="108"/>
        <v>0</v>
      </c>
      <c r="HA94">
        <v>0</v>
      </c>
      <c r="HB94">
        <v>0</v>
      </c>
      <c r="HC94">
        <f t="shared" si="109"/>
        <v>0</v>
      </c>
      <c r="IK94">
        <v>0</v>
      </c>
    </row>
    <row r="95" spans="1:245">
      <c r="A95">
        <v>17</v>
      </c>
      <c r="B95">
        <v>1</v>
      </c>
      <c r="E95" t="s">
        <v>107</v>
      </c>
      <c r="F95" t="s">
        <v>245</v>
      </c>
      <c r="G95" t="s">
        <v>246</v>
      </c>
      <c r="H95" t="s">
        <v>105</v>
      </c>
      <c r="I95">
        <v>4</v>
      </c>
      <c r="J95">
        <v>0</v>
      </c>
      <c r="O95">
        <f t="shared" si="70"/>
        <v>185.56</v>
      </c>
      <c r="P95">
        <f t="shared" si="71"/>
        <v>185.56</v>
      </c>
      <c r="Q95">
        <f t="shared" si="72"/>
        <v>0</v>
      </c>
      <c r="R95">
        <f t="shared" si="73"/>
        <v>0</v>
      </c>
      <c r="S95">
        <f t="shared" si="74"/>
        <v>0</v>
      </c>
      <c r="T95">
        <f t="shared" si="75"/>
        <v>0</v>
      </c>
      <c r="U95">
        <f t="shared" si="76"/>
        <v>0</v>
      </c>
      <c r="V95">
        <f t="shared" si="77"/>
        <v>0</v>
      </c>
      <c r="W95">
        <f t="shared" si="78"/>
        <v>1.48</v>
      </c>
      <c r="X95">
        <f t="shared" si="79"/>
        <v>0</v>
      </c>
      <c r="Y95">
        <f t="shared" si="80"/>
        <v>0</v>
      </c>
      <c r="AA95">
        <v>34981951</v>
      </c>
      <c r="AB95">
        <f t="shared" si="81"/>
        <v>8.0399999999999991</v>
      </c>
      <c r="AC95">
        <f t="shared" si="82"/>
        <v>8.0399999999999991</v>
      </c>
      <c r="AD95">
        <f t="shared" si="83"/>
        <v>0</v>
      </c>
      <c r="AE95">
        <f t="shared" si="84"/>
        <v>0</v>
      </c>
      <c r="AF95">
        <f t="shared" si="85"/>
        <v>0</v>
      </c>
      <c r="AG95">
        <f t="shared" si="86"/>
        <v>0</v>
      </c>
      <c r="AH95">
        <f t="shared" si="87"/>
        <v>0</v>
      </c>
      <c r="AI95">
        <f t="shared" si="88"/>
        <v>0</v>
      </c>
      <c r="AJ95">
        <f t="shared" si="89"/>
        <v>0.37</v>
      </c>
      <c r="AK95">
        <v>8.0399999999999991</v>
      </c>
      <c r="AL95">
        <v>8.0399999999999991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0.37</v>
      </c>
      <c r="AT95">
        <v>0</v>
      </c>
      <c r="AU95">
        <v>0</v>
      </c>
      <c r="AV95">
        <v>1</v>
      </c>
      <c r="AW95">
        <v>1</v>
      </c>
      <c r="AZ95">
        <v>1</v>
      </c>
      <c r="BA95">
        <v>1</v>
      </c>
      <c r="BB95">
        <v>1</v>
      </c>
      <c r="BC95">
        <v>5.77</v>
      </c>
      <c r="BD95" t="s">
        <v>3</v>
      </c>
      <c r="BE95" t="s">
        <v>3</v>
      </c>
      <c r="BF95" t="s">
        <v>3</v>
      </c>
      <c r="BG95" t="s">
        <v>3</v>
      </c>
      <c r="BH95">
        <v>3</v>
      </c>
      <c r="BI95">
        <v>1</v>
      </c>
      <c r="BJ95" t="s">
        <v>247</v>
      </c>
      <c r="BM95">
        <v>500001</v>
      </c>
      <c r="BN95">
        <v>0</v>
      </c>
      <c r="BO95" t="s">
        <v>245</v>
      </c>
      <c r="BP95">
        <v>1</v>
      </c>
      <c r="BQ95">
        <v>8</v>
      </c>
      <c r="BR95">
        <v>0</v>
      </c>
      <c r="BS95">
        <v>1</v>
      </c>
      <c r="BT95">
        <v>1</v>
      </c>
      <c r="BU95">
        <v>1</v>
      </c>
      <c r="BV95">
        <v>1</v>
      </c>
      <c r="BW95">
        <v>1</v>
      </c>
      <c r="BX95">
        <v>1</v>
      </c>
      <c r="BY95" t="s">
        <v>3</v>
      </c>
      <c r="BZ95">
        <v>0</v>
      </c>
      <c r="CA95">
        <v>0</v>
      </c>
      <c r="CE95">
        <v>0</v>
      </c>
      <c r="CF95">
        <v>0</v>
      </c>
      <c r="CG95">
        <v>0</v>
      </c>
      <c r="CM95">
        <v>0</v>
      </c>
      <c r="CN95" t="s">
        <v>3</v>
      </c>
      <c r="CO95">
        <v>0</v>
      </c>
      <c r="CP95">
        <f t="shared" si="90"/>
        <v>185.56</v>
      </c>
      <c r="CQ95">
        <f t="shared" si="91"/>
        <v>46.390799999999992</v>
      </c>
      <c r="CR95">
        <f t="shared" si="92"/>
        <v>0</v>
      </c>
      <c r="CS95">
        <f t="shared" si="93"/>
        <v>0</v>
      </c>
      <c r="CT95">
        <f t="shared" si="94"/>
        <v>0</v>
      </c>
      <c r="CU95">
        <f t="shared" si="95"/>
        <v>0</v>
      </c>
      <c r="CV95">
        <f t="shared" si="96"/>
        <v>0</v>
      </c>
      <c r="CW95">
        <f t="shared" si="97"/>
        <v>0</v>
      </c>
      <c r="CX95">
        <f t="shared" si="98"/>
        <v>0.37</v>
      </c>
      <c r="CY95">
        <f t="shared" si="99"/>
        <v>0</v>
      </c>
      <c r="CZ95">
        <f t="shared" si="100"/>
        <v>0</v>
      </c>
      <c r="DC95" t="s">
        <v>3</v>
      </c>
      <c r="DD95" t="s">
        <v>3</v>
      </c>
      <c r="DE95" t="s">
        <v>3</v>
      </c>
      <c r="DF95" t="s">
        <v>3</v>
      </c>
      <c r="DG95" t="s">
        <v>3</v>
      </c>
      <c r="DH95" t="s">
        <v>3</v>
      </c>
      <c r="DI95" t="s">
        <v>3</v>
      </c>
      <c r="DJ95" t="s">
        <v>3</v>
      </c>
      <c r="DK95" t="s">
        <v>3</v>
      </c>
      <c r="DL95" t="s">
        <v>3</v>
      </c>
      <c r="DM95" t="s">
        <v>3</v>
      </c>
      <c r="DN95">
        <v>0</v>
      </c>
      <c r="DO95">
        <v>0</v>
      </c>
      <c r="DP95">
        <v>1</v>
      </c>
      <c r="DQ95">
        <v>1</v>
      </c>
      <c r="DU95">
        <v>1009</v>
      </c>
      <c r="DV95" t="s">
        <v>105</v>
      </c>
      <c r="DW95" t="s">
        <v>105</v>
      </c>
      <c r="DX95">
        <v>1</v>
      </c>
      <c r="EE95">
        <v>34105540</v>
      </c>
      <c r="EF95">
        <v>8</v>
      </c>
      <c r="EG95" t="s">
        <v>41</v>
      </c>
      <c r="EH95">
        <v>0</v>
      </c>
      <c r="EI95" t="s">
        <v>3</v>
      </c>
      <c r="EJ95">
        <v>1</v>
      </c>
      <c r="EK95">
        <v>500001</v>
      </c>
      <c r="EL95" t="s">
        <v>42</v>
      </c>
      <c r="EM95" t="s">
        <v>43</v>
      </c>
      <c r="EO95" t="s">
        <v>3</v>
      </c>
      <c r="EQ95">
        <v>0</v>
      </c>
      <c r="ER95">
        <v>8.0399999999999991</v>
      </c>
      <c r="ES95">
        <v>8.0399999999999991</v>
      </c>
      <c r="ET95">
        <v>0</v>
      </c>
      <c r="EU95">
        <v>0</v>
      </c>
      <c r="EV95">
        <v>0</v>
      </c>
      <c r="EW95">
        <v>0</v>
      </c>
      <c r="EX95">
        <v>0</v>
      </c>
      <c r="EY95">
        <v>0</v>
      </c>
      <c r="FQ95">
        <v>0</v>
      </c>
      <c r="FR95">
        <f t="shared" si="101"/>
        <v>0</v>
      </c>
      <c r="FS95">
        <v>0</v>
      </c>
      <c r="FX95">
        <v>0</v>
      </c>
      <c r="FY95">
        <v>0</v>
      </c>
      <c r="GA95" t="s">
        <v>3</v>
      </c>
      <c r="GD95">
        <v>1</v>
      </c>
      <c r="GF95">
        <v>12505642</v>
      </c>
      <c r="GG95">
        <v>2</v>
      </c>
      <c r="GH95">
        <v>1</v>
      </c>
      <c r="GI95">
        <v>2</v>
      </c>
      <c r="GJ95">
        <v>0</v>
      </c>
      <c r="GK95">
        <v>0</v>
      </c>
      <c r="GL95">
        <f t="shared" si="102"/>
        <v>0</v>
      </c>
      <c r="GM95">
        <f t="shared" si="103"/>
        <v>185.56</v>
      </c>
      <c r="GN95">
        <f t="shared" si="104"/>
        <v>185.56</v>
      </c>
      <c r="GO95">
        <f t="shared" si="105"/>
        <v>0</v>
      </c>
      <c r="GP95">
        <f t="shared" si="106"/>
        <v>0</v>
      </c>
      <c r="GR95">
        <v>0</v>
      </c>
      <c r="GS95">
        <v>3</v>
      </c>
      <c r="GT95">
        <v>0</v>
      </c>
      <c r="GU95" t="s">
        <v>3</v>
      </c>
      <c r="GV95">
        <f t="shared" si="107"/>
        <v>0</v>
      </c>
      <c r="GW95">
        <v>1</v>
      </c>
      <c r="GX95">
        <f t="shared" si="108"/>
        <v>0</v>
      </c>
      <c r="HA95">
        <v>0</v>
      </c>
      <c r="HB95">
        <v>0</v>
      </c>
      <c r="HC95">
        <f t="shared" si="109"/>
        <v>0</v>
      </c>
      <c r="IK95">
        <v>0</v>
      </c>
    </row>
    <row r="96" spans="1:245">
      <c r="A96">
        <v>17</v>
      </c>
      <c r="B96">
        <v>1</v>
      </c>
      <c r="C96">
        <f>ROW(SmtRes!A156)</f>
        <v>156</v>
      </c>
      <c r="D96">
        <f>ROW(EtalonRes!A160)</f>
        <v>160</v>
      </c>
      <c r="E96" t="s">
        <v>118</v>
      </c>
      <c r="F96" t="s">
        <v>98</v>
      </c>
      <c r="G96" t="s">
        <v>99</v>
      </c>
      <c r="H96" t="s">
        <v>100</v>
      </c>
      <c r="I96">
        <f>ROUND(44.8/100,9)</f>
        <v>0.44800000000000001</v>
      </c>
      <c r="J96">
        <v>0</v>
      </c>
      <c r="O96">
        <f t="shared" si="70"/>
        <v>902.99</v>
      </c>
      <c r="P96">
        <f t="shared" si="71"/>
        <v>2.09</v>
      </c>
      <c r="Q96">
        <f t="shared" si="72"/>
        <v>6.06</v>
      </c>
      <c r="R96">
        <f t="shared" si="73"/>
        <v>1.99</v>
      </c>
      <c r="S96">
        <f t="shared" si="74"/>
        <v>894.84</v>
      </c>
      <c r="T96">
        <f t="shared" si="75"/>
        <v>0</v>
      </c>
      <c r="U96">
        <f t="shared" si="76"/>
        <v>2.9344000000000001</v>
      </c>
      <c r="V96">
        <f t="shared" si="77"/>
        <v>4.4800000000000005E-3</v>
      </c>
      <c r="W96">
        <f t="shared" si="78"/>
        <v>0</v>
      </c>
      <c r="X96">
        <f t="shared" si="79"/>
        <v>851.99</v>
      </c>
      <c r="Y96">
        <f t="shared" si="80"/>
        <v>421.51</v>
      </c>
      <c r="AA96">
        <v>34981951</v>
      </c>
      <c r="AB96">
        <f t="shared" si="81"/>
        <v>64.37</v>
      </c>
      <c r="AC96">
        <f t="shared" si="82"/>
        <v>0.18</v>
      </c>
      <c r="AD96">
        <f t="shared" si="83"/>
        <v>1.18</v>
      </c>
      <c r="AE96">
        <f t="shared" si="84"/>
        <v>0.14000000000000001</v>
      </c>
      <c r="AF96">
        <f t="shared" si="85"/>
        <v>63.01</v>
      </c>
      <c r="AG96">
        <f t="shared" si="86"/>
        <v>0</v>
      </c>
      <c r="AH96">
        <f t="shared" si="87"/>
        <v>6.55</v>
      </c>
      <c r="AI96">
        <f t="shared" si="88"/>
        <v>0.01</v>
      </c>
      <c r="AJ96">
        <f t="shared" si="89"/>
        <v>0</v>
      </c>
      <c r="AK96">
        <v>64.37</v>
      </c>
      <c r="AL96">
        <v>0.18</v>
      </c>
      <c r="AM96">
        <v>1.18</v>
      </c>
      <c r="AN96">
        <v>0.14000000000000001</v>
      </c>
      <c r="AO96">
        <v>63.01</v>
      </c>
      <c r="AP96">
        <v>0</v>
      </c>
      <c r="AQ96">
        <v>6.55</v>
      </c>
      <c r="AR96">
        <v>0.01</v>
      </c>
      <c r="AS96">
        <v>0</v>
      </c>
      <c r="AT96">
        <v>95</v>
      </c>
      <c r="AU96">
        <v>47</v>
      </c>
      <c r="AV96">
        <v>1</v>
      </c>
      <c r="AW96">
        <v>1</v>
      </c>
      <c r="AZ96">
        <v>1</v>
      </c>
      <c r="BA96">
        <v>31.7</v>
      </c>
      <c r="BB96">
        <v>11.47</v>
      </c>
      <c r="BC96">
        <v>25.89</v>
      </c>
      <c r="BD96" t="s">
        <v>3</v>
      </c>
      <c r="BE96" t="s">
        <v>3</v>
      </c>
      <c r="BF96" t="s">
        <v>3</v>
      </c>
      <c r="BG96" t="s">
        <v>3</v>
      </c>
      <c r="BH96">
        <v>0</v>
      </c>
      <c r="BI96">
        <v>1</v>
      </c>
      <c r="BJ96" t="s">
        <v>101</v>
      </c>
      <c r="BM96">
        <v>15001</v>
      </c>
      <c r="BN96">
        <v>0</v>
      </c>
      <c r="BO96" t="s">
        <v>98</v>
      </c>
      <c r="BP96">
        <v>1</v>
      </c>
      <c r="BQ96">
        <v>2</v>
      </c>
      <c r="BR96">
        <v>0</v>
      </c>
      <c r="BS96">
        <v>31.7</v>
      </c>
      <c r="BT96">
        <v>1</v>
      </c>
      <c r="BU96">
        <v>1</v>
      </c>
      <c r="BV96">
        <v>1</v>
      </c>
      <c r="BW96">
        <v>1</v>
      </c>
      <c r="BX96">
        <v>1</v>
      </c>
      <c r="BY96" t="s">
        <v>3</v>
      </c>
      <c r="BZ96">
        <v>105</v>
      </c>
      <c r="CA96">
        <v>55</v>
      </c>
      <c r="CE96">
        <v>0</v>
      </c>
      <c r="CF96">
        <v>0</v>
      </c>
      <c r="CG96">
        <v>0</v>
      </c>
      <c r="CM96">
        <v>0</v>
      </c>
      <c r="CN96" t="s">
        <v>3</v>
      </c>
      <c r="CO96">
        <v>0</v>
      </c>
      <c r="CP96">
        <f t="shared" si="90"/>
        <v>902.99</v>
      </c>
      <c r="CQ96">
        <f t="shared" si="91"/>
        <v>4.6601999999999997</v>
      </c>
      <c r="CR96">
        <f t="shared" si="92"/>
        <v>13.534599999999999</v>
      </c>
      <c r="CS96">
        <f t="shared" si="93"/>
        <v>4.4380000000000006</v>
      </c>
      <c r="CT96">
        <f t="shared" si="94"/>
        <v>1997.4169999999999</v>
      </c>
      <c r="CU96">
        <f t="shared" si="95"/>
        <v>0</v>
      </c>
      <c r="CV96">
        <f t="shared" si="96"/>
        <v>6.55</v>
      </c>
      <c r="CW96">
        <f t="shared" si="97"/>
        <v>0.01</v>
      </c>
      <c r="CX96">
        <f t="shared" si="98"/>
        <v>0</v>
      </c>
      <c r="CY96">
        <f t="shared" si="99"/>
        <v>851.98850000000004</v>
      </c>
      <c r="CZ96">
        <f t="shared" si="100"/>
        <v>421.51010000000002</v>
      </c>
      <c r="DC96" t="s">
        <v>3</v>
      </c>
      <c r="DD96" t="s">
        <v>3</v>
      </c>
      <c r="DE96" t="s">
        <v>3</v>
      </c>
      <c r="DF96" t="s">
        <v>3</v>
      </c>
      <c r="DG96" t="s">
        <v>3</v>
      </c>
      <c r="DH96" t="s">
        <v>3</v>
      </c>
      <c r="DI96" t="s">
        <v>3</v>
      </c>
      <c r="DJ96" t="s">
        <v>3</v>
      </c>
      <c r="DK96" t="s">
        <v>3</v>
      </c>
      <c r="DL96" t="s">
        <v>3</v>
      </c>
      <c r="DM96" t="s">
        <v>3</v>
      </c>
      <c r="DN96">
        <v>0</v>
      </c>
      <c r="DO96">
        <v>0</v>
      </c>
      <c r="DP96">
        <v>1</v>
      </c>
      <c r="DQ96">
        <v>1</v>
      </c>
      <c r="DU96">
        <v>1013</v>
      </c>
      <c r="DV96" t="s">
        <v>100</v>
      </c>
      <c r="DW96" t="s">
        <v>100</v>
      </c>
      <c r="DX96">
        <v>1</v>
      </c>
      <c r="EE96">
        <v>34105633</v>
      </c>
      <c r="EF96">
        <v>2</v>
      </c>
      <c r="EG96" t="s">
        <v>20</v>
      </c>
      <c r="EH96">
        <v>0</v>
      </c>
      <c r="EI96" t="s">
        <v>3</v>
      </c>
      <c r="EJ96">
        <v>1</v>
      </c>
      <c r="EK96">
        <v>15001</v>
      </c>
      <c r="EL96" t="s">
        <v>72</v>
      </c>
      <c r="EM96" t="s">
        <v>73</v>
      </c>
      <c r="EO96" t="s">
        <v>3</v>
      </c>
      <c r="EQ96">
        <v>0</v>
      </c>
      <c r="ER96">
        <v>64.37</v>
      </c>
      <c r="ES96">
        <v>0.18</v>
      </c>
      <c r="ET96">
        <v>1.18</v>
      </c>
      <c r="EU96">
        <v>0.14000000000000001</v>
      </c>
      <c r="EV96">
        <v>63.01</v>
      </c>
      <c r="EW96">
        <v>6.55</v>
      </c>
      <c r="EX96">
        <v>0.01</v>
      </c>
      <c r="EY96">
        <v>0</v>
      </c>
      <c r="FQ96">
        <v>0</v>
      </c>
      <c r="FR96">
        <f t="shared" si="101"/>
        <v>0</v>
      </c>
      <c r="FS96">
        <v>0</v>
      </c>
      <c r="FT96" t="s">
        <v>23</v>
      </c>
      <c r="FU96" t="s">
        <v>24</v>
      </c>
      <c r="FX96">
        <v>94.5</v>
      </c>
      <c r="FY96">
        <v>46.75</v>
      </c>
      <c r="GA96" t="s">
        <v>3</v>
      </c>
      <c r="GD96">
        <v>1</v>
      </c>
      <c r="GF96">
        <v>-1380718306</v>
      </c>
      <c r="GG96">
        <v>2</v>
      </c>
      <c r="GH96">
        <v>1</v>
      </c>
      <c r="GI96">
        <v>2</v>
      </c>
      <c r="GJ96">
        <v>0</v>
      </c>
      <c r="GK96">
        <v>0</v>
      </c>
      <c r="GL96">
        <f t="shared" si="102"/>
        <v>0</v>
      </c>
      <c r="GM96">
        <f t="shared" si="103"/>
        <v>2176.4899999999998</v>
      </c>
      <c r="GN96">
        <f t="shared" si="104"/>
        <v>2176.4899999999998</v>
      </c>
      <c r="GO96">
        <f t="shared" si="105"/>
        <v>0</v>
      </c>
      <c r="GP96">
        <f t="shared" si="106"/>
        <v>0</v>
      </c>
      <c r="GR96">
        <v>0</v>
      </c>
      <c r="GS96">
        <v>3</v>
      </c>
      <c r="GT96">
        <v>0</v>
      </c>
      <c r="GU96" t="s">
        <v>3</v>
      </c>
      <c r="GV96">
        <f t="shared" si="107"/>
        <v>0</v>
      </c>
      <c r="GW96">
        <v>1</v>
      </c>
      <c r="GX96">
        <f t="shared" si="108"/>
        <v>0</v>
      </c>
      <c r="HA96">
        <v>0</v>
      </c>
      <c r="HB96">
        <v>0</v>
      </c>
      <c r="HC96">
        <f t="shared" si="109"/>
        <v>0</v>
      </c>
      <c r="IK96">
        <v>0</v>
      </c>
    </row>
    <row r="97" spans="1:245">
      <c r="A97">
        <v>17</v>
      </c>
      <c r="B97">
        <v>1</v>
      </c>
      <c r="E97" t="s">
        <v>248</v>
      </c>
      <c r="F97" t="s">
        <v>103</v>
      </c>
      <c r="G97" t="s">
        <v>104</v>
      </c>
      <c r="H97" t="s">
        <v>105</v>
      </c>
      <c r="I97">
        <v>10</v>
      </c>
      <c r="J97">
        <v>0</v>
      </c>
      <c r="O97">
        <f t="shared" si="70"/>
        <v>1042.26</v>
      </c>
      <c r="P97">
        <f t="shared" si="71"/>
        <v>1042.26</v>
      </c>
      <c r="Q97">
        <f t="shared" si="72"/>
        <v>0</v>
      </c>
      <c r="R97">
        <f t="shared" si="73"/>
        <v>0</v>
      </c>
      <c r="S97">
        <f t="shared" si="74"/>
        <v>0</v>
      </c>
      <c r="T97">
        <f t="shared" si="75"/>
        <v>0</v>
      </c>
      <c r="U97">
        <f t="shared" si="76"/>
        <v>0</v>
      </c>
      <c r="V97">
        <f t="shared" si="77"/>
        <v>0</v>
      </c>
      <c r="W97">
        <f t="shared" si="78"/>
        <v>7</v>
      </c>
      <c r="X97">
        <f t="shared" si="79"/>
        <v>0</v>
      </c>
      <c r="Y97">
        <f t="shared" si="80"/>
        <v>0</v>
      </c>
      <c r="AA97">
        <v>34981951</v>
      </c>
      <c r="AB97">
        <f t="shared" si="81"/>
        <v>15.26</v>
      </c>
      <c r="AC97">
        <f t="shared" si="82"/>
        <v>15.26</v>
      </c>
      <c r="AD97">
        <f t="shared" si="83"/>
        <v>0</v>
      </c>
      <c r="AE97">
        <f t="shared" si="84"/>
        <v>0</v>
      </c>
      <c r="AF97">
        <f t="shared" si="85"/>
        <v>0</v>
      </c>
      <c r="AG97">
        <f t="shared" si="86"/>
        <v>0</v>
      </c>
      <c r="AH97">
        <f t="shared" si="87"/>
        <v>0</v>
      </c>
      <c r="AI97">
        <f t="shared" si="88"/>
        <v>0</v>
      </c>
      <c r="AJ97">
        <f t="shared" si="89"/>
        <v>0.7</v>
      </c>
      <c r="AK97">
        <v>15.26</v>
      </c>
      <c r="AL97">
        <v>15.26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0.7</v>
      </c>
      <c r="AT97">
        <v>0</v>
      </c>
      <c r="AU97">
        <v>0</v>
      </c>
      <c r="AV97">
        <v>1</v>
      </c>
      <c r="AW97">
        <v>1</v>
      </c>
      <c r="AZ97">
        <v>1</v>
      </c>
      <c r="BA97">
        <v>1</v>
      </c>
      <c r="BB97">
        <v>1</v>
      </c>
      <c r="BC97">
        <v>6.83</v>
      </c>
      <c r="BD97" t="s">
        <v>3</v>
      </c>
      <c r="BE97" t="s">
        <v>3</v>
      </c>
      <c r="BF97" t="s">
        <v>3</v>
      </c>
      <c r="BG97" t="s">
        <v>3</v>
      </c>
      <c r="BH97">
        <v>3</v>
      </c>
      <c r="BI97">
        <v>1</v>
      </c>
      <c r="BJ97" t="s">
        <v>106</v>
      </c>
      <c r="BM97">
        <v>500001</v>
      </c>
      <c r="BN97">
        <v>0</v>
      </c>
      <c r="BO97" t="s">
        <v>103</v>
      </c>
      <c r="BP97">
        <v>1</v>
      </c>
      <c r="BQ97">
        <v>8</v>
      </c>
      <c r="BR97">
        <v>0</v>
      </c>
      <c r="BS97">
        <v>1</v>
      </c>
      <c r="BT97">
        <v>1</v>
      </c>
      <c r="BU97">
        <v>1</v>
      </c>
      <c r="BV97">
        <v>1</v>
      </c>
      <c r="BW97">
        <v>1</v>
      </c>
      <c r="BX97">
        <v>1</v>
      </c>
      <c r="BY97" t="s">
        <v>3</v>
      </c>
      <c r="BZ97">
        <v>0</v>
      </c>
      <c r="CA97">
        <v>0</v>
      </c>
      <c r="CE97">
        <v>0</v>
      </c>
      <c r="CF97">
        <v>0</v>
      </c>
      <c r="CG97">
        <v>0</v>
      </c>
      <c r="CM97">
        <v>0</v>
      </c>
      <c r="CN97" t="s">
        <v>3</v>
      </c>
      <c r="CO97">
        <v>0</v>
      </c>
      <c r="CP97">
        <f t="shared" si="90"/>
        <v>1042.26</v>
      </c>
      <c r="CQ97">
        <f t="shared" si="91"/>
        <v>104.22580000000001</v>
      </c>
      <c r="CR97">
        <f t="shared" si="92"/>
        <v>0</v>
      </c>
      <c r="CS97">
        <f t="shared" si="93"/>
        <v>0</v>
      </c>
      <c r="CT97">
        <f t="shared" si="94"/>
        <v>0</v>
      </c>
      <c r="CU97">
        <f t="shared" si="95"/>
        <v>0</v>
      </c>
      <c r="CV97">
        <f t="shared" si="96"/>
        <v>0</v>
      </c>
      <c r="CW97">
        <f t="shared" si="97"/>
        <v>0</v>
      </c>
      <c r="CX97">
        <f t="shared" si="98"/>
        <v>0.7</v>
      </c>
      <c r="CY97">
        <f t="shared" si="99"/>
        <v>0</v>
      </c>
      <c r="CZ97">
        <f t="shared" si="100"/>
        <v>0</v>
      </c>
      <c r="DC97" t="s">
        <v>3</v>
      </c>
      <c r="DD97" t="s">
        <v>3</v>
      </c>
      <c r="DE97" t="s">
        <v>3</v>
      </c>
      <c r="DF97" t="s">
        <v>3</v>
      </c>
      <c r="DG97" t="s">
        <v>3</v>
      </c>
      <c r="DH97" t="s">
        <v>3</v>
      </c>
      <c r="DI97" t="s">
        <v>3</v>
      </c>
      <c r="DJ97" t="s">
        <v>3</v>
      </c>
      <c r="DK97" t="s">
        <v>3</v>
      </c>
      <c r="DL97" t="s">
        <v>3</v>
      </c>
      <c r="DM97" t="s">
        <v>3</v>
      </c>
      <c r="DN97">
        <v>0</v>
      </c>
      <c r="DO97">
        <v>0</v>
      </c>
      <c r="DP97">
        <v>1</v>
      </c>
      <c r="DQ97">
        <v>1</v>
      </c>
      <c r="DU97">
        <v>1009</v>
      </c>
      <c r="DV97" t="s">
        <v>105</v>
      </c>
      <c r="DW97" t="s">
        <v>105</v>
      </c>
      <c r="DX97">
        <v>1</v>
      </c>
      <c r="EE97">
        <v>34105540</v>
      </c>
      <c r="EF97">
        <v>8</v>
      </c>
      <c r="EG97" t="s">
        <v>41</v>
      </c>
      <c r="EH97">
        <v>0</v>
      </c>
      <c r="EI97" t="s">
        <v>3</v>
      </c>
      <c r="EJ97">
        <v>1</v>
      </c>
      <c r="EK97">
        <v>500001</v>
      </c>
      <c r="EL97" t="s">
        <v>42</v>
      </c>
      <c r="EM97" t="s">
        <v>43</v>
      </c>
      <c r="EO97" t="s">
        <v>3</v>
      </c>
      <c r="EQ97">
        <v>0</v>
      </c>
      <c r="ER97">
        <v>15.26</v>
      </c>
      <c r="ES97">
        <v>15.26</v>
      </c>
      <c r="ET97">
        <v>0</v>
      </c>
      <c r="EU97">
        <v>0</v>
      </c>
      <c r="EV97">
        <v>0</v>
      </c>
      <c r="EW97">
        <v>0</v>
      </c>
      <c r="EX97">
        <v>0</v>
      </c>
      <c r="EY97">
        <v>0</v>
      </c>
      <c r="FQ97">
        <v>0</v>
      </c>
      <c r="FR97">
        <f t="shared" si="101"/>
        <v>0</v>
      </c>
      <c r="FS97">
        <v>0</v>
      </c>
      <c r="FX97">
        <v>0</v>
      </c>
      <c r="FY97">
        <v>0</v>
      </c>
      <c r="GA97" t="s">
        <v>3</v>
      </c>
      <c r="GD97">
        <v>1</v>
      </c>
      <c r="GF97">
        <v>228780730</v>
      </c>
      <c r="GG97">
        <v>2</v>
      </c>
      <c r="GH97">
        <v>1</v>
      </c>
      <c r="GI97">
        <v>2</v>
      </c>
      <c r="GJ97">
        <v>0</v>
      </c>
      <c r="GK97">
        <v>0</v>
      </c>
      <c r="GL97">
        <f t="shared" si="102"/>
        <v>0</v>
      </c>
      <c r="GM97">
        <f t="shared" si="103"/>
        <v>1042.26</v>
      </c>
      <c r="GN97">
        <f t="shared" si="104"/>
        <v>1042.26</v>
      </c>
      <c r="GO97">
        <f t="shared" si="105"/>
        <v>0</v>
      </c>
      <c r="GP97">
        <f t="shared" si="106"/>
        <v>0</v>
      </c>
      <c r="GR97">
        <v>0</v>
      </c>
      <c r="GS97">
        <v>3</v>
      </c>
      <c r="GT97">
        <v>0</v>
      </c>
      <c r="GU97" t="s">
        <v>3</v>
      </c>
      <c r="GV97">
        <f t="shared" si="107"/>
        <v>0</v>
      </c>
      <c r="GW97">
        <v>1</v>
      </c>
      <c r="GX97">
        <f t="shared" si="108"/>
        <v>0</v>
      </c>
      <c r="HA97">
        <v>0</v>
      </c>
      <c r="HB97">
        <v>0</v>
      </c>
      <c r="HC97">
        <f t="shared" si="109"/>
        <v>0</v>
      </c>
      <c r="IK97">
        <v>0</v>
      </c>
    </row>
    <row r="98" spans="1:245">
      <c r="A98">
        <v>17</v>
      </c>
      <c r="B98">
        <v>1</v>
      </c>
      <c r="C98">
        <f>ROW(SmtRes!A164)</f>
        <v>164</v>
      </c>
      <c r="D98">
        <f>ROW(EtalonRes!A168)</f>
        <v>168</v>
      </c>
      <c r="E98" t="s">
        <v>125</v>
      </c>
      <c r="F98" t="s">
        <v>119</v>
      </c>
      <c r="G98" t="s">
        <v>120</v>
      </c>
      <c r="H98" t="s">
        <v>121</v>
      </c>
      <c r="I98">
        <f>ROUND(44.8/100,9)</f>
        <v>0.44800000000000001</v>
      </c>
      <c r="J98">
        <v>0</v>
      </c>
      <c r="O98">
        <f t="shared" si="70"/>
        <v>3202.82</v>
      </c>
      <c r="P98">
        <f t="shared" si="71"/>
        <v>285.29000000000002</v>
      </c>
      <c r="Q98">
        <f t="shared" si="72"/>
        <v>4.07</v>
      </c>
      <c r="R98">
        <f t="shared" si="73"/>
        <v>0</v>
      </c>
      <c r="S98">
        <f t="shared" si="74"/>
        <v>2913.46</v>
      </c>
      <c r="T98">
        <f t="shared" si="75"/>
        <v>0</v>
      </c>
      <c r="U98">
        <f t="shared" si="76"/>
        <v>10.7744</v>
      </c>
      <c r="V98">
        <f t="shared" si="77"/>
        <v>0</v>
      </c>
      <c r="W98">
        <f t="shared" si="78"/>
        <v>0</v>
      </c>
      <c r="X98">
        <f t="shared" si="79"/>
        <v>2330.77</v>
      </c>
      <c r="Y98">
        <f t="shared" si="80"/>
        <v>1456.73</v>
      </c>
      <c r="AA98">
        <v>34981951</v>
      </c>
      <c r="AB98">
        <f t="shared" si="81"/>
        <v>318.33</v>
      </c>
      <c r="AC98">
        <f t="shared" si="82"/>
        <v>112.31</v>
      </c>
      <c r="AD98">
        <f t="shared" si="83"/>
        <v>0.87</v>
      </c>
      <c r="AE98">
        <f t="shared" si="84"/>
        <v>0</v>
      </c>
      <c r="AF98">
        <f t="shared" si="85"/>
        <v>205.15</v>
      </c>
      <c r="AG98">
        <f t="shared" si="86"/>
        <v>0</v>
      </c>
      <c r="AH98">
        <f t="shared" si="87"/>
        <v>24.05</v>
      </c>
      <c r="AI98">
        <f t="shared" si="88"/>
        <v>0</v>
      </c>
      <c r="AJ98">
        <f t="shared" si="89"/>
        <v>0</v>
      </c>
      <c r="AK98">
        <v>318.33</v>
      </c>
      <c r="AL98">
        <v>112.31</v>
      </c>
      <c r="AM98">
        <v>0.87</v>
      </c>
      <c r="AN98">
        <v>0</v>
      </c>
      <c r="AO98">
        <v>205.15</v>
      </c>
      <c r="AP98">
        <v>0</v>
      </c>
      <c r="AQ98">
        <v>24.05</v>
      </c>
      <c r="AR98">
        <v>0</v>
      </c>
      <c r="AS98">
        <v>0</v>
      </c>
      <c r="AT98">
        <v>80</v>
      </c>
      <c r="AU98">
        <v>50</v>
      </c>
      <c r="AV98">
        <v>1</v>
      </c>
      <c r="AW98">
        <v>1</v>
      </c>
      <c r="AZ98">
        <v>1</v>
      </c>
      <c r="BA98">
        <v>31.7</v>
      </c>
      <c r="BB98">
        <v>10.45</v>
      </c>
      <c r="BC98">
        <v>5.67</v>
      </c>
      <c r="BD98" t="s">
        <v>3</v>
      </c>
      <c r="BE98" t="s">
        <v>3</v>
      </c>
      <c r="BF98" t="s">
        <v>3</v>
      </c>
      <c r="BG98" t="s">
        <v>3</v>
      </c>
      <c r="BH98">
        <v>0</v>
      </c>
      <c r="BI98">
        <v>1</v>
      </c>
      <c r="BJ98" t="s">
        <v>122</v>
      </c>
      <c r="BM98">
        <v>62001</v>
      </c>
      <c r="BN98">
        <v>0</v>
      </c>
      <c r="BO98" t="s">
        <v>119</v>
      </c>
      <c r="BP98">
        <v>1</v>
      </c>
      <c r="BQ98">
        <v>6</v>
      </c>
      <c r="BR98">
        <v>0</v>
      </c>
      <c r="BS98">
        <v>31.7</v>
      </c>
      <c r="BT98">
        <v>1</v>
      </c>
      <c r="BU98">
        <v>1</v>
      </c>
      <c r="BV98">
        <v>1</v>
      </c>
      <c r="BW98">
        <v>1</v>
      </c>
      <c r="BX98">
        <v>1</v>
      </c>
      <c r="BY98" t="s">
        <v>3</v>
      </c>
      <c r="BZ98">
        <v>80</v>
      </c>
      <c r="CA98">
        <v>50</v>
      </c>
      <c r="CE98">
        <v>0</v>
      </c>
      <c r="CF98">
        <v>0</v>
      </c>
      <c r="CG98">
        <v>0</v>
      </c>
      <c r="CM98">
        <v>0</v>
      </c>
      <c r="CN98" t="s">
        <v>3</v>
      </c>
      <c r="CO98">
        <v>0</v>
      </c>
      <c r="CP98">
        <f t="shared" si="90"/>
        <v>3202.82</v>
      </c>
      <c r="CQ98">
        <f t="shared" si="91"/>
        <v>636.79769999999996</v>
      </c>
      <c r="CR98">
        <f t="shared" si="92"/>
        <v>9.0914999999999999</v>
      </c>
      <c r="CS98">
        <f t="shared" si="93"/>
        <v>0</v>
      </c>
      <c r="CT98">
        <f t="shared" si="94"/>
        <v>6503.2550000000001</v>
      </c>
      <c r="CU98">
        <f t="shared" si="95"/>
        <v>0</v>
      </c>
      <c r="CV98">
        <f t="shared" si="96"/>
        <v>24.05</v>
      </c>
      <c r="CW98">
        <f t="shared" si="97"/>
        <v>0</v>
      </c>
      <c r="CX98">
        <f t="shared" si="98"/>
        <v>0</v>
      </c>
      <c r="CY98">
        <f t="shared" si="99"/>
        <v>2330.768</v>
      </c>
      <c r="CZ98">
        <f t="shared" si="100"/>
        <v>1456.73</v>
      </c>
      <c r="DC98" t="s">
        <v>3</v>
      </c>
      <c r="DD98" t="s">
        <v>3</v>
      </c>
      <c r="DE98" t="s">
        <v>3</v>
      </c>
      <c r="DF98" t="s">
        <v>3</v>
      </c>
      <c r="DG98" t="s">
        <v>3</v>
      </c>
      <c r="DH98" t="s">
        <v>3</v>
      </c>
      <c r="DI98" t="s">
        <v>3</v>
      </c>
      <c r="DJ98" t="s">
        <v>3</v>
      </c>
      <c r="DK98" t="s">
        <v>3</v>
      </c>
      <c r="DL98" t="s">
        <v>3</v>
      </c>
      <c r="DM98" t="s">
        <v>3</v>
      </c>
      <c r="DN98">
        <v>0</v>
      </c>
      <c r="DO98">
        <v>0</v>
      </c>
      <c r="DP98">
        <v>1</v>
      </c>
      <c r="DQ98">
        <v>1</v>
      </c>
      <c r="DU98">
        <v>1013</v>
      </c>
      <c r="DV98" t="s">
        <v>121</v>
      </c>
      <c r="DW98" t="s">
        <v>121</v>
      </c>
      <c r="DX98">
        <v>1</v>
      </c>
      <c r="EE98">
        <v>34105691</v>
      </c>
      <c r="EF98">
        <v>6</v>
      </c>
      <c r="EG98" t="s">
        <v>59</v>
      </c>
      <c r="EH98">
        <v>0</v>
      </c>
      <c r="EI98" t="s">
        <v>3</v>
      </c>
      <c r="EJ98">
        <v>1</v>
      </c>
      <c r="EK98">
        <v>62001</v>
      </c>
      <c r="EL98" t="s">
        <v>123</v>
      </c>
      <c r="EM98" t="s">
        <v>124</v>
      </c>
      <c r="EO98" t="s">
        <v>3</v>
      </c>
      <c r="EQ98">
        <v>0</v>
      </c>
      <c r="ER98">
        <v>318.33</v>
      </c>
      <c r="ES98">
        <v>112.31</v>
      </c>
      <c r="ET98">
        <v>0.87</v>
      </c>
      <c r="EU98">
        <v>0</v>
      </c>
      <c r="EV98">
        <v>205.15</v>
      </c>
      <c r="EW98">
        <v>24.05</v>
      </c>
      <c r="EX98">
        <v>0</v>
      </c>
      <c r="EY98">
        <v>0</v>
      </c>
      <c r="FQ98">
        <v>0</v>
      </c>
      <c r="FR98">
        <f t="shared" si="101"/>
        <v>0</v>
      </c>
      <c r="FS98">
        <v>0</v>
      </c>
      <c r="FX98">
        <v>80</v>
      </c>
      <c r="FY98">
        <v>50</v>
      </c>
      <c r="GA98" t="s">
        <v>3</v>
      </c>
      <c r="GD98">
        <v>1</v>
      </c>
      <c r="GF98">
        <v>-818417754</v>
      </c>
      <c r="GG98">
        <v>2</v>
      </c>
      <c r="GH98">
        <v>1</v>
      </c>
      <c r="GI98">
        <v>2</v>
      </c>
      <c r="GJ98">
        <v>0</v>
      </c>
      <c r="GK98">
        <v>0</v>
      </c>
      <c r="GL98">
        <f t="shared" si="102"/>
        <v>0</v>
      </c>
      <c r="GM98">
        <f t="shared" si="103"/>
        <v>6990.32</v>
      </c>
      <c r="GN98">
        <f t="shared" si="104"/>
        <v>6990.32</v>
      </c>
      <c r="GO98">
        <f t="shared" si="105"/>
        <v>0</v>
      </c>
      <c r="GP98">
        <f t="shared" si="106"/>
        <v>0</v>
      </c>
      <c r="GR98">
        <v>0</v>
      </c>
      <c r="GS98">
        <v>3</v>
      </c>
      <c r="GT98">
        <v>0</v>
      </c>
      <c r="GU98" t="s">
        <v>3</v>
      </c>
      <c r="GV98">
        <f t="shared" si="107"/>
        <v>0</v>
      </c>
      <c r="GW98">
        <v>1</v>
      </c>
      <c r="GX98">
        <f t="shared" si="108"/>
        <v>0</v>
      </c>
      <c r="HA98">
        <v>0</v>
      </c>
      <c r="HB98">
        <v>0</v>
      </c>
      <c r="HC98">
        <f t="shared" si="109"/>
        <v>0</v>
      </c>
      <c r="IK98">
        <v>0</v>
      </c>
    </row>
    <row r="99" spans="1:245">
      <c r="A99">
        <v>17</v>
      </c>
      <c r="B99">
        <v>1</v>
      </c>
      <c r="E99" t="s">
        <v>249</v>
      </c>
      <c r="F99" t="s">
        <v>126</v>
      </c>
      <c r="G99" t="s">
        <v>127</v>
      </c>
      <c r="H99" t="s">
        <v>105</v>
      </c>
      <c r="I99">
        <v>50</v>
      </c>
      <c r="J99">
        <v>0</v>
      </c>
      <c r="O99">
        <f t="shared" si="70"/>
        <v>14171.86</v>
      </c>
      <c r="P99">
        <f t="shared" si="71"/>
        <v>14171.86</v>
      </c>
      <c r="Q99">
        <f t="shared" si="72"/>
        <v>0</v>
      </c>
      <c r="R99">
        <f t="shared" si="73"/>
        <v>0</v>
      </c>
      <c r="S99">
        <f t="shared" si="74"/>
        <v>0</v>
      </c>
      <c r="T99">
        <f t="shared" si="75"/>
        <v>0</v>
      </c>
      <c r="U99">
        <f t="shared" si="76"/>
        <v>0</v>
      </c>
      <c r="V99">
        <f t="shared" si="77"/>
        <v>0</v>
      </c>
      <c r="W99">
        <f t="shared" si="78"/>
        <v>68.5</v>
      </c>
      <c r="X99">
        <f t="shared" si="79"/>
        <v>0</v>
      </c>
      <c r="Y99">
        <f t="shared" si="80"/>
        <v>0</v>
      </c>
      <c r="AA99">
        <v>34981951</v>
      </c>
      <c r="AB99">
        <f t="shared" si="81"/>
        <v>29.93</v>
      </c>
      <c r="AC99">
        <f t="shared" si="82"/>
        <v>29.93</v>
      </c>
      <c r="AD99">
        <f t="shared" si="83"/>
        <v>0</v>
      </c>
      <c r="AE99">
        <f t="shared" si="84"/>
        <v>0</v>
      </c>
      <c r="AF99">
        <f t="shared" si="85"/>
        <v>0</v>
      </c>
      <c r="AG99">
        <f t="shared" si="86"/>
        <v>0</v>
      </c>
      <c r="AH99">
        <f t="shared" si="87"/>
        <v>0</v>
      </c>
      <c r="AI99">
        <f t="shared" si="88"/>
        <v>0</v>
      </c>
      <c r="AJ99">
        <f t="shared" si="89"/>
        <v>1.37</v>
      </c>
      <c r="AK99">
        <v>29.93</v>
      </c>
      <c r="AL99">
        <v>29.93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1.37</v>
      </c>
      <c r="AT99">
        <v>0</v>
      </c>
      <c r="AU99">
        <v>0</v>
      </c>
      <c r="AV99">
        <v>1</v>
      </c>
      <c r="AW99">
        <v>1</v>
      </c>
      <c r="AZ99">
        <v>1</v>
      </c>
      <c r="BA99">
        <v>1</v>
      </c>
      <c r="BB99">
        <v>1</v>
      </c>
      <c r="BC99">
        <v>9.4700000000000006</v>
      </c>
      <c r="BD99" t="s">
        <v>3</v>
      </c>
      <c r="BE99" t="s">
        <v>3</v>
      </c>
      <c r="BF99" t="s">
        <v>3</v>
      </c>
      <c r="BG99" t="s">
        <v>3</v>
      </c>
      <c r="BH99">
        <v>3</v>
      </c>
      <c r="BI99">
        <v>1</v>
      </c>
      <c r="BJ99" t="s">
        <v>128</v>
      </c>
      <c r="BM99">
        <v>500001</v>
      </c>
      <c r="BN99">
        <v>0</v>
      </c>
      <c r="BO99" t="s">
        <v>126</v>
      </c>
      <c r="BP99">
        <v>1</v>
      </c>
      <c r="BQ99">
        <v>8</v>
      </c>
      <c r="BR99">
        <v>0</v>
      </c>
      <c r="BS99">
        <v>1</v>
      </c>
      <c r="BT99">
        <v>1</v>
      </c>
      <c r="BU99">
        <v>1</v>
      </c>
      <c r="BV99">
        <v>1</v>
      </c>
      <c r="BW99">
        <v>1</v>
      </c>
      <c r="BX99">
        <v>1</v>
      </c>
      <c r="BY99" t="s">
        <v>3</v>
      </c>
      <c r="BZ99">
        <v>0</v>
      </c>
      <c r="CA99">
        <v>0</v>
      </c>
      <c r="CE99">
        <v>0</v>
      </c>
      <c r="CF99">
        <v>0</v>
      </c>
      <c r="CG99">
        <v>0</v>
      </c>
      <c r="CM99">
        <v>0</v>
      </c>
      <c r="CN99" t="s">
        <v>3</v>
      </c>
      <c r="CO99">
        <v>0</v>
      </c>
      <c r="CP99">
        <f t="shared" si="90"/>
        <v>14171.86</v>
      </c>
      <c r="CQ99">
        <f t="shared" si="91"/>
        <v>283.43710000000004</v>
      </c>
      <c r="CR99">
        <f t="shared" si="92"/>
        <v>0</v>
      </c>
      <c r="CS99">
        <f t="shared" si="93"/>
        <v>0</v>
      </c>
      <c r="CT99">
        <f t="shared" si="94"/>
        <v>0</v>
      </c>
      <c r="CU99">
        <f t="shared" si="95"/>
        <v>0</v>
      </c>
      <c r="CV99">
        <f t="shared" si="96"/>
        <v>0</v>
      </c>
      <c r="CW99">
        <f t="shared" si="97"/>
        <v>0</v>
      </c>
      <c r="CX99">
        <f t="shared" si="98"/>
        <v>1.37</v>
      </c>
      <c r="CY99">
        <f t="shared" si="99"/>
        <v>0</v>
      </c>
      <c r="CZ99">
        <f t="shared" si="100"/>
        <v>0</v>
      </c>
      <c r="DC99" t="s">
        <v>3</v>
      </c>
      <c r="DD99" t="s">
        <v>3</v>
      </c>
      <c r="DE99" t="s">
        <v>3</v>
      </c>
      <c r="DF99" t="s">
        <v>3</v>
      </c>
      <c r="DG99" t="s">
        <v>3</v>
      </c>
      <c r="DH99" t="s">
        <v>3</v>
      </c>
      <c r="DI99" t="s">
        <v>3</v>
      </c>
      <c r="DJ99" t="s">
        <v>3</v>
      </c>
      <c r="DK99" t="s">
        <v>3</v>
      </c>
      <c r="DL99" t="s">
        <v>3</v>
      </c>
      <c r="DM99" t="s">
        <v>3</v>
      </c>
      <c r="DN99">
        <v>0</v>
      </c>
      <c r="DO99">
        <v>0</v>
      </c>
      <c r="DP99">
        <v>1</v>
      </c>
      <c r="DQ99">
        <v>1</v>
      </c>
      <c r="DU99">
        <v>1009</v>
      </c>
      <c r="DV99" t="s">
        <v>105</v>
      </c>
      <c r="DW99" t="s">
        <v>105</v>
      </c>
      <c r="DX99">
        <v>1</v>
      </c>
      <c r="EE99">
        <v>34105540</v>
      </c>
      <c r="EF99">
        <v>8</v>
      </c>
      <c r="EG99" t="s">
        <v>41</v>
      </c>
      <c r="EH99">
        <v>0</v>
      </c>
      <c r="EI99" t="s">
        <v>3</v>
      </c>
      <c r="EJ99">
        <v>1</v>
      </c>
      <c r="EK99">
        <v>500001</v>
      </c>
      <c r="EL99" t="s">
        <v>42</v>
      </c>
      <c r="EM99" t="s">
        <v>43</v>
      </c>
      <c r="EO99" t="s">
        <v>3</v>
      </c>
      <c r="EQ99">
        <v>0</v>
      </c>
      <c r="ER99">
        <v>29.93</v>
      </c>
      <c r="ES99">
        <v>29.93</v>
      </c>
      <c r="ET99">
        <v>0</v>
      </c>
      <c r="EU99">
        <v>0</v>
      </c>
      <c r="EV99">
        <v>0</v>
      </c>
      <c r="EW99">
        <v>0</v>
      </c>
      <c r="EX99">
        <v>0</v>
      </c>
      <c r="EY99">
        <v>0</v>
      </c>
      <c r="FQ99">
        <v>0</v>
      </c>
      <c r="FR99">
        <f t="shared" si="101"/>
        <v>0</v>
      </c>
      <c r="FS99">
        <v>0</v>
      </c>
      <c r="FX99">
        <v>0</v>
      </c>
      <c r="FY99">
        <v>0</v>
      </c>
      <c r="GA99" t="s">
        <v>3</v>
      </c>
      <c r="GD99">
        <v>1</v>
      </c>
      <c r="GF99">
        <v>-782084360</v>
      </c>
      <c r="GG99">
        <v>2</v>
      </c>
      <c r="GH99">
        <v>1</v>
      </c>
      <c r="GI99">
        <v>2</v>
      </c>
      <c r="GJ99">
        <v>0</v>
      </c>
      <c r="GK99">
        <v>0</v>
      </c>
      <c r="GL99">
        <f t="shared" si="102"/>
        <v>0</v>
      </c>
      <c r="GM99">
        <f t="shared" si="103"/>
        <v>14171.86</v>
      </c>
      <c r="GN99">
        <f t="shared" si="104"/>
        <v>14171.86</v>
      </c>
      <c r="GO99">
        <f t="shared" si="105"/>
        <v>0</v>
      </c>
      <c r="GP99">
        <f t="shared" si="106"/>
        <v>0</v>
      </c>
      <c r="GR99">
        <v>0</v>
      </c>
      <c r="GS99">
        <v>3</v>
      </c>
      <c r="GT99">
        <v>0</v>
      </c>
      <c r="GU99" t="s">
        <v>3</v>
      </c>
      <c r="GV99">
        <f t="shared" si="107"/>
        <v>0</v>
      </c>
      <c r="GW99">
        <v>1</v>
      </c>
      <c r="GX99">
        <f t="shared" si="108"/>
        <v>0</v>
      </c>
      <c r="HA99">
        <v>0</v>
      </c>
      <c r="HB99">
        <v>0</v>
      </c>
      <c r="HC99">
        <f t="shared" si="109"/>
        <v>0</v>
      </c>
      <c r="IK99">
        <v>0</v>
      </c>
    </row>
    <row r="100" spans="1:245">
      <c r="A100">
        <v>17</v>
      </c>
      <c r="B100">
        <v>1</v>
      </c>
      <c r="C100">
        <f>ROW(SmtRes!A173)</f>
        <v>173</v>
      </c>
      <c r="D100">
        <f>ROW(EtalonRes!A177)</f>
        <v>177</v>
      </c>
      <c r="E100" t="s">
        <v>250</v>
      </c>
      <c r="F100" t="s">
        <v>141</v>
      </c>
      <c r="G100" t="s">
        <v>142</v>
      </c>
      <c r="H100" t="s">
        <v>143</v>
      </c>
      <c r="I100">
        <f>ROUND(44.8/100,9)</f>
        <v>0.44800000000000001</v>
      </c>
      <c r="J100">
        <v>0</v>
      </c>
      <c r="O100">
        <f t="shared" si="70"/>
        <v>8159.68</v>
      </c>
      <c r="P100">
        <f t="shared" si="71"/>
        <v>2688.26</v>
      </c>
      <c r="Q100">
        <f t="shared" si="72"/>
        <v>64.73</v>
      </c>
      <c r="R100">
        <f t="shared" si="73"/>
        <v>3.27</v>
      </c>
      <c r="S100">
        <f t="shared" si="74"/>
        <v>5406.69</v>
      </c>
      <c r="T100">
        <f t="shared" si="75"/>
        <v>0</v>
      </c>
      <c r="U100">
        <f t="shared" si="76"/>
        <v>19.514880000000002</v>
      </c>
      <c r="V100">
        <f t="shared" si="77"/>
        <v>8.9600000000000009E-3</v>
      </c>
      <c r="W100">
        <f t="shared" si="78"/>
        <v>0</v>
      </c>
      <c r="X100">
        <f t="shared" si="79"/>
        <v>5139.46</v>
      </c>
      <c r="Y100">
        <f t="shared" si="80"/>
        <v>2542.6799999999998</v>
      </c>
      <c r="AA100">
        <v>34981951</v>
      </c>
      <c r="AB100">
        <f t="shared" si="81"/>
        <v>1507.62</v>
      </c>
      <c r="AC100">
        <f t="shared" si="82"/>
        <v>1113.28</v>
      </c>
      <c r="AD100">
        <f t="shared" si="83"/>
        <v>13.63</v>
      </c>
      <c r="AE100">
        <f t="shared" si="84"/>
        <v>0.23</v>
      </c>
      <c r="AF100">
        <f t="shared" si="85"/>
        <v>380.71</v>
      </c>
      <c r="AG100">
        <f t="shared" si="86"/>
        <v>0</v>
      </c>
      <c r="AH100">
        <f t="shared" si="87"/>
        <v>43.56</v>
      </c>
      <c r="AI100">
        <f t="shared" si="88"/>
        <v>0.02</v>
      </c>
      <c r="AJ100">
        <f t="shared" si="89"/>
        <v>0</v>
      </c>
      <c r="AK100">
        <v>1507.62</v>
      </c>
      <c r="AL100">
        <v>1113.28</v>
      </c>
      <c r="AM100">
        <v>13.63</v>
      </c>
      <c r="AN100">
        <v>0.23</v>
      </c>
      <c r="AO100">
        <v>380.71</v>
      </c>
      <c r="AP100">
        <v>0</v>
      </c>
      <c r="AQ100">
        <v>43.56</v>
      </c>
      <c r="AR100">
        <v>0.02</v>
      </c>
      <c r="AS100">
        <v>0</v>
      </c>
      <c r="AT100">
        <v>95</v>
      </c>
      <c r="AU100">
        <v>47</v>
      </c>
      <c r="AV100">
        <v>1</v>
      </c>
      <c r="AW100">
        <v>1</v>
      </c>
      <c r="AZ100">
        <v>1</v>
      </c>
      <c r="BA100">
        <v>31.7</v>
      </c>
      <c r="BB100">
        <v>10.6</v>
      </c>
      <c r="BC100">
        <v>5.39</v>
      </c>
      <c r="BD100" t="s">
        <v>3</v>
      </c>
      <c r="BE100" t="s">
        <v>3</v>
      </c>
      <c r="BF100" t="s">
        <v>3</v>
      </c>
      <c r="BG100" t="s">
        <v>3</v>
      </c>
      <c r="BH100">
        <v>0</v>
      </c>
      <c r="BI100">
        <v>1</v>
      </c>
      <c r="BJ100" t="s">
        <v>144</v>
      </c>
      <c r="BM100">
        <v>15001</v>
      </c>
      <c r="BN100">
        <v>0</v>
      </c>
      <c r="BO100" t="s">
        <v>141</v>
      </c>
      <c r="BP100">
        <v>1</v>
      </c>
      <c r="BQ100">
        <v>2</v>
      </c>
      <c r="BR100">
        <v>0</v>
      </c>
      <c r="BS100">
        <v>31.7</v>
      </c>
      <c r="BT100">
        <v>1</v>
      </c>
      <c r="BU100">
        <v>1</v>
      </c>
      <c r="BV100">
        <v>1</v>
      </c>
      <c r="BW100">
        <v>1</v>
      </c>
      <c r="BX100">
        <v>1</v>
      </c>
      <c r="BY100" t="s">
        <v>3</v>
      </c>
      <c r="BZ100">
        <v>105</v>
      </c>
      <c r="CA100">
        <v>55</v>
      </c>
      <c r="CE100">
        <v>0</v>
      </c>
      <c r="CF100">
        <v>0</v>
      </c>
      <c r="CG100">
        <v>0</v>
      </c>
      <c r="CM100">
        <v>0</v>
      </c>
      <c r="CN100" t="s">
        <v>3</v>
      </c>
      <c r="CO100">
        <v>0</v>
      </c>
      <c r="CP100">
        <f t="shared" si="90"/>
        <v>8159.68</v>
      </c>
      <c r="CQ100">
        <f t="shared" si="91"/>
        <v>6000.5791999999992</v>
      </c>
      <c r="CR100">
        <f t="shared" si="92"/>
        <v>144.47800000000001</v>
      </c>
      <c r="CS100">
        <f t="shared" si="93"/>
        <v>7.2910000000000004</v>
      </c>
      <c r="CT100">
        <f t="shared" si="94"/>
        <v>12068.507</v>
      </c>
      <c r="CU100">
        <f t="shared" si="95"/>
        <v>0</v>
      </c>
      <c r="CV100">
        <f t="shared" si="96"/>
        <v>43.56</v>
      </c>
      <c r="CW100">
        <f t="shared" si="97"/>
        <v>0.02</v>
      </c>
      <c r="CX100">
        <f t="shared" si="98"/>
        <v>0</v>
      </c>
      <c r="CY100">
        <f t="shared" si="99"/>
        <v>5139.4620000000004</v>
      </c>
      <c r="CZ100">
        <f t="shared" si="100"/>
        <v>2542.6812</v>
      </c>
      <c r="DC100" t="s">
        <v>3</v>
      </c>
      <c r="DD100" t="s">
        <v>3</v>
      </c>
      <c r="DE100" t="s">
        <v>3</v>
      </c>
      <c r="DF100" t="s">
        <v>3</v>
      </c>
      <c r="DG100" t="s">
        <v>3</v>
      </c>
      <c r="DH100" t="s">
        <v>3</v>
      </c>
      <c r="DI100" t="s">
        <v>3</v>
      </c>
      <c r="DJ100" t="s">
        <v>3</v>
      </c>
      <c r="DK100" t="s">
        <v>3</v>
      </c>
      <c r="DL100" t="s">
        <v>3</v>
      </c>
      <c r="DM100" t="s">
        <v>3</v>
      </c>
      <c r="DN100">
        <v>0</v>
      </c>
      <c r="DO100">
        <v>0</v>
      </c>
      <c r="DP100">
        <v>1</v>
      </c>
      <c r="DQ100">
        <v>1</v>
      </c>
      <c r="DU100">
        <v>1005</v>
      </c>
      <c r="DV100" t="s">
        <v>143</v>
      </c>
      <c r="DW100" t="s">
        <v>143</v>
      </c>
      <c r="DX100">
        <v>100</v>
      </c>
      <c r="EE100">
        <v>34105633</v>
      </c>
      <c r="EF100">
        <v>2</v>
      </c>
      <c r="EG100" t="s">
        <v>20</v>
      </c>
      <c r="EH100">
        <v>0</v>
      </c>
      <c r="EI100" t="s">
        <v>3</v>
      </c>
      <c r="EJ100">
        <v>1</v>
      </c>
      <c r="EK100">
        <v>15001</v>
      </c>
      <c r="EL100" t="s">
        <v>72</v>
      </c>
      <c r="EM100" t="s">
        <v>73</v>
      </c>
      <c r="EO100" t="s">
        <v>3</v>
      </c>
      <c r="EQ100">
        <v>0</v>
      </c>
      <c r="ER100">
        <v>1507.62</v>
      </c>
      <c r="ES100">
        <v>1113.28</v>
      </c>
      <c r="ET100">
        <v>13.63</v>
      </c>
      <c r="EU100">
        <v>0.23</v>
      </c>
      <c r="EV100">
        <v>380.71</v>
      </c>
      <c r="EW100">
        <v>43.56</v>
      </c>
      <c r="EX100">
        <v>0.02</v>
      </c>
      <c r="EY100">
        <v>0</v>
      </c>
      <c r="FQ100">
        <v>0</v>
      </c>
      <c r="FR100">
        <f t="shared" si="101"/>
        <v>0</v>
      </c>
      <c r="FS100">
        <v>0</v>
      </c>
      <c r="FT100" t="s">
        <v>23</v>
      </c>
      <c r="FU100" t="s">
        <v>24</v>
      </c>
      <c r="FX100">
        <v>94.5</v>
      </c>
      <c r="FY100">
        <v>46.75</v>
      </c>
      <c r="GA100" t="s">
        <v>3</v>
      </c>
      <c r="GD100">
        <v>1</v>
      </c>
      <c r="GF100">
        <v>1725986332</v>
      </c>
      <c r="GG100">
        <v>2</v>
      </c>
      <c r="GH100">
        <v>1</v>
      </c>
      <c r="GI100">
        <v>2</v>
      </c>
      <c r="GJ100">
        <v>0</v>
      </c>
      <c r="GK100">
        <v>0</v>
      </c>
      <c r="GL100">
        <f t="shared" si="102"/>
        <v>0</v>
      </c>
      <c r="GM100">
        <f t="shared" si="103"/>
        <v>15841.82</v>
      </c>
      <c r="GN100">
        <f t="shared" si="104"/>
        <v>15841.82</v>
      </c>
      <c r="GO100">
        <f t="shared" si="105"/>
        <v>0</v>
      </c>
      <c r="GP100">
        <f t="shared" si="106"/>
        <v>0</v>
      </c>
      <c r="GR100">
        <v>0</v>
      </c>
      <c r="GS100">
        <v>3</v>
      </c>
      <c r="GT100">
        <v>0</v>
      </c>
      <c r="GU100" t="s">
        <v>3</v>
      </c>
      <c r="GV100">
        <f t="shared" si="107"/>
        <v>0</v>
      </c>
      <c r="GW100">
        <v>1</v>
      </c>
      <c r="GX100">
        <f t="shared" si="108"/>
        <v>0</v>
      </c>
      <c r="HA100">
        <v>0</v>
      </c>
      <c r="HB100">
        <v>0</v>
      </c>
      <c r="HC100">
        <f t="shared" si="109"/>
        <v>0</v>
      </c>
      <c r="IK100">
        <v>0</v>
      </c>
    </row>
    <row r="101" spans="1:245">
      <c r="A101">
        <v>17</v>
      </c>
      <c r="B101">
        <v>1</v>
      </c>
      <c r="C101">
        <f>ROW(SmtRes!A179)</f>
        <v>179</v>
      </c>
      <c r="D101">
        <f>ROW(EtalonRes!A183)</f>
        <v>183</v>
      </c>
      <c r="E101" t="s">
        <v>145</v>
      </c>
      <c r="F101" t="s">
        <v>167</v>
      </c>
      <c r="G101" t="s">
        <v>168</v>
      </c>
      <c r="H101" t="s">
        <v>169</v>
      </c>
      <c r="I101">
        <f>ROUND(11.8/100,9)</f>
        <v>0.11799999999999999</v>
      </c>
      <c r="J101">
        <v>0</v>
      </c>
      <c r="O101">
        <f t="shared" si="70"/>
        <v>7282.51</v>
      </c>
      <c r="P101">
        <f t="shared" si="71"/>
        <v>3144.37</v>
      </c>
      <c r="Q101">
        <f t="shared" si="72"/>
        <v>535.49</v>
      </c>
      <c r="R101">
        <f t="shared" si="73"/>
        <v>38.380000000000003</v>
      </c>
      <c r="S101">
        <f t="shared" si="74"/>
        <v>3602.65</v>
      </c>
      <c r="T101">
        <f t="shared" si="75"/>
        <v>0</v>
      </c>
      <c r="U101">
        <f t="shared" si="76"/>
        <v>12.090279999999998</v>
      </c>
      <c r="V101">
        <f t="shared" si="77"/>
        <v>8.9679999999999996E-2</v>
      </c>
      <c r="W101">
        <f t="shared" si="78"/>
        <v>0</v>
      </c>
      <c r="X101">
        <f t="shared" si="79"/>
        <v>3458.98</v>
      </c>
      <c r="Y101">
        <f t="shared" si="80"/>
        <v>1711.28</v>
      </c>
      <c r="AA101">
        <v>34981951</v>
      </c>
      <c r="AB101">
        <f t="shared" si="81"/>
        <v>6747.4</v>
      </c>
      <c r="AC101">
        <f t="shared" si="82"/>
        <v>5350.85</v>
      </c>
      <c r="AD101">
        <f t="shared" si="83"/>
        <v>433.43</v>
      </c>
      <c r="AE101">
        <f t="shared" si="84"/>
        <v>10.26</v>
      </c>
      <c r="AF101">
        <f t="shared" si="85"/>
        <v>963.12</v>
      </c>
      <c r="AG101">
        <f t="shared" si="86"/>
        <v>0</v>
      </c>
      <c r="AH101">
        <f t="shared" si="87"/>
        <v>102.46</v>
      </c>
      <c r="AI101">
        <f t="shared" si="88"/>
        <v>0.76</v>
      </c>
      <c r="AJ101">
        <f t="shared" si="89"/>
        <v>0</v>
      </c>
      <c r="AK101">
        <v>6747.4</v>
      </c>
      <c r="AL101">
        <v>5350.85</v>
      </c>
      <c r="AM101">
        <v>433.43</v>
      </c>
      <c r="AN101">
        <v>10.26</v>
      </c>
      <c r="AO101">
        <v>963.12</v>
      </c>
      <c r="AP101">
        <v>0</v>
      </c>
      <c r="AQ101">
        <v>102.46</v>
      </c>
      <c r="AR101">
        <v>0.76</v>
      </c>
      <c r="AS101">
        <v>0</v>
      </c>
      <c r="AT101">
        <v>95</v>
      </c>
      <c r="AU101">
        <v>47</v>
      </c>
      <c r="AV101">
        <v>1</v>
      </c>
      <c r="AW101">
        <v>1</v>
      </c>
      <c r="AZ101">
        <v>1</v>
      </c>
      <c r="BA101">
        <v>31.7</v>
      </c>
      <c r="BB101">
        <v>10.47</v>
      </c>
      <c r="BC101">
        <v>4.9800000000000004</v>
      </c>
      <c r="BD101" t="s">
        <v>3</v>
      </c>
      <c r="BE101" t="s">
        <v>3</v>
      </c>
      <c r="BF101" t="s">
        <v>3</v>
      </c>
      <c r="BG101" t="s">
        <v>3</v>
      </c>
      <c r="BH101">
        <v>0</v>
      </c>
      <c r="BI101">
        <v>1</v>
      </c>
      <c r="BJ101" t="s">
        <v>170</v>
      </c>
      <c r="BM101">
        <v>15001</v>
      </c>
      <c r="BN101">
        <v>0</v>
      </c>
      <c r="BO101" t="s">
        <v>167</v>
      </c>
      <c r="BP101">
        <v>1</v>
      </c>
      <c r="BQ101">
        <v>2</v>
      </c>
      <c r="BR101">
        <v>0</v>
      </c>
      <c r="BS101">
        <v>31.7</v>
      </c>
      <c r="BT101">
        <v>1</v>
      </c>
      <c r="BU101">
        <v>1</v>
      </c>
      <c r="BV101">
        <v>1</v>
      </c>
      <c r="BW101">
        <v>1</v>
      </c>
      <c r="BX101">
        <v>1</v>
      </c>
      <c r="BY101" t="s">
        <v>3</v>
      </c>
      <c r="BZ101">
        <v>105</v>
      </c>
      <c r="CA101">
        <v>55</v>
      </c>
      <c r="CE101">
        <v>0</v>
      </c>
      <c r="CF101">
        <v>0</v>
      </c>
      <c r="CG101">
        <v>0</v>
      </c>
      <c r="CM101">
        <v>0</v>
      </c>
      <c r="CN101" t="s">
        <v>3</v>
      </c>
      <c r="CO101">
        <v>0</v>
      </c>
      <c r="CP101">
        <f t="shared" si="90"/>
        <v>7282.51</v>
      </c>
      <c r="CQ101">
        <f t="shared" si="91"/>
        <v>26647.233000000004</v>
      </c>
      <c r="CR101">
        <f t="shared" si="92"/>
        <v>4538.0120999999999</v>
      </c>
      <c r="CS101">
        <f t="shared" si="93"/>
        <v>325.24199999999996</v>
      </c>
      <c r="CT101">
        <f t="shared" si="94"/>
        <v>30530.903999999999</v>
      </c>
      <c r="CU101">
        <f t="shared" si="95"/>
        <v>0</v>
      </c>
      <c r="CV101">
        <f t="shared" si="96"/>
        <v>102.46</v>
      </c>
      <c r="CW101">
        <f t="shared" si="97"/>
        <v>0.76</v>
      </c>
      <c r="CX101">
        <f t="shared" si="98"/>
        <v>0</v>
      </c>
      <c r="CY101">
        <f t="shared" si="99"/>
        <v>3458.9785000000002</v>
      </c>
      <c r="CZ101">
        <f t="shared" si="100"/>
        <v>1711.2841000000001</v>
      </c>
      <c r="DC101" t="s">
        <v>3</v>
      </c>
      <c r="DD101" t="s">
        <v>3</v>
      </c>
      <c r="DE101" t="s">
        <v>3</v>
      </c>
      <c r="DF101" t="s">
        <v>3</v>
      </c>
      <c r="DG101" t="s">
        <v>3</v>
      </c>
      <c r="DH101" t="s">
        <v>3</v>
      </c>
      <c r="DI101" t="s">
        <v>3</v>
      </c>
      <c r="DJ101" t="s">
        <v>3</v>
      </c>
      <c r="DK101" t="s">
        <v>3</v>
      </c>
      <c r="DL101" t="s">
        <v>3</v>
      </c>
      <c r="DM101" t="s">
        <v>3</v>
      </c>
      <c r="DN101">
        <v>0</v>
      </c>
      <c r="DO101">
        <v>0</v>
      </c>
      <c r="DP101">
        <v>1</v>
      </c>
      <c r="DQ101">
        <v>1</v>
      </c>
      <c r="DU101">
        <v>1013</v>
      </c>
      <c r="DV101" t="s">
        <v>169</v>
      </c>
      <c r="DW101" t="s">
        <v>169</v>
      </c>
      <c r="DX101">
        <v>1</v>
      </c>
      <c r="EE101">
        <v>34105633</v>
      </c>
      <c r="EF101">
        <v>2</v>
      </c>
      <c r="EG101" t="s">
        <v>20</v>
      </c>
      <c r="EH101">
        <v>0</v>
      </c>
      <c r="EI101" t="s">
        <v>3</v>
      </c>
      <c r="EJ101">
        <v>1</v>
      </c>
      <c r="EK101">
        <v>15001</v>
      </c>
      <c r="EL101" t="s">
        <v>72</v>
      </c>
      <c r="EM101" t="s">
        <v>73</v>
      </c>
      <c r="EO101" t="s">
        <v>3</v>
      </c>
      <c r="EQ101">
        <v>0</v>
      </c>
      <c r="ER101">
        <v>6747.4</v>
      </c>
      <c r="ES101">
        <v>5350.85</v>
      </c>
      <c r="ET101">
        <v>433.43</v>
      </c>
      <c r="EU101">
        <v>10.26</v>
      </c>
      <c r="EV101">
        <v>963.12</v>
      </c>
      <c r="EW101">
        <v>102.46</v>
      </c>
      <c r="EX101">
        <v>0.76</v>
      </c>
      <c r="EY101">
        <v>0</v>
      </c>
      <c r="FQ101">
        <v>0</v>
      </c>
      <c r="FR101">
        <f t="shared" si="101"/>
        <v>0</v>
      </c>
      <c r="FS101">
        <v>0</v>
      </c>
      <c r="FT101" t="s">
        <v>23</v>
      </c>
      <c r="FU101" t="s">
        <v>24</v>
      </c>
      <c r="FX101">
        <v>94.5</v>
      </c>
      <c r="FY101">
        <v>46.75</v>
      </c>
      <c r="GA101" t="s">
        <v>3</v>
      </c>
      <c r="GD101">
        <v>1</v>
      </c>
      <c r="GF101">
        <v>-1218928354</v>
      </c>
      <c r="GG101">
        <v>2</v>
      </c>
      <c r="GH101">
        <v>1</v>
      </c>
      <c r="GI101">
        <v>2</v>
      </c>
      <c r="GJ101">
        <v>0</v>
      </c>
      <c r="GK101">
        <v>0</v>
      </c>
      <c r="GL101">
        <f t="shared" si="102"/>
        <v>0</v>
      </c>
      <c r="GM101">
        <f t="shared" si="103"/>
        <v>12452.77</v>
      </c>
      <c r="GN101">
        <f t="shared" si="104"/>
        <v>12452.77</v>
      </c>
      <c r="GO101">
        <f t="shared" si="105"/>
        <v>0</v>
      </c>
      <c r="GP101">
        <f t="shared" si="106"/>
        <v>0</v>
      </c>
      <c r="GR101">
        <v>0</v>
      </c>
      <c r="GS101">
        <v>3</v>
      </c>
      <c r="GT101">
        <v>0</v>
      </c>
      <c r="GU101" t="s">
        <v>3</v>
      </c>
      <c r="GV101">
        <f t="shared" si="107"/>
        <v>0</v>
      </c>
      <c r="GW101">
        <v>1</v>
      </c>
      <c r="GX101">
        <f t="shared" si="108"/>
        <v>0</v>
      </c>
      <c r="HA101">
        <v>0</v>
      </c>
      <c r="HB101">
        <v>0</v>
      </c>
      <c r="HC101">
        <f t="shared" si="109"/>
        <v>0</v>
      </c>
      <c r="IK101">
        <v>0</v>
      </c>
    </row>
    <row r="102" spans="1:245">
      <c r="A102">
        <v>17</v>
      </c>
      <c r="B102">
        <v>1</v>
      </c>
      <c r="C102">
        <f>ROW(SmtRes!A185)</f>
        <v>185</v>
      </c>
      <c r="D102">
        <f>ROW(EtalonRes!A189)</f>
        <v>189</v>
      </c>
      <c r="E102" t="s">
        <v>251</v>
      </c>
      <c r="F102" t="s">
        <v>172</v>
      </c>
      <c r="G102" t="s">
        <v>173</v>
      </c>
      <c r="H102" t="s">
        <v>85</v>
      </c>
      <c r="I102">
        <f>ROUND(4/100,9)</f>
        <v>0.04</v>
      </c>
      <c r="J102">
        <v>0</v>
      </c>
      <c r="O102">
        <f t="shared" si="70"/>
        <v>1259.0899999999999</v>
      </c>
      <c r="P102">
        <f t="shared" si="71"/>
        <v>55.68</v>
      </c>
      <c r="Q102">
        <f t="shared" si="72"/>
        <v>15.99</v>
      </c>
      <c r="R102">
        <f t="shared" si="73"/>
        <v>3.42</v>
      </c>
      <c r="S102">
        <f t="shared" si="74"/>
        <v>1187.42</v>
      </c>
      <c r="T102">
        <f t="shared" si="75"/>
        <v>0</v>
      </c>
      <c r="U102">
        <f t="shared" si="76"/>
        <v>3.7760000000000002</v>
      </c>
      <c r="V102">
        <f t="shared" si="77"/>
        <v>8.0000000000000002E-3</v>
      </c>
      <c r="W102">
        <f t="shared" si="78"/>
        <v>0</v>
      </c>
      <c r="X102">
        <f t="shared" si="79"/>
        <v>1131.3</v>
      </c>
      <c r="Y102">
        <f t="shared" si="80"/>
        <v>774.05</v>
      </c>
      <c r="AA102">
        <v>34981951</v>
      </c>
      <c r="AB102">
        <f t="shared" si="81"/>
        <v>1101.54</v>
      </c>
      <c r="AC102">
        <f t="shared" si="82"/>
        <v>120.73</v>
      </c>
      <c r="AD102">
        <f t="shared" si="83"/>
        <v>44.36</v>
      </c>
      <c r="AE102">
        <f t="shared" si="84"/>
        <v>2.7</v>
      </c>
      <c r="AF102">
        <f t="shared" si="85"/>
        <v>936.45</v>
      </c>
      <c r="AG102">
        <f t="shared" si="86"/>
        <v>0</v>
      </c>
      <c r="AH102">
        <f t="shared" si="87"/>
        <v>94.4</v>
      </c>
      <c r="AI102">
        <f t="shared" si="88"/>
        <v>0.2</v>
      </c>
      <c r="AJ102">
        <f t="shared" si="89"/>
        <v>0</v>
      </c>
      <c r="AK102">
        <v>1101.54</v>
      </c>
      <c r="AL102">
        <v>120.73</v>
      </c>
      <c r="AM102">
        <v>44.36</v>
      </c>
      <c r="AN102">
        <v>2.7</v>
      </c>
      <c r="AO102">
        <v>936.45</v>
      </c>
      <c r="AP102">
        <v>0</v>
      </c>
      <c r="AQ102">
        <v>94.4</v>
      </c>
      <c r="AR102">
        <v>0.2</v>
      </c>
      <c r="AS102">
        <v>0</v>
      </c>
      <c r="AT102">
        <v>95</v>
      </c>
      <c r="AU102">
        <v>65</v>
      </c>
      <c r="AV102">
        <v>1</v>
      </c>
      <c r="AW102">
        <v>1</v>
      </c>
      <c r="AZ102">
        <v>1</v>
      </c>
      <c r="BA102">
        <v>31.7</v>
      </c>
      <c r="BB102">
        <v>9.01</v>
      </c>
      <c r="BC102">
        <v>11.53</v>
      </c>
      <c r="BD102" t="s">
        <v>3</v>
      </c>
      <c r="BE102" t="s">
        <v>3</v>
      </c>
      <c r="BF102" t="s">
        <v>3</v>
      </c>
      <c r="BG102" t="s">
        <v>3</v>
      </c>
      <c r="BH102">
        <v>0</v>
      </c>
      <c r="BI102">
        <v>2</v>
      </c>
      <c r="BJ102" t="s">
        <v>174</v>
      </c>
      <c r="BM102">
        <v>108001</v>
      </c>
      <c r="BN102">
        <v>0</v>
      </c>
      <c r="BO102" t="s">
        <v>172</v>
      </c>
      <c r="BP102">
        <v>1</v>
      </c>
      <c r="BQ102">
        <v>3</v>
      </c>
      <c r="BR102">
        <v>0</v>
      </c>
      <c r="BS102">
        <v>31.7</v>
      </c>
      <c r="BT102">
        <v>1</v>
      </c>
      <c r="BU102">
        <v>1</v>
      </c>
      <c r="BV102">
        <v>1</v>
      </c>
      <c r="BW102">
        <v>1</v>
      </c>
      <c r="BX102">
        <v>1</v>
      </c>
      <c r="BY102" t="s">
        <v>3</v>
      </c>
      <c r="BZ102">
        <v>95</v>
      </c>
      <c r="CA102">
        <v>65</v>
      </c>
      <c r="CE102">
        <v>0</v>
      </c>
      <c r="CF102">
        <v>0</v>
      </c>
      <c r="CG102">
        <v>0</v>
      </c>
      <c r="CM102">
        <v>0</v>
      </c>
      <c r="CN102" t="s">
        <v>3</v>
      </c>
      <c r="CO102">
        <v>0</v>
      </c>
      <c r="CP102">
        <f t="shared" si="90"/>
        <v>1259.0900000000001</v>
      </c>
      <c r="CQ102">
        <f t="shared" si="91"/>
        <v>1392.0169000000001</v>
      </c>
      <c r="CR102">
        <f t="shared" si="92"/>
        <v>399.68360000000001</v>
      </c>
      <c r="CS102">
        <f t="shared" si="93"/>
        <v>85.59</v>
      </c>
      <c r="CT102">
        <f t="shared" si="94"/>
        <v>29685.465</v>
      </c>
      <c r="CU102">
        <f t="shared" si="95"/>
        <v>0</v>
      </c>
      <c r="CV102">
        <f t="shared" si="96"/>
        <v>94.4</v>
      </c>
      <c r="CW102">
        <f t="shared" si="97"/>
        <v>0.2</v>
      </c>
      <c r="CX102">
        <f t="shared" si="98"/>
        <v>0</v>
      </c>
      <c r="CY102">
        <f t="shared" si="99"/>
        <v>1131.2980000000002</v>
      </c>
      <c r="CZ102">
        <f t="shared" si="100"/>
        <v>774.04600000000005</v>
      </c>
      <c r="DC102" t="s">
        <v>3</v>
      </c>
      <c r="DD102" t="s">
        <v>3</v>
      </c>
      <c r="DE102" t="s">
        <v>3</v>
      </c>
      <c r="DF102" t="s">
        <v>3</v>
      </c>
      <c r="DG102" t="s">
        <v>3</v>
      </c>
      <c r="DH102" t="s">
        <v>3</v>
      </c>
      <c r="DI102" t="s">
        <v>3</v>
      </c>
      <c r="DJ102" t="s">
        <v>3</v>
      </c>
      <c r="DK102" t="s">
        <v>3</v>
      </c>
      <c r="DL102" t="s">
        <v>3</v>
      </c>
      <c r="DM102" t="s">
        <v>3</v>
      </c>
      <c r="DN102">
        <v>0</v>
      </c>
      <c r="DO102">
        <v>0</v>
      </c>
      <c r="DP102">
        <v>1</v>
      </c>
      <c r="DQ102">
        <v>1</v>
      </c>
      <c r="DU102">
        <v>1010</v>
      </c>
      <c r="DV102" t="s">
        <v>85</v>
      </c>
      <c r="DW102" t="s">
        <v>85</v>
      </c>
      <c r="DX102">
        <v>100</v>
      </c>
      <c r="EE102">
        <v>34105490</v>
      </c>
      <c r="EF102">
        <v>3</v>
      </c>
      <c r="EG102" t="s">
        <v>133</v>
      </c>
      <c r="EH102">
        <v>0</v>
      </c>
      <c r="EI102" t="s">
        <v>3</v>
      </c>
      <c r="EJ102">
        <v>2</v>
      </c>
      <c r="EK102">
        <v>108001</v>
      </c>
      <c r="EL102" t="s">
        <v>134</v>
      </c>
      <c r="EM102" t="s">
        <v>135</v>
      </c>
      <c r="EO102" t="s">
        <v>3</v>
      </c>
      <c r="EQ102">
        <v>0</v>
      </c>
      <c r="ER102">
        <v>1101.54</v>
      </c>
      <c r="ES102">
        <v>120.73</v>
      </c>
      <c r="ET102">
        <v>44.36</v>
      </c>
      <c r="EU102">
        <v>2.7</v>
      </c>
      <c r="EV102">
        <v>936.45</v>
      </c>
      <c r="EW102">
        <v>94.4</v>
      </c>
      <c r="EX102">
        <v>0.2</v>
      </c>
      <c r="EY102">
        <v>0</v>
      </c>
      <c r="FQ102">
        <v>0</v>
      </c>
      <c r="FR102">
        <f t="shared" si="101"/>
        <v>0</v>
      </c>
      <c r="FS102">
        <v>0</v>
      </c>
      <c r="FX102">
        <v>95</v>
      </c>
      <c r="FY102">
        <v>65</v>
      </c>
      <c r="GA102" t="s">
        <v>3</v>
      </c>
      <c r="GD102">
        <v>1</v>
      </c>
      <c r="GF102">
        <v>1562201403</v>
      </c>
      <c r="GG102">
        <v>2</v>
      </c>
      <c r="GH102">
        <v>1</v>
      </c>
      <c r="GI102">
        <v>2</v>
      </c>
      <c r="GJ102">
        <v>0</v>
      </c>
      <c r="GK102">
        <v>0</v>
      </c>
      <c r="GL102">
        <f t="shared" si="102"/>
        <v>0</v>
      </c>
      <c r="GM102">
        <f t="shared" si="103"/>
        <v>3164.44</v>
      </c>
      <c r="GN102">
        <f t="shared" si="104"/>
        <v>0</v>
      </c>
      <c r="GO102">
        <f t="shared" si="105"/>
        <v>3164.44</v>
      </c>
      <c r="GP102">
        <f t="shared" si="106"/>
        <v>0</v>
      </c>
      <c r="GR102">
        <v>0</v>
      </c>
      <c r="GS102">
        <v>3</v>
      </c>
      <c r="GT102">
        <v>0</v>
      </c>
      <c r="GU102" t="s">
        <v>3</v>
      </c>
      <c r="GV102">
        <f t="shared" si="107"/>
        <v>0</v>
      </c>
      <c r="GW102">
        <v>1</v>
      </c>
      <c r="GX102">
        <f t="shared" si="108"/>
        <v>0</v>
      </c>
      <c r="HA102">
        <v>0</v>
      </c>
      <c r="HB102">
        <v>0</v>
      </c>
      <c r="HC102">
        <f t="shared" si="109"/>
        <v>0</v>
      </c>
      <c r="IK102">
        <v>0</v>
      </c>
    </row>
    <row r="104" spans="1:245">
      <c r="A104" s="2">
        <v>51</v>
      </c>
      <c r="B104" s="2">
        <f>B88</f>
        <v>1</v>
      </c>
      <c r="C104" s="2">
        <f>A88</f>
        <v>4</v>
      </c>
      <c r="D104" s="2">
        <f>ROW(A88)</f>
        <v>88</v>
      </c>
      <c r="E104" s="2"/>
      <c r="F104" s="2" t="str">
        <f>IF(F88&lt;&gt;"",F88,"")</f>
        <v>Новый раздел</v>
      </c>
      <c r="G104" s="2" t="str">
        <f>IF(G88&lt;&gt;"",G88,"")</f>
        <v>Помещение №2</v>
      </c>
      <c r="H104" s="2">
        <v>0</v>
      </c>
      <c r="I104" s="2"/>
      <c r="J104" s="2"/>
      <c r="K104" s="2"/>
      <c r="L104" s="2"/>
      <c r="M104" s="2"/>
      <c r="N104" s="2"/>
      <c r="O104" s="2">
        <f t="shared" ref="O104:T104" si="110">ROUND(AB104,2)</f>
        <v>38665</v>
      </c>
      <c r="P104" s="2">
        <f t="shared" si="110"/>
        <v>21575.4</v>
      </c>
      <c r="Q104" s="2">
        <f t="shared" si="110"/>
        <v>626.34</v>
      </c>
      <c r="R104" s="2">
        <f t="shared" si="110"/>
        <v>47.06</v>
      </c>
      <c r="S104" s="2">
        <f t="shared" si="110"/>
        <v>16463.259999999998</v>
      </c>
      <c r="T104" s="2">
        <f t="shared" si="110"/>
        <v>0</v>
      </c>
      <c r="U104" s="2">
        <f>AH104</f>
        <v>58.950360000000003</v>
      </c>
      <c r="V104" s="2">
        <f>AI104</f>
        <v>0.11112</v>
      </c>
      <c r="W104" s="2">
        <f>ROUND(AJ104,2)</f>
        <v>76.98</v>
      </c>
      <c r="X104" s="2">
        <f>ROUND(AK104,2)</f>
        <v>14888.31</v>
      </c>
      <c r="Y104" s="2">
        <f>ROUND(AL104,2)</f>
        <v>8166.18</v>
      </c>
      <c r="Z104" s="2"/>
      <c r="AA104" s="2"/>
      <c r="AB104" s="2">
        <f>ROUND(SUMIF(AA92:AA102,"=34981951",O92:O102),2)</f>
        <v>38665</v>
      </c>
      <c r="AC104" s="2">
        <f>ROUND(SUMIF(AA92:AA102,"=34981951",P92:P102),2)</f>
        <v>21575.4</v>
      </c>
      <c r="AD104" s="2">
        <f>ROUND(SUMIF(AA92:AA102,"=34981951",Q92:Q102),2)</f>
        <v>626.34</v>
      </c>
      <c r="AE104" s="2">
        <f>ROUND(SUMIF(AA92:AA102,"=34981951",R92:R102),2)</f>
        <v>47.06</v>
      </c>
      <c r="AF104" s="2">
        <f>ROUND(SUMIF(AA92:AA102,"=34981951",S92:S102),2)</f>
        <v>16463.259999999998</v>
      </c>
      <c r="AG104" s="2">
        <f>ROUND(SUMIF(AA92:AA102,"=34981951",T92:T102),2)</f>
        <v>0</v>
      </c>
      <c r="AH104" s="2">
        <f>SUMIF(AA92:AA102,"=34981951",U92:U102)</f>
        <v>58.950360000000003</v>
      </c>
      <c r="AI104" s="2">
        <f>SUMIF(AA92:AA102,"=34981951",V92:V102)</f>
        <v>0.11112</v>
      </c>
      <c r="AJ104" s="2">
        <f>ROUND(SUMIF(AA92:AA102,"=34981951",W92:W102),2)</f>
        <v>76.98</v>
      </c>
      <c r="AK104" s="2">
        <f>ROUND(SUMIF(AA92:AA102,"=34981951",X92:X102),2)</f>
        <v>14888.31</v>
      </c>
      <c r="AL104" s="2">
        <f>ROUND(SUMIF(AA92:AA102,"=34981951",Y92:Y102),2)</f>
        <v>8166.18</v>
      </c>
      <c r="AM104" s="2"/>
      <c r="AN104" s="2"/>
      <c r="AO104" s="2">
        <f t="shared" ref="AO104:BD104" si="111">ROUND(BX104,2)</f>
        <v>0</v>
      </c>
      <c r="AP104" s="2">
        <f t="shared" si="111"/>
        <v>0</v>
      </c>
      <c r="AQ104" s="2">
        <f t="shared" si="111"/>
        <v>0</v>
      </c>
      <c r="AR104" s="2">
        <f t="shared" si="111"/>
        <v>61719.49</v>
      </c>
      <c r="AS104" s="2">
        <f t="shared" si="111"/>
        <v>58555.05</v>
      </c>
      <c r="AT104" s="2">
        <f t="shared" si="111"/>
        <v>3164.44</v>
      </c>
      <c r="AU104" s="2">
        <f t="shared" si="111"/>
        <v>0</v>
      </c>
      <c r="AV104" s="2">
        <f t="shared" si="111"/>
        <v>21575.4</v>
      </c>
      <c r="AW104" s="2">
        <f t="shared" si="111"/>
        <v>21575.4</v>
      </c>
      <c r="AX104" s="2">
        <f t="shared" si="111"/>
        <v>0</v>
      </c>
      <c r="AY104" s="2">
        <f t="shared" si="111"/>
        <v>21575.4</v>
      </c>
      <c r="AZ104" s="2">
        <f t="shared" si="111"/>
        <v>0</v>
      </c>
      <c r="BA104" s="2">
        <f t="shared" si="111"/>
        <v>0</v>
      </c>
      <c r="BB104" s="2">
        <f t="shared" si="111"/>
        <v>0</v>
      </c>
      <c r="BC104" s="2">
        <f t="shared" si="111"/>
        <v>0</v>
      </c>
      <c r="BD104" s="2">
        <f t="shared" si="111"/>
        <v>0</v>
      </c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>
        <f>ROUND(SUMIF(AA92:AA102,"=34981951",FQ92:FQ102),2)</f>
        <v>0</v>
      </c>
      <c r="BY104" s="2">
        <f>ROUND(SUMIF(AA92:AA102,"=34981951",FR92:FR102),2)</f>
        <v>0</v>
      </c>
      <c r="BZ104" s="2">
        <f>ROUND(SUMIF(AA92:AA102,"=34981951",GL92:GL102),2)</f>
        <v>0</v>
      </c>
      <c r="CA104" s="2">
        <f>ROUND(SUMIF(AA92:AA102,"=34981951",GM92:GM102),2)</f>
        <v>61719.49</v>
      </c>
      <c r="CB104" s="2">
        <f>ROUND(SUMIF(AA92:AA102,"=34981951",GN92:GN102),2)</f>
        <v>58555.05</v>
      </c>
      <c r="CC104" s="2">
        <f>ROUND(SUMIF(AA92:AA102,"=34981951",GO92:GO102),2)</f>
        <v>3164.44</v>
      </c>
      <c r="CD104" s="2">
        <f>ROUND(SUMIF(AA92:AA102,"=34981951",GP92:GP102),2)</f>
        <v>0</v>
      </c>
      <c r="CE104" s="2">
        <f>AC104-BX104</f>
        <v>21575.4</v>
      </c>
      <c r="CF104" s="2">
        <f>AC104-BY104</f>
        <v>21575.4</v>
      </c>
      <c r="CG104" s="2">
        <f>BX104-BZ104</f>
        <v>0</v>
      </c>
      <c r="CH104" s="2">
        <f>AC104-BX104-BY104+BZ104</f>
        <v>21575.4</v>
      </c>
      <c r="CI104" s="2">
        <f>BY104-BZ104</f>
        <v>0</v>
      </c>
      <c r="CJ104" s="2">
        <f>ROUND(SUMIF(AA92:AA102,"=34981951",GX92:GX102),2)</f>
        <v>0</v>
      </c>
      <c r="CK104" s="2">
        <f>ROUND(SUMIF(AA92:AA102,"=34981951",GY92:GY102),2)</f>
        <v>0</v>
      </c>
      <c r="CL104" s="2">
        <f>ROUND(SUMIF(AA92:AA102,"=34981951",GZ92:GZ102),2)</f>
        <v>0</v>
      </c>
      <c r="CM104" s="2">
        <f>ROUND(SUMIF(AA92:AA102,"=34981951",HD92:HD102),2)</f>
        <v>0</v>
      </c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>
        <v>0</v>
      </c>
    </row>
    <row r="106" spans="1:245">
      <c r="A106" s="4">
        <v>50</v>
      </c>
      <c r="B106" s="4">
        <v>0</v>
      </c>
      <c r="C106" s="4">
        <v>0</v>
      </c>
      <c r="D106" s="4">
        <v>1</v>
      </c>
      <c r="E106" s="4">
        <v>201</v>
      </c>
      <c r="F106" s="4">
        <f>ROUND(Source!O104,O106)</f>
        <v>38665</v>
      </c>
      <c r="G106" s="4" t="s">
        <v>175</v>
      </c>
      <c r="H106" s="4" t="s">
        <v>176</v>
      </c>
      <c r="I106" s="4"/>
      <c r="J106" s="4"/>
      <c r="K106" s="4">
        <v>201</v>
      </c>
      <c r="L106" s="4">
        <v>1</v>
      </c>
      <c r="M106" s="4">
        <v>3</v>
      </c>
      <c r="N106" s="4" t="s">
        <v>3</v>
      </c>
      <c r="O106" s="4">
        <v>2</v>
      </c>
      <c r="P106" s="4"/>
      <c r="Q106" s="4"/>
      <c r="R106" s="4"/>
      <c r="S106" s="4"/>
      <c r="T106" s="4"/>
      <c r="U106" s="4"/>
      <c r="V106" s="4"/>
      <c r="W106" s="4"/>
    </row>
    <row r="107" spans="1:245">
      <c r="A107" s="4">
        <v>50</v>
      </c>
      <c r="B107" s="4">
        <v>0</v>
      </c>
      <c r="C107" s="4">
        <v>0</v>
      </c>
      <c r="D107" s="4">
        <v>1</v>
      </c>
      <c r="E107" s="4">
        <v>202</v>
      </c>
      <c r="F107" s="4">
        <f>ROUND(Source!P104,O107)</f>
        <v>21575.4</v>
      </c>
      <c r="G107" s="4" t="s">
        <v>177</v>
      </c>
      <c r="H107" s="4" t="s">
        <v>178</v>
      </c>
      <c r="I107" s="4"/>
      <c r="J107" s="4"/>
      <c r="K107" s="4">
        <v>202</v>
      </c>
      <c r="L107" s="4">
        <v>2</v>
      </c>
      <c r="M107" s="4">
        <v>3</v>
      </c>
      <c r="N107" s="4" t="s">
        <v>3</v>
      </c>
      <c r="O107" s="4">
        <v>2</v>
      </c>
      <c r="P107" s="4"/>
      <c r="Q107" s="4"/>
      <c r="R107" s="4"/>
      <c r="S107" s="4"/>
      <c r="T107" s="4"/>
      <c r="U107" s="4"/>
      <c r="V107" s="4"/>
      <c r="W107" s="4"/>
    </row>
    <row r="108" spans="1:245">
      <c r="A108" s="4">
        <v>50</v>
      </c>
      <c r="B108" s="4">
        <v>0</v>
      </c>
      <c r="C108" s="4">
        <v>0</v>
      </c>
      <c r="D108" s="4">
        <v>1</v>
      </c>
      <c r="E108" s="4">
        <v>222</v>
      </c>
      <c r="F108" s="4">
        <f>ROUND(Source!AO104,O108)</f>
        <v>0</v>
      </c>
      <c r="G108" s="4" t="s">
        <v>179</v>
      </c>
      <c r="H108" s="4" t="s">
        <v>180</v>
      </c>
      <c r="I108" s="4"/>
      <c r="J108" s="4"/>
      <c r="K108" s="4">
        <v>222</v>
      </c>
      <c r="L108" s="4">
        <v>3</v>
      </c>
      <c r="M108" s="4">
        <v>3</v>
      </c>
      <c r="N108" s="4" t="s">
        <v>3</v>
      </c>
      <c r="O108" s="4">
        <v>2</v>
      </c>
      <c r="P108" s="4"/>
      <c r="Q108" s="4"/>
      <c r="R108" s="4"/>
      <c r="S108" s="4"/>
      <c r="T108" s="4"/>
      <c r="U108" s="4"/>
      <c r="V108" s="4"/>
      <c r="W108" s="4"/>
    </row>
    <row r="109" spans="1:245">
      <c r="A109" s="4">
        <v>50</v>
      </c>
      <c r="B109" s="4">
        <v>0</v>
      </c>
      <c r="C109" s="4">
        <v>0</v>
      </c>
      <c r="D109" s="4">
        <v>1</v>
      </c>
      <c r="E109" s="4">
        <v>225</v>
      </c>
      <c r="F109" s="4">
        <f>ROUND(Source!AV104,O109)</f>
        <v>21575.4</v>
      </c>
      <c r="G109" s="4" t="s">
        <v>181</v>
      </c>
      <c r="H109" s="4" t="s">
        <v>182</v>
      </c>
      <c r="I109" s="4"/>
      <c r="J109" s="4"/>
      <c r="K109" s="4">
        <v>225</v>
      </c>
      <c r="L109" s="4">
        <v>4</v>
      </c>
      <c r="M109" s="4">
        <v>3</v>
      </c>
      <c r="N109" s="4" t="s">
        <v>3</v>
      </c>
      <c r="O109" s="4">
        <v>2</v>
      </c>
      <c r="P109" s="4"/>
      <c r="Q109" s="4"/>
      <c r="R109" s="4"/>
      <c r="S109" s="4"/>
      <c r="T109" s="4"/>
      <c r="U109" s="4"/>
      <c r="V109" s="4"/>
      <c r="W109" s="4"/>
    </row>
    <row r="110" spans="1:245">
      <c r="A110" s="4">
        <v>50</v>
      </c>
      <c r="B110" s="4">
        <v>0</v>
      </c>
      <c r="C110" s="4">
        <v>0</v>
      </c>
      <c r="D110" s="4">
        <v>1</v>
      </c>
      <c r="E110" s="4">
        <v>226</v>
      </c>
      <c r="F110" s="4">
        <f>ROUND(Source!AW104,O110)</f>
        <v>21575.4</v>
      </c>
      <c r="G110" s="4" t="s">
        <v>183</v>
      </c>
      <c r="H110" s="4" t="s">
        <v>184</v>
      </c>
      <c r="I110" s="4"/>
      <c r="J110" s="4"/>
      <c r="K110" s="4">
        <v>226</v>
      </c>
      <c r="L110" s="4">
        <v>5</v>
      </c>
      <c r="M110" s="4">
        <v>3</v>
      </c>
      <c r="N110" s="4" t="s">
        <v>3</v>
      </c>
      <c r="O110" s="4">
        <v>2</v>
      </c>
      <c r="P110" s="4"/>
      <c r="Q110" s="4"/>
      <c r="R110" s="4"/>
      <c r="S110" s="4"/>
      <c r="T110" s="4"/>
      <c r="U110" s="4"/>
      <c r="V110" s="4"/>
      <c r="W110" s="4"/>
    </row>
    <row r="111" spans="1:245">
      <c r="A111" s="4">
        <v>50</v>
      </c>
      <c r="B111" s="4">
        <v>0</v>
      </c>
      <c r="C111" s="4">
        <v>0</v>
      </c>
      <c r="D111" s="4">
        <v>1</v>
      </c>
      <c r="E111" s="4">
        <v>227</v>
      </c>
      <c r="F111" s="4">
        <f>ROUND(Source!AX104,O111)</f>
        <v>0</v>
      </c>
      <c r="G111" s="4" t="s">
        <v>185</v>
      </c>
      <c r="H111" s="4" t="s">
        <v>186</v>
      </c>
      <c r="I111" s="4"/>
      <c r="J111" s="4"/>
      <c r="K111" s="4">
        <v>227</v>
      </c>
      <c r="L111" s="4">
        <v>6</v>
      </c>
      <c r="M111" s="4">
        <v>3</v>
      </c>
      <c r="N111" s="4" t="s">
        <v>3</v>
      </c>
      <c r="O111" s="4">
        <v>2</v>
      </c>
      <c r="P111" s="4"/>
      <c r="Q111" s="4"/>
      <c r="R111" s="4"/>
      <c r="S111" s="4"/>
      <c r="T111" s="4"/>
      <c r="U111" s="4"/>
      <c r="V111" s="4"/>
      <c r="W111" s="4"/>
    </row>
    <row r="112" spans="1:245">
      <c r="A112" s="4">
        <v>50</v>
      </c>
      <c r="B112" s="4">
        <v>0</v>
      </c>
      <c r="C112" s="4">
        <v>0</v>
      </c>
      <c r="D112" s="4">
        <v>1</v>
      </c>
      <c r="E112" s="4">
        <v>228</v>
      </c>
      <c r="F112" s="4">
        <f>ROUND(Source!AY104,O112)</f>
        <v>21575.4</v>
      </c>
      <c r="G112" s="4" t="s">
        <v>187</v>
      </c>
      <c r="H112" s="4" t="s">
        <v>188</v>
      </c>
      <c r="I112" s="4"/>
      <c r="J112" s="4"/>
      <c r="K112" s="4">
        <v>228</v>
      </c>
      <c r="L112" s="4">
        <v>7</v>
      </c>
      <c r="M112" s="4">
        <v>3</v>
      </c>
      <c r="N112" s="4" t="s">
        <v>3</v>
      </c>
      <c r="O112" s="4">
        <v>2</v>
      </c>
      <c r="P112" s="4"/>
      <c r="Q112" s="4"/>
      <c r="R112" s="4"/>
      <c r="S112" s="4"/>
      <c r="T112" s="4"/>
      <c r="U112" s="4"/>
      <c r="V112" s="4"/>
      <c r="W112" s="4"/>
    </row>
    <row r="113" spans="1:23">
      <c r="A113" s="4">
        <v>50</v>
      </c>
      <c r="B113" s="4">
        <v>0</v>
      </c>
      <c r="C113" s="4">
        <v>0</v>
      </c>
      <c r="D113" s="4">
        <v>1</v>
      </c>
      <c r="E113" s="4">
        <v>216</v>
      </c>
      <c r="F113" s="4">
        <f>ROUND(Source!AP104,O113)</f>
        <v>0</v>
      </c>
      <c r="G113" s="4" t="s">
        <v>189</v>
      </c>
      <c r="H113" s="4" t="s">
        <v>190</v>
      </c>
      <c r="I113" s="4"/>
      <c r="J113" s="4"/>
      <c r="K113" s="4">
        <v>216</v>
      </c>
      <c r="L113" s="4">
        <v>8</v>
      </c>
      <c r="M113" s="4">
        <v>3</v>
      </c>
      <c r="N113" s="4" t="s">
        <v>3</v>
      </c>
      <c r="O113" s="4">
        <v>2</v>
      </c>
      <c r="P113" s="4"/>
      <c r="Q113" s="4"/>
      <c r="R113" s="4"/>
      <c r="S113" s="4"/>
      <c r="T113" s="4"/>
      <c r="U113" s="4"/>
      <c r="V113" s="4"/>
      <c r="W113" s="4"/>
    </row>
    <row r="114" spans="1:23">
      <c r="A114" s="4">
        <v>50</v>
      </c>
      <c r="B114" s="4">
        <v>0</v>
      </c>
      <c r="C114" s="4">
        <v>0</v>
      </c>
      <c r="D114" s="4">
        <v>1</v>
      </c>
      <c r="E114" s="4">
        <v>223</v>
      </c>
      <c r="F114" s="4">
        <f>ROUND(Source!AQ104,O114)</f>
        <v>0</v>
      </c>
      <c r="G114" s="4" t="s">
        <v>191</v>
      </c>
      <c r="H114" s="4" t="s">
        <v>192</v>
      </c>
      <c r="I114" s="4"/>
      <c r="J114" s="4"/>
      <c r="K114" s="4">
        <v>223</v>
      </c>
      <c r="L114" s="4">
        <v>9</v>
      </c>
      <c r="M114" s="4">
        <v>3</v>
      </c>
      <c r="N114" s="4" t="s">
        <v>3</v>
      </c>
      <c r="O114" s="4">
        <v>2</v>
      </c>
      <c r="P114" s="4"/>
      <c r="Q114" s="4"/>
      <c r="R114" s="4"/>
      <c r="S114" s="4"/>
      <c r="T114" s="4"/>
      <c r="U114" s="4"/>
      <c r="V114" s="4"/>
      <c r="W114" s="4"/>
    </row>
    <row r="115" spans="1:23">
      <c r="A115" s="4">
        <v>50</v>
      </c>
      <c r="B115" s="4">
        <v>0</v>
      </c>
      <c r="C115" s="4">
        <v>0</v>
      </c>
      <c r="D115" s="4">
        <v>1</v>
      </c>
      <c r="E115" s="4">
        <v>229</v>
      </c>
      <c r="F115" s="4">
        <f>ROUND(Source!AZ104,O115)</f>
        <v>0</v>
      </c>
      <c r="G115" s="4" t="s">
        <v>193</v>
      </c>
      <c r="H115" s="4" t="s">
        <v>194</v>
      </c>
      <c r="I115" s="4"/>
      <c r="J115" s="4"/>
      <c r="K115" s="4">
        <v>229</v>
      </c>
      <c r="L115" s="4">
        <v>10</v>
      </c>
      <c r="M115" s="4">
        <v>3</v>
      </c>
      <c r="N115" s="4" t="s">
        <v>3</v>
      </c>
      <c r="O115" s="4">
        <v>2</v>
      </c>
      <c r="P115" s="4"/>
      <c r="Q115" s="4"/>
      <c r="R115" s="4"/>
      <c r="S115" s="4"/>
      <c r="T115" s="4"/>
      <c r="U115" s="4"/>
      <c r="V115" s="4"/>
      <c r="W115" s="4"/>
    </row>
    <row r="116" spans="1:23">
      <c r="A116" s="4">
        <v>50</v>
      </c>
      <c r="B116" s="4">
        <v>0</v>
      </c>
      <c r="C116" s="4">
        <v>0</v>
      </c>
      <c r="D116" s="4">
        <v>1</v>
      </c>
      <c r="E116" s="4">
        <v>203</v>
      </c>
      <c r="F116" s="4">
        <f>ROUND(Source!Q104,O116)</f>
        <v>626.34</v>
      </c>
      <c r="G116" s="4" t="s">
        <v>195</v>
      </c>
      <c r="H116" s="4" t="s">
        <v>196</v>
      </c>
      <c r="I116" s="4"/>
      <c r="J116" s="4"/>
      <c r="K116" s="4">
        <v>203</v>
      </c>
      <c r="L116" s="4">
        <v>11</v>
      </c>
      <c r="M116" s="4">
        <v>3</v>
      </c>
      <c r="N116" s="4" t="s">
        <v>3</v>
      </c>
      <c r="O116" s="4">
        <v>2</v>
      </c>
      <c r="P116" s="4"/>
      <c r="Q116" s="4"/>
      <c r="R116" s="4"/>
      <c r="S116" s="4"/>
      <c r="T116" s="4"/>
      <c r="U116" s="4"/>
      <c r="V116" s="4"/>
      <c r="W116" s="4"/>
    </row>
    <row r="117" spans="1:23">
      <c r="A117" s="4">
        <v>50</v>
      </c>
      <c r="B117" s="4">
        <v>0</v>
      </c>
      <c r="C117" s="4">
        <v>0</v>
      </c>
      <c r="D117" s="4">
        <v>1</v>
      </c>
      <c r="E117" s="4">
        <v>231</v>
      </c>
      <c r="F117" s="4">
        <f>ROUND(Source!BB104,O117)</f>
        <v>0</v>
      </c>
      <c r="G117" s="4" t="s">
        <v>197</v>
      </c>
      <c r="H117" s="4" t="s">
        <v>198</v>
      </c>
      <c r="I117" s="4"/>
      <c r="J117" s="4"/>
      <c r="K117" s="4">
        <v>231</v>
      </c>
      <c r="L117" s="4">
        <v>12</v>
      </c>
      <c r="M117" s="4">
        <v>3</v>
      </c>
      <c r="N117" s="4" t="s">
        <v>3</v>
      </c>
      <c r="O117" s="4">
        <v>2</v>
      </c>
      <c r="P117" s="4"/>
      <c r="Q117" s="4"/>
      <c r="R117" s="4"/>
      <c r="S117" s="4"/>
      <c r="T117" s="4"/>
      <c r="U117" s="4"/>
      <c r="V117" s="4"/>
      <c r="W117" s="4"/>
    </row>
    <row r="118" spans="1:23">
      <c r="A118" s="4">
        <v>50</v>
      </c>
      <c r="B118" s="4">
        <v>0</v>
      </c>
      <c r="C118" s="4">
        <v>0</v>
      </c>
      <c r="D118" s="4">
        <v>1</v>
      </c>
      <c r="E118" s="4">
        <v>204</v>
      </c>
      <c r="F118" s="4">
        <f>ROUND(Source!R104,O118)</f>
        <v>47.06</v>
      </c>
      <c r="G118" s="4" t="s">
        <v>199</v>
      </c>
      <c r="H118" s="4" t="s">
        <v>200</v>
      </c>
      <c r="I118" s="4"/>
      <c r="J118" s="4"/>
      <c r="K118" s="4">
        <v>204</v>
      </c>
      <c r="L118" s="4">
        <v>13</v>
      </c>
      <c r="M118" s="4">
        <v>3</v>
      </c>
      <c r="N118" s="4" t="s">
        <v>3</v>
      </c>
      <c r="O118" s="4">
        <v>2</v>
      </c>
      <c r="P118" s="4"/>
      <c r="Q118" s="4"/>
      <c r="R118" s="4"/>
      <c r="S118" s="4"/>
      <c r="T118" s="4"/>
      <c r="U118" s="4"/>
      <c r="V118" s="4"/>
      <c r="W118" s="4"/>
    </row>
    <row r="119" spans="1:23">
      <c r="A119" s="4">
        <v>50</v>
      </c>
      <c r="B119" s="4">
        <v>0</v>
      </c>
      <c r="C119" s="4">
        <v>0</v>
      </c>
      <c r="D119" s="4">
        <v>1</v>
      </c>
      <c r="E119" s="4">
        <v>205</v>
      </c>
      <c r="F119" s="4">
        <f>ROUND(Source!S104,O119)</f>
        <v>16463.259999999998</v>
      </c>
      <c r="G119" s="4" t="s">
        <v>201</v>
      </c>
      <c r="H119" s="4" t="s">
        <v>202</v>
      </c>
      <c r="I119" s="4"/>
      <c r="J119" s="4"/>
      <c r="K119" s="4">
        <v>205</v>
      </c>
      <c r="L119" s="4">
        <v>14</v>
      </c>
      <c r="M119" s="4">
        <v>3</v>
      </c>
      <c r="N119" s="4" t="s">
        <v>3</v>
      </c>
      <c r="O119" s="4">
        <v>2</v>
      </c>
      <c r="P119" s="4"/>
      <c r="Q119" s="4"/>
      <c r="R119" s="4"/>
      <c r="S119" s="4"/>
      <c r="T119" s="4"/>
      <c r="U119" s="4"/>
      <c r="V119" s="4"/>
      <c r="W119" s="4"/>
    </row>
    <row r="120" spans="1:23">
      <c r="A120" s="4">
        <v>50</v>
      </c>
      <c r="B120" s="4">
        <v>0</v>
      </c>
      <c r="C120" s="4">
        <v>0</v>
      </c>
      <c r="D120" s="4">
        <v>1</v>
      </c>
      <c r="E120" s="4">
        <v>232</v>
      </c>
      <c r="F120" s="4">
        <f>ROUND(Source!BC104,O120)</f>
        <v>0</v>
      </c>
      <c r="G120" s="4" t="s">
        <v>203</v>
      </c>
      <c r="H120" s="4" t="s">
        <v>204</v>
      </c>
      <c r="I120" s="4"/>
      <c r="J120" s="4"/>
      <c r="K120" s="4">
        <v>232</v>
      </c>
      <c r="L120" s="4">
        <v>15</v>
      </c>
      <c r="M120" s="4">
        <v>3</v>
      </c>
      <c r="N120" s="4" t="s">
        <v>3</v>
      </c>
      <c r="O120" s="4">
        <v>2</v>
      </c>
      <c r="P120" s="4"/>
      <c r="Q120" s="4"/>
      <c r="R120" s="4"/>
      <c r="S120" s="4"/>
      <c r="T120" s="4"/>
      <c r="U120" s="4"/>
      <c r="V120" s="4"/>
      <c r="W120" s="4"/>
    </row>
    <row r="121" spans="1:23">
      <c r="A121" s="4">
        <v>50</v>
      </c>
      <c r="B121" s="4">
        <v>0</v>
      </c>
      <c r="C121" s="4">
        <v>0</v>
      </c>
      <c r="D121" s="4">
        <v>1</v>
      </c>
      <c r="E121" s="4">
        <v>214</v>
      </c>
      <c r="F121" s="4">
        <f>ROUND(Source!AS104,O121)</f>
        <v>58555.05</v>
      </c>
      <c r="G121" s="4" t="s">
        <v>205</v>
      </c>
      <c r="H121" s="4" t="s">
        <v>206</v>
      </c>
      <c r="I121" s="4"/>
      <c r="J121" s="4"/>
      <c r="K121" s="4">
        <v>214</v>
      </c>
      <c r="L121" s="4">
        <v>16</v>
      </c>
      <c r="M121" s="4">
        <v>3</v>
      </c>
      <c r="N121" s="4" t="s">
        <v>3</v>
      </c>
      <c r="O121" s="4">
        <v>2</v>
      </c>
      <c r="P121" s="4"/>
      <c r="Q121" s="4"/>
      <c r="R121" s="4"/>
      <c r="S121" s="4"/>
      <c r="T121" s="4"/>
      <c r="U121" s="4"/>
      <c r="V121" s="4"/>
      <c r="W121" s="4"/>
    </row>
    <row r="122" spans="1:23">
      <c r="A122" s="4">
        <v>50</v>
      </c>
      <c r="B122" s="4">
        <v>0</v>
      </c>
      <c r="C122" s="4">
        <v>0</v>
      </c>
      <c r="D122" s="4">
        <v>1</v>
      </c>
      <c r="E122" s="4">
        <v>215</v>
      </c>
      <c r="F122" s="4">
        <f>ROUND(Source!AT104,O122)</f>
        <v>3164.44</v>
      </c>
      <c r="G122" s="4" t="s">
        <v>207</v>
      </c>
      <c r="H122" s="4" t="s">
        <v>208</v>
      </c>
      <c r="I122" s="4"/>
      <c r="J122" s="4"/>
      <c r="K122" s="4">
        <v>215</v>
      </c>
      <c r="L122" s="4">
        <v>17</v>
      </c>
      <c r="M122" s="4">
        <v>3</v>
      </c>
      <c r="N122" s="4" t="s">
        <v>3</v>
      </c>
      <c r="O122" s="4">
        <v>2</v>
      </c>
      <c r="P122" s="4"/>
      <c r="Q122" s="4"/>
      <c r="R122" s="4"/>
      <c r="S122" s="4"/>
      <c r="T122" s="4"/>
      <c r="U122" s="4"/>
      <c r="V122" s="4"/>
      <c r="W122" s="4"/>
    </row>
    <row r="123" spans="1:23">
      <c r="A123" s="4">
        <v>50</v>
      </c>
      <c r="B123" s="4">
        <v>0</v>
      </c>
      <c r="C123" s="4">
        <v>0</v>
      </c>
      <c r="D123" s="4">
        <v>1</v>
      </c>
      <c r="E123" s="4">
        <v>217</v>
      </c>
      <c r="F123" s="4">
        <f>ROUND(Source!AU104,O123)</f>
        <v>0</v>
      </c>
      <c r="G123" s="4" t="s">
        <v>209</v>
      </c>
      <c r="H123" s="4" t="s">
        <v>210</v>
      </c>
      <c r="I123" s="4"/>
      <c r="J123" s="4"/>
      <c r="K123" s="4">
        <v>217</v>
      </c>
      <c r="L123" s="4">
        <v>18</v>
      </c>
      <c r="M123" s="4">
        <v>3</v>
      </c>
      <c r="N123" s="4" t="s">
        <v>3</v>
      </c>
      <c r="O123" s="4">
        <v>2</v>
      </c>
      <c r="P123" s="4"/>
      <c r="Q123" s="4"/>
      <c r="R123" s="4"/>
      <c r="S123" s="4"/>
      <c r="T123" s="4"/>
      <c r="U123" s="4"/>
      <c r="V123" s="4"/>
      <c r="W123" s="4"/>
    </row>
    <row r="124" spans="1:23">
      <c r="A124" s="4">
        <v>50</v>
      </c>
      <c r="B124" s="4">
        <v>0</v>
      </c>
      <c r="C124" s="4">
        <v>0</v>
      </c>
      <c r="D124" s="4">
        <v>1</v>
      </c>
      <c r="E124" s="4">
        <v>230</v>
      </c>
      <c r="F124" s="4">
        <f>ROUND(Source!BA104,O124)</f>
        <v>0</v>
      </c>
      <c r="G124" s="4" t="s">
        <v>211</v>
      </c>
      <c r="H124" s="4" t="s">
        <v>212</v>
      </c>
      <c r="I124" s="4"/>
      <c r="J124" s="4"/>
      <c r="K124" s="4">
        <v>230</v>
      </c>
      <c r="L124" s="4">
        <v>19</v>
      </c>
      <c r="M124" s="4">
        <v>3</v>
      </c>
      <c r="N124" s="4" t="s">
        <v>3</v>
      </c>
      <c r="O124" s="4">
        <v>2</v>
      </c>
      <c r="P124" s="4"/>
      <c r="Q124" s="4"/>
      <c r="R124" s="4"/>
      <c r="S124" s="4"/>
      <c r="T124" s="4"/>
      <c r="U124" s="4"/>
      <c r="V124" s="4"/>
      <c r="W124" s="4"/>
    </row>
    <row r="125" spans="1:23">
      <c r="A125" s="4">
        <v>50</v>
      </c>
      <c r="B125" s="4">
        <v>0</v>
      </c>
      <c r="C125" s="4">
        <v>0</v>
      </c>
      <c r="D125" s="4">
        <v>1</v>
      </c>
      <c r="E125" s="4">
        <v>206</v>
      </c>
      <c r="F125" s="4">
        <f>ROUND(Source!T104,O125)</f>
        <v>0</v>
      </c>
      <c r="G125" s="4" t="s">
        <v>213</v>
      </c>
      <c r="H125" s="4" t="s">
        <v>214</v>
      </c>
      <c r="I125" s="4"/>
      <c r="J125" s="4"/>
      <c r="K125" s="4">
        <v>206</v>
      </c>
      <c r="L125" s="4">
        <v>20</v>
      </c>
      <c r="M125" s="4">
        <v>3</v>
      </c>
      <c r="N125" s="4" t="s">
        <v>3</v>
      </c>
      <c r="O125" s="4">
        <v>2</v>
      </c>
      <c r="P125" s="4"/>
      <c r="Q125" s="4"/>
      <c r="R125" s="4"/>
      <c r="S125" s="4"/>
      <c r="T125" s="4"/>
      <c r="U125" s="4"/>
      <c r="V125" s="4"/>
      <c r="W125" s="4"/>
    </row>
    <row r="126" spans="1:23">
      <c r="A126" s="4">
        <v>50</v>
      </c>
      <c r="B126" s="4">
        <v>0</v>
      </c>
      <c r="C126" s="4">
        <v>0</v>
      </c>
      <c r="D126" s="4">
        <v>1</v>
      </c>
      <c r="E126" s="4">
        <v>207</v>
      </c>
      <c r="F126" s="4">
        <f>Source!U104</f>
        <v>58.950360000000003</v>
      </c>
      <c r="G126" s="4" t="s">
        <v>215</v>
      </c>
      <c r="H126" s="4" t="s">
        <v>216</v>
      </c>
      <c r="I126" s="4"/>
      <c r="J126" s="4"/>
      <c r="K126" s="4">
        <v>207</v>
      </c>
      <c r="L126" s="4">
        <v>21</v>
      </c>
      <c r="M126" s="4">
        <v>3</v>
      </c>
      <c r="N126" s="4" t="s">
        <v>3</v>
      </c>
      <c r="O126" s="4">
        <v>-1</v>
      </c>
      <c r="P126" s="4"/>
      <c r="Q126" s="4"/>
      <c r="R126" s="4"/>
      <c r="S126" s="4"/>
      <c r="T126" s="4"/>
      <c r="U126" s="4"/>
      <c r="V126" s="4"/>
      <c r="W126" s="4"/>
    </row>
    <row r="127" spans="1:23">
      <c r="A127" s="4">
        <v>50</v>
      </c>
      <c r="B127" s="4">
        <v>0</v>
      </c>
      <c r="C127" s="4">
        <v>0</v>
      </c>
      <c r="D127" s="4">
        <v>1</v>
      </c>
      <c r="E127" s="4">
        <v>208</v>
      </c>
      <c r="F127" s="4">
        <f>Source!V104</f>
        <v>0.11112</v>
      </c>
      <c r="G127" s="4" t="s">
        <v>217</v>
      </c>
      <c r="H127" s="4" t="s">
        <v>218</v>
      </c>
      <c r="I127" s="4"/>
      <c r="J127" s="4"/>
      <c r="K127" s="4">
        <v>208</v>
      </c>
      <c r="L127" s="4">
        <v>22</v>
      </c>
      <c r="M127" s="4">
        <v>3</v>
      </c>
      <c r="N127" s="4" t="s">
        <v>3</v>
      </c>
      <c r="O127" s="4">
        <v>-1</v>
      </c>
      <c r="P127" s="4"/>
      <c r="Q127" s="4"/>
      <c r="R127" s="4"/>
      <c r="S127" s="4"/>
      <c r="T127" s="4"/>
      <c r="U127" s="4"/>
      <c r="V127" s="4"/>
      <c r="W127" s="4"/>
    </row>
    <row r="128" spans="1:23">
      <c r="A128" s="4">
        <v>50</v>
      </c>
      <c r="B128" s="4">
        <v>0</v>
      </c>
      <c r="C128" s="4">
        <v>0</v>
      </c>
      <c r="D128" s="4">
        <v>1</v>
      </c>
      <c r="E128" s="4">
        <v>209</v>
      </c>
      <c r="F128" s="4">
        <f>ROUND(Source!W104,O128)</f>
        <v>76.98</v>
      </c>
      <c r="G128" s="4" t="s">
        <v>219</v>
      </c>
      <c r="H128" s="4" t="s">
        <v>220</v>
      </c>
      <c r="I128" s="4"/>
      <c r="J128" s="4"/>
      <c r="K128" s="4">
        <v>209</v>
      </c>
      <c r="L128" s="4">
        <v>23</v>
      </c>
      <c r="M128" s="4">
        <v>3</v>
      </c>
      <c r="N128" s="4" t="s">
        <v>3</v>
      </c>
      <c r="O128" s="4">
        <v>2</v>
      </c>
      <c r="P128" s="4"/>
      <c r="Q128" s="4"/>
      <c r="R128" s="4"/>
      <c r="S128" s="4"/>
      <c r="T128" s="4"/>
      <c r="U128" s="4"/>
      <c r="V128" s="4"/>
      <c r="W128" s="4"/>
    </row>
    <row r="129" spans="1:206">
      <c r="A129" s="4">
        <v>50</v>
      </c>
      <c r="B129" s="4">
        <v>0</v>
      </c>
      <c r="C129" s="4">
        <v>0</v>
      </c>
      <c r="D129" s="4">
        <v>1</v>
      </c>
      <c r="E129" s="4">
        <v>233</v>
      </c>
      <c r="F129" s="4">
        <f>ROUND(Source!BD104,O129)</f>
        <v>0</v>
      </c>
      <c r="G129" s="4" t="s">
        <v>221</v>
      </c>
      <c r="H129" s="4" t="s">
        <v>222</v>
      </c>
      <c r="I129" s="4"/>
      <c r="J129" s="4"/>
      <c r="K129" s="4">
        <v>233</v>
      </c>
      <c r="L129" s="4">
        <v>24</v>
      </c>
      <c r="M129" s="4">
        <v>3</v>
      </c>
      <c r="N129" s="4" t="s">
        <v>3</v>
      </c>
      <c r="O129" s="4">
        <v>2</v>
      </c>
      <c r="P129" s="4"/>
      <c r="Q129" s="4"/>
      <c r="R129" s="4"/>
      <c r="S129" s="4"/>
      <c r="T129" s="4"/>
      <c r="U129" s="4"/>
      <c r="V129" s="4"/>
      <c r="W129" s="4"/>
    </row>
    <row r="130" spans="1:206">
      <c r="A130" s="4">
        <v>50</v>
      </c>
      <c r="B130" s="4">
        <v>0</v>
      </c>
      <c r="C130" s="4">
        <v>0</v>
      </c>
      <c r="D130" s="4">
        <v>1</v>
      </c>
      <c r="E130" s="4">
        <v>210</v>
      </c>
      <c r="F130" s="4">
        <f>ROUND(Source!X104,O130)</f>
        <v>14888.31</v>
      </c>
      <c r="G130" s="4" t="s">
        <v>223</v>
      </c>
      <c r="H130" s="4" t="s">
        <v>224</v>
      </c>
      <c r="I130" s="4"/>
      <c r="J130" s="4"/>
      <c r="K130" s="4">
        <v>210</v>
      </c>
      <c r="L130" s="4">
        <v>25</v>
      </c>
      <c r="M130" s="4">
        <v>3</v>
      </c>
      <c r="N130" s="4" t="s">
        <v>3</v>
      </c>
      <c r="O130" s="4">
        <v>2</v>
      </c>
      <c r="P130" s="4"/>
      <c r="Q130" s="4"/>
      <c r="R130" s="4"/>
      <c r="S130" s="4"/>
      <c r="T130" s="4"/>
      <c r="U130" s="4"/>
      <c r="V130" s="4"/>
      <c r="W130" s="4"/>
    </row>
    <row r="131" spans="1:206">
      <c r="A131" s="4">
        <v>50</v>
      </c>
      <c r="B131" s="4">
        <v>0</v>
      </c>
      <c r="C131" s="4">
        <v>0</v>
      </c>
      <c r="D131" s="4">
        <v>1</v>
      </c>
      <c r="E131" s="4">
        <v>211</v>
      </c>
      <c r="F131" s="4">
        <f>ROUND(Source!Y104,O131)</f>
        <v>8166.18</v>
      </c>
      <c r="G131" s="4" t="s">
        <v>225</v>
      </c>
      <c r="H131" s="4" t="s">
        <v>226</v>
      </c>
      <c r="I131" s="4"/>
      <c r="J131" s="4"/>
      <c r="K131" s="4">
        <v>211</v>
      </c>
      <c r="L131" s="4">
        <v>26</v>
      </c>
      <c r="M131" s="4">
        <v>3</v>
      </c>
      <c r="N131" s="4" t="s">
        <v>3</v>
      </c>
      <c r="O131" s="4">
        <v>2</v>
      </c>
      <c r="P131" s="4"/>
      <c r="Q131" s="4"/>
      <c r="R131" s="4"/>
      <c r="S131" s="4"/>
      <c r="T131" s="4"/>
      <c r="U131" s="4"/>
      <c r="V131" s="4"/>
      <c r="W131" s="4"/>
    </row>
    <row r="132" spans="1:206">
      <c r="A132" s="4">
        <v>50</v>
      </c>
      <c r="B132" s="4">
        <v>0</v>
      </c>
      <c r="C132" s="4">
        <v>0</v>
      </c>
      <c r="D132" s="4">
        <v>1</v>
      </c>
      <c r="E132" s="4">
        <v>224</v>
      </c>
      <c r="F132" s="4">
        <f>ROUND(Source!AR104,O132)</f>
        <v>61719.49</v>
      </c>
      <c r="G132" s="4" t="s">
        <v>227</v>
      </c>
      <c r="H132" s="4" t="s">
        <v>228</v>
      </c>
      <c r="I132" s="4"/>
      <c r="J132" s="4"/>
      <c r="K132" s="4">
        <v>224</v>
      </c>
      <c r="L132" s="4">
        <v>27</v>
      </c>
      <c r="M132" s="4">
        <v>3</v>
      </c>
      <c r="N132" s="4" t="s">
        <v>3</v>
      </c>
      <c r="O132" s="4">
        <v>2</v>
      </c>
      <c r="P132" s="4"/>
      <c r="Q132" s="4"/>
      <c r="R132" s="4"/>
      <c r="S132" s="4"/>
      <c r="T132" s="4"/>
      <c r="U132" s="4"/>
      <c r="V132" s="4"/>
      <c r="W132" s="4"/>
    </row>
    <row r="134" spans="1:206">
      <c r="A134" s="1">
        <v>4</v>
      </c>
      <c r="B134" s="1">
        <v>0</v>
      </c>
      <c r="C134" s="1"/>
      <c r="D134" s="1">
        <f>ROW(A138)</f>
        <v>138</v>
      </c>
      <c r="E134" s="1"/>
      <c r="F134" s="1" t="s">
        <v>14</v>
      </c>
      <c r="G134" s="1" t="s">
        <v>252</v>
      </c>
      <c r="H134" s="1" t="s">
        <v>3</v>
      </c>
      <c r="I134" s="1">
        <v>0</v>
      </c>
      <c r="J134" s="1"/>
      <c r="K134" s="1">
        <v>0</v>
      </c>
      <c r="L134" s="1"/>
      <c r="M134" s="1"/>
      <c r="N134" s="1"/>
      <c r="O134" s="1"/>
      <c r="P134" s="1"/>
      <c r="Q134" s="1"/>
      <c r="R134" s="1"/>
      <c r="S134" s="1"/>
      <c r="T134" s="1"/>
      <c r="U134" s="1" t="s">
        <v>3</v>
      </c>
      <c r="V134" s="1">
        <v>0</v>
      </c>
      <c r="W134" s="1"/>
      <c r="X134" s="1"/>
      <c r="Y134" s="1"/>
      <c r="Z134" s="1"/>
      <c r="AA134" s="1"/>
      <c r="AB134" s="1" t="s">
        <v>3</v>
      </c>
      <c r="AC134" s="1" t="s">
        <v>3</v>
      </c>
      <c r="AD134" s="1" t="s">
        <v>3</v>
      </c>
      <c r="AE134" s="1" t="s">
        <v>3</v>
      </c>
      <c r="AF134" s="1" t="s">
        <v>3</v>
      </c>
      <c r="AG134" s="1" t="s">
        <v>3</v>
      </c>
      <c r="AH134" s="1"/>
      <c r="AI134" s="1"/>
      <c r="AJ134" s="1"/>
      <c r="AK134" s="1"/>
      <c r="AL134" s="1"/>
      <c r="AM134" s="1"/>
      <c r="AN134" s="1"/>
      <c r="AO134" s="1"/>
      <c r="AP134" s="1" t="s">
        <v>3</v>
      </c>
      <c r="AQ134" s="1" t="s">
        <v>3</v>
      </c>
      <c r="AR134" s="1" t="s">
        <v>3</v>
      </c>
      <c r="AS134" s="1"/>
      <c r="AT134" s="1"/>
      <c r="AU134" s="1"/>
      <c r="AV134" s="1"/>
      <c r="AW134" s="1"/>
      <c r="AX134" s="1"/>
      <c r="AY134" s="1"/>
      <c r="AZ134" s="1" t="s">
        <v>3</v>
      </c>
      <c r="BA134" s="1"/>
      <c r="BB134" s="1" t="s">
        <v>3</v>
      </c>
      <c r="BC134" s="1" t="s">
        <v>3</v>
      </c>
      <c r="BD134" s="1" t="s">
        <v>3</v>
      </c>
      <c r="BE134" s="1" t="s">
        <v>3</v>
      </c>
      <c r="BF134" s="1" t="s">
        <v>3</v>
      </c>
      <c r="BG134" s="1" t="s">
        <v>3</v>
      </c>
      <c r="BH134" s="1" t="s">
        <v>3</v>
      </c>
      <c r="BI134" s="1" t="s">
        <v>3</v>
      </c>
      <c r="BJ134" s="1" t="s">
        <v>3</v>
      </c>
      <c r="BK134" s="1" t="s">
        <v>3</v>
      </c>
      <c r="BL134" s="1" t="s">
        <v>3</v>
      </c>
      <c r="BM134" s="1" t="s">
        <v>3</v>
      </c>
      <c r="BN134" s="1" t="s">
        <v>3</v>
      </c>
      <c r="BO134" s="1" t="s">
        <v>3</v>
      </c>
      <c r="BP134" s="1" t="s">
        <v>3</v>
      </c>
      <c r="BQ134" s="1"/>
      <c r="BR134" s="1"/>
      <c r="BS134" s="1"/>
      <c r="BT134" s="1"/>
      <c r="BU134" s="1"/>
      <c r="BV134" s="1"/>
      <c r="BW134" s="1"/>
      <c r="BX134" s="1">
        <v>0</v>
      </c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>
        <v>0</v>
      </c>
    </row>
    <row r="136" spans="1:206">
      <c r="A136" s="2">
        <v>52</v>
      </c>
      <c r="B136" s="2">
        <f t="shared" ref="B136:G136" si="112">B138</f>
        <v>0</v>
      </c>
      <c r="C136" s="2">
        <f t="shared" si="112"/>
        <v>4</v>
      </c>
      <c r="D136" s="2">
        <f t="shared" si="112"/>
        <v>134</v>
      </c>
      <c r="E136" s="2">
        <f t="shared" si="112"/>
        <v>0</v>
      </c>
      <c r="F136" s="2" t="str">
        <f t="shared" si="112"/>
        <v>Новый раздел</v>
      </c>
      <c r="G136" s="2" t="str">
        <f t="shared" si="112"/>
        <v>Помещение №3</v>
      </c>
      <c r="H136" s="2"/>
      <c r="I136" s="2"/>
      <c r="J136" s="2"/>
      <c r="K136" s="2"/>
      <c r="L136" s="2"/>
      <c r="M136" s="2"/>
      <c r="N136" s="2"/>
      <c r="O136" s="2">
        <f t="shared" ref="O136:AT136" si="113">O138</f>
        <v>0</v>
      </c>
      <c r="P136" s="2">
        <f t="shared" si="113"/>
        <v>0</v>
      </c>
      <c r="Q136" s="2">
        <f t="shared" si="113"/>
        <v>0</v>
      </c>
      <c r="R136" s="2">
        <f t="shared" si="113"/>
        <v>0</v>
      </c>
      <c r="S136" s="2">
        <f t="shared" si="113"/>
        <v>0</v>
      </c>
      <c r="T136" s="2">
        <f t="shared" si="113"/>
        <v>0</v>
      </c>
      <c r="U136" s="2">
        <f t="shared" si="113"/>
        <v>0</v>
      </c>
      <c r="V136" s="2">
        <f t="shared" si="113"/>
        <v>0</v>
      </c>
      <c r="W136" s="2">
        <f t="shared" si="113"/>
        <v>0</v>
      </c>
      <c r="X136" s="2">
        <f t="shared" si="113"/>
        <v>0</v>
      </c>
      <c r="Y136" s="2">
        <f t="shared" si="113"/>
        <v>0</v>
      </c>
      <c r="Z136" s="2">
        <f t="shared" si="113"/>
        <v>0</v>
      </c>
      <c r="AA136" s="2">
        <f t="shared" si="113"/>
        <v>0</v>
      </c>
      <c r="AB136" s="2">
        <f t="shared" si="113"/>
        <v>0</v>
      </c>
      <c r="AC136" s="2">
        <f t="shared" si="113"/>
        <v>0</v>
      </c>
      <c r="AD136" s="2">
        <f t="shared" si="113"/>
        <v>0</v>
      </c>
      <c r="AE136" s="2">
        <f t="shared" si="113"/>
        <v>0</v>
      </c>
      <c r="AF136" s="2">
        <f t="shared" si="113"/>
        <v>0</v>
      </c>
      <c r="AG136" s="2">
        <f t="shared" si="113"/>
        <v>0</v>
      </c>
      <c r="AH136" s="2">
        <f t="shared" si="113"/>
        <v>0</v>
      </c>
      <c r="AI136" s="2">
        <f t="shared" si="113"/>
        <v>0</v>
      </c>
      <c r="AJ136" s="2">
        <f t="shared" si="113"/>
        <v>0</v>
      </c>
      <c r="AK136" s="2">
        <f t="shared" si="113"/>
        <v>0</v>
      </c>
      <c r="AL136" s="2">
        <f t="shared" si="113"/>
        <v>0</v>
      </c>
      <c r="AM136" s="2">
        <f t="shared" si="113"/>
        <v>0</v>
      </c>
      <c r="AN136" s="2">
        <f t="shared" si="113"/>
        <v>0</v>
      </c>
      <c r="AO136" s="2">
        <f t="shared" si="113"/>
        <v>0</v>
      </c>
      <c r="AP136" s="2">
        <f t="shared" si="113"/>
        <v>0</v>
      </c>
      <c r="AQ136" s="2">
        <f t="shared" si="113"/>
        <v>0</v>
      </c>
      <c r="AR136" s="2">
        <f t="shared" si="113"/>
        <v>0</v>
      </c>
      <c r="AS136" s="2">
        <f t="shared" si="113"/>
        <v>0</v>
      </c>
      <c r="AT136" s="2">
        <f t="shared" si="113"/>
        <v>0</v>
      </c>
      <c r="AU136" s="2">
        <f t="shared" ref="AU136:BZ136" si="114">AU138</f>
        <v>0</v>
      </c>
      <c r="AV136" s="2">
        <f t="shared" si="114"/>
        <v>0</v>
      </c>
      <c r="AW136" s="2">
        <f t="shared" si="114"/>
        <v>0</v>
      </c>
      <c r="AX136" s="2">
        <f t="shared" si="114"/>
        <v>0</v>
      </c>
      <c r="AY136" s="2">
        <f t="shared" si="114"/>
        <v>0</v>
      </c>
      <c r="AZ136" s="2">
        <f t="shared" si="114"/>
        <v>0</v>
      </c>
      <c r="BA136" s="2">
        <f t="shared" si="114"/>
        <v>0</v>
      </c>
      <c r="BB136" s="2">
        <f t="shared" si="114"/>
        <v>0</v>
      </c>
      <c r="BC136" s="2">
        <f t="shared" si="114"/>
        <v>0</v>
      </c>
      <c r="BD136" s="2">
        <f t="shared" si="114"/>
        <v>0</v>
      </c>
      <c r="BE136" s="2">
        <f t="shared" si="114"/>
        <v>0</v>
      </c>
      <c r="BF136" s="2">
        <f t="shared" si="114"/>
        <v>0</v>
      </c>
      <c r="BG136" s="2">
        <f t="shared" si="114"/>
        <v>0</v>
      </c>
      <c r="BH136" s="2">
        <f t="shared" si="114"/>
        <v>0</v>
      </c>
      <c r="BI136" s="2">
        <f t="shared" si="114"/>
        <v>0</v>
      </c>
      <c r="BJ136" s="2">
        <f t="shared" si="114"/>
        <v>0</v>
      </c>
      <c r="BK136" s="2">
        <f t="shared" si="114"/>
        <v>0</v>
      </c>
      <c r="BL136" s="2">
        <f t="shared" si="114"/>
        <v>0</v>
      </c>
      <c r="BM136" s="2">
        <f t="shared" si="114"/>
        <v>0</v>
      </c>
      <c r="BN136" s="2">
        <f t="shared" si="114"/>
        <v>0</v>
      </c>
      <c r="BO136" s="2">
        <f t="shared" si="114"/>
        <v>0</v>
      </c>
      <c r="BP136" s="2">
        <f t="shared" si="114"/>
        <v>0</v>
      </c>
      <c r="BQ136" s="2">
        <f t="shared" si="114"/>
        <v>0</v>
      </c>
      <c r="BR136" s="2">
        <f t="shared" si="114"/>
        <v>0</v>
      </c>
      <c r="BS136" s="2">
        <f t="shared" si="114"/>
        <v>0</v>
      </c>
      <c r="BT136" s="2">
        <f t="shared" si="114"/>
        <v>0</v>
      </c>
      <c r="BU136" s="2">
        <f t="shared" si="114"/>
        <v>0</v>
      </c>
      <c r="BV136" s="2">
        <f t="shared" si="114"/>
        <v>0</v>
      </c>
      <c r="BW136" s="2">
        <f t="shared" si="114"/>
        <v>0</v>
      </c>
      <c r="BX136" s="2">
        <f t="shared" si="114"/>
        <v>0</v>
      </c>
      <c r="BY136" s="2">
        <f t="shared" si="114"/>
        <v>0</v>
      </c>
      <c r="BZ136" s="2">
        <f t="shared" si="114"/>
        <v>0</v>
      </c>
      <c r="CA136" s="2">
        <f t="shared" ref="CA136:DF136" si="115">CA138</f>
        <v>0</v>
      </c>
      <c r="CB136" s="2">
        <f t="shared" si="115"/>
        <v>0</v>
      </c>
      <c r="CC136" s="2">
        <f t="shared" si="115"/>
        <v>0</v>
      </c>
      <c r="CD136" s="2">
        <f t="shared" si="115"/>
        <v>0</v>
      </c>
      <c r="CE136" s="2">
        <f t="shared" si="115"/>
        <v>0</v>
      </c>
      <c r="CF136" s="2">
        <f t="shared" si="115"/>
        <v>0</v>
      </c>
      <c r="CG136" s="2">
        <f t="shared" si="115"/>
        <v>0</v>
      </c>
      <c r="CH136" s="2">
        <f t="shared" si="115"/>
        <v>0</v>
      </c>
      <c r="CI136" s="2">
        <f t="shared" si="115"/>
        <v>0</v>
      </c>
      <c r="CJ136" s="2">
        <f t="shared" si="115"/>
        <v>0</v>
      </c>
      <c r="CK136" s="2">
        <f t="shared" si="115"/>
        <v>0</v>
      </c>
      <c r="CL136" s="2">
        <f t="shared" si="115"/>
        <v>0</v>
      </c>
      <c r="CM136" s="2">
        <f t="shared" si="115"/>
        <v>0</v>
      </c>
      <c r="CN136" s="2">
        <f t="shared" si="115"/>
        <v>0</v>
      </c>
      <c r="CO136" s="2">
        <f t="shared" si="115"/>
        <v>0</v>
      </c>
      <c r="CP136" s="2">
        <f t="shared" si="115"/>
        <v>0</v>
      </c>
      <c r="CQ136" s="2">
        <f t="shared" si="115"/>
        <v>0</v>
      </c>
      <c r="CR136" s="2">
        <f t="shared" si="115"/>
        <v>0</v>
      </c>
      <c r="CS136" s="2">
        <f t="shared" si="115"/>
        <v>0</v>
      </c>
      <c r="CT136" s="2">
        <f t="shared" si="115"/>
        <v>0</v>
      </c>
      <c r="CU136" s="2">
        <f t="shared" si="115"/>
        <v>0</v>
      </c>
      <c r="CV136" s="2">
        <f t="shared" si="115"/>
        <v>0</v>
      </c>
      <c r="CW136" s="2">
        <f t="shared" si="115"/>
        <v>0</v>
      </c>
      <c r="CX136" s="2">
        <f t="shared" si="115"/>
        <v>0</v>
      </c>
      <c r="CY136" s="2">
        <f t="shared" si="115"/>
        <v>0</v>
      </c>
      <c r="CZ136" s="2">
        <f t="shared" si="115"/>
        <v>0</v>
      </c>
      <c r="DA136" s="2">
        <f t="shared" si="115"/>
        <v>0</v>
      </c>
      <c r="DB136" s="2">
        <f t="shared" si="115"/>
        <v>0</v>
      </c>
      <c r="DC136" s="2">
        <f t="shared" si="115"/>
        <v>0</v>
      </c>
      <c r="DD136" s="2">
        <f t="shared" si="115"/>
        <v>0</v>
      </c>
      <c r="DE136" s="2">
        <f t="shared" si="115"/>
        <v>0</v>
      </c>
      <c r="DF136" s="2">
        <f t="shared" si="115"/>
        <v>0</v>
      </c>
      <c r="DG136" s="3">
        <f t="shared" ref="DG136:EL136" si="116">DG138</f>
        <v>0</v>
      </c>
      <c r="DH136" s="3">
        <f t="shared" si="116"/>
        <v>0</v>
      </c>
      <c r="DI136" s="3">
        <f t="shared" si="116"/>
        <v>0</v>
      </c>
      <c r="DJ136" s="3">
        <f t="shared" si="116"/>
        <v>0</v>
      </c>
      <c r="DK136" s="3">
        <f t="shared" si="116"/>
        <v>0</v>
      </c>
      <c r="DL136" s="3">
        <f t="shared" si="116"/>
        <v>0</v>
      </c>
      <c r="DM136" s="3">
        <f t="shared" si="116"/>
        <v>0</v>
      </c>
      <c r="DN136" s="3">
        <f t="shared" si="116"/>
        <v>0</v>
      </c>
      <c r="DO136" s="3">
        <f t="shared" si="116"/>
        <v>0</v>
      </c>
      <c r="DP136" s="3">
        <f t="shared" si="116"/>
        <v>0</v>
      </c>
      <c r="DQ136" s="3">
        <f t="shared" si="116"/>
        <v>0</v>
      </c>
      <c r="DR136" s="3">
        <f t="shared" si="116"/>
        <v>0</v>
      </c>
      <c r="DS136" s="3">
        <f t="shared" si="116"/>
        <v>0</v>
      </c>
      <c r="DT136" s="3">
        <f t="shared" si="116"/>
        <v>0</v>
      </c>
      <c r="DU136" s="3">
        <f t="shared" si="116"/>
        <v>0</v>
      </c>
      <c r="DV136" s="3">
        <f t="shared" si="116"/>
        <v>0</v>
      </c>
      <c r="DW136" s="3">
        <f t="shared" si="116"/>
        <v>0</v>
      </c>
      <c r="DX136" s="3">
        <f t="shared" si="116"/>
        <v>0</v>
      </c>
      <c r="DY136" s="3">
        <f t="shared" si="116"/>
        <v>0</v>
      </c>
      <c r="DZ136" s="3">
        <f t="shared" si="116"/>
        <v>0</v>
      </c>
      <c r="EA136" s="3">
        <f t="shared" si="116"/>
        <v>0</v>
      </c>
      <c r="EB136" s="3">
        <f t="shared" si="116"/>
        <v>0</v>
      </c>
      <c r="EC136" s="3">
        <f t="shared" si="116"/>
        <v>0</v>
      </c>
      <c r="ED136" s="3">
        <f t="shared" si="116"/>
        <v>0</v>
      </c>
      <c r="EE136" s="3">
        <f t="shared" si="116"/>
        <v>0</v>
      </c>
      <c r="EF136" s="3">
        <f t="shared" si="116"/>
        <v>0</v>
      </c>
      <c r="EG136" s="3">
        <f t="shared" si="116"/>
        <v>0</v>
      </c>
      <c r="EH136" s="3">
        <f t="shared" si="116"/>
        <v>0</v>
      </c>
      <c r="EI136" s="3">
        <f t="shared" si="116"/>
        <v>0</v>
      </c>
      <c r="EJ136" s="3">
        <f t="shared" si="116"/>
        <v>0</v>
      </c>
      <c r="EK136" s="3">
        <f t="shared" si="116"/>
        <v>0</v>
      </c>
      <c r="EL136" s="3">
        <f t="shared" si="116"/>
        <v>0</v>
      </c>
      <c r="EM136" s="3">
        <f t="shared" ref="EM136:FR136" si="117">EM138</f>
        <v>0</v>
      </c>
      <c r="EN136" s="3">
        <f t="shared" si="117"/>
        <v>0</v>
      </c>
      <c r="EO136" s="3">
        <f t="shared" si="117"/>
        <v>0</v>
      </c>
      <c r="EP136" s="3">
        <f t="shared" si="117"/>
        <v>0</v>
      </c>
      <c r="EQ136" s="3">
        <f t="shared" si="117"/>
        <v>0</v>
      </c>
      <c r="ER136" s="3">
        <f t="shared" si="117"/>
        <v>0</v>
      </c>
      <c r="ES136" s="3">
        <f t="shared" si="117"/>
        <v>0</v>
      </c>
      <c r="ET136" s="3">
        <f t="shared" si="117"/>
        <v>0</v>
      </c>
      <c r="EU136" s="3">
        <f t="shared" si="117"/>
        <v>0</v>
      </c>
      <c r="EV136" s="3">
        <f t="shared" si="117"/>
        <v>0</v>
      </c>
      <c r="EW136" s="3">
        <f t="shared" si="117"/>
        <v>0</v>
      </c>
      <c r="EX136" s="3">
        <f t="shared" si="117"/>
        <v>0</v>
      </c>
      <c r="EY136" s="3">
        <f t="shared" si="117"/>
        <v>0</v>
      </c>
      <c r="EZ136" s="3">
        <f t="shared" si="117"/>
        <v>0</v>
      </c>
      <c r="FA136" s="3">
        <f t="shared" si="117"/>
        <v>0</v>
      </c>
      <c r="FB136" s="3">
        <f t="shared" si="117"/>
        <v>0</v>
      </c>
      <c r="FC136" s="3">
        <f t="shared" si="117"/>
        <v>0</v>
      </c>
      <c r="FD136" s="3">
        <f t="shared" si="117"/>
        <v>0</v>
      </c>
      <c r="FE136" s="3">
        <f t="shared" si="117"/>
        <v>0</v>
      </c>
      <c r="FF136" s="3">
        <f t="shared" si="117"/>
        <v>0</v>
      </c>
      <c r="FG136" s="3">
        <f t="shared" si="117"/>
        <v>0</v>
      </c>
      <c r="FH136" s="3">
        <f t="shared" si="117"/>
        <v>0</v>
      </c>
      <c r="FI136" s="3">
        <f t="shared" si="117"/>
        <v>0</v>
      </c>
      <c r="FJ136" s="3">
        <f t="shared" si="117"/>
        <v>0</v>
      </c>
      <c r="FK136" s="3">
        <f t="shared" si="117"/>
        <v>0</v>
      </c>
      <c r="FL136" s="3">
        <f t="shared" si="117"/>
        <v>0</v>
      </c>
      <c r="FM136" s="3">
        <f t="shared" si="117"/>
        <v>0</v>
      </c>
      <c r="FN136" s="3">
        <f t="shared" si="117"/>
        <v>0</v>
      </c>
      <c r="FO136" s="3">
        <f t="shared" si="117"/>
        <v>0</v>
      </c>
      <c r="FP136" s="3">
        <f t="shared" si="117"/>
        <v>0</v>
      </c>
      <c r="FQ136" s="3">
        <f t="shared" si="117"/>
        <v>0</v>
      </c>
      <c r="FR136" s="3">
        <f t="shared" si="117"/>
        <v>0</v>
      </c>
      <c r="FS136" s="3">
        <f t="shared" ref="FS136:GX136" si="118">FS138</f>
        <v>0</v>
      </c>
      <c r="FT136" s="3">
        <f t="shared" si="118"/>
        <v>0</v>
      </c>
      <c r="FU136" s="3">
        <f t="shared" si="118"/>
        <v>0</v>
      </c>
      <c r="FV136" s="3">
        <f t="shared" si="118"/>
        <v>0</v>
      </c>
      <c r="FW136" s="3">
        <f t="shared" si="118"/>
        <v>0</v>
      </c>
      <c r="FX136" s="3">
        <f t="shared" si="118"/>
        <v>0</v>
      </c>
      <c r="FY136" s="3">
        <f t="shared" si="118"/>
        <v>0</v>
      </c>
      <c r="FZ136" s="3">
        <f t="shared" si="118"/>
        <v>0</v>
      </c>
      <c r="GA136" s="3">
        <f t="shared" si="118"/>
        <v>0</v>
      </c>
      <c r="GB136" s="3">
        <f t="shared" si="118"/>
        <v>0</v>
      </c>
      <c r="GC136" s="3">
        <f t="shared" si="118"/>
        <v>0</v>
      </c>
      <c r="GD136" s="3">
        <f t="shared" si="118"/>
        <v>0</v>
      </c>
      <c r="GE136" s="3">
        <f t="shared" si="118"/>
        <v>0</v>
      </c>
      <c r="GF136" s="3">
        <f t="shared" si="118"/>
        <v>0</v>
      </c>
      <c r="GG136" s="3">
        <f t="shared" si="118"/>
        <v>0</v>
      </c>
      <c r="GH136" s="3">
        <f t="shared" si="118"/>
        <v>0</v>
      </c>
      <c r="GI136" s="3">
        <f t="shared" si="118"/>
        <v>0</v>
      </c>
      <c r="GJ136" s="3">
        <f t="shared" si="118"/>
        <v>0</v>
      </c>
      <c r="GK136" s="3">
        <f t="shared" si="118"/>
        <v>0</v>
      </c>
      <c r="GL136" s="3">
        <f t="shared" si="118"/>
        <v>0</v>
      </c>
      <c r="GM136" s="3">
        <f t="shared" si="118"/>
        <v>0</v>
      </c>
      <c r="GN136" s="3">
        <f t="shared" si="118"/>
        <v>0</v>
      </c>
      <c r="GO136" s="3">
        <f t="shared" si="118"/>
        <v>0</v>
      </c>
      <c r="GP136" s="3">
        <f t="shared" si="118"/>
        <v>0</v>
      </c>
      <c r="GQ136" s="3">
        <f t="shared" si="118"/>
        <v>0</v>
      </c>
      <c r="GR136" s="3">
        <f t="shared" si="118"/>
        <v>0</v>
      </c>
      <c r="GS136" s="3">
        <f t="shared" si="118"/>
        <v>0</v>
      </c>
      <c r="GT136" s="3">
        <f t="shared" si="118"/>
        <v>0</v>
      </c>
      <c r="GU136" s="3">
        <f t="shared" si="118"/>
        <v>0</v>
      </c>
      <c r="GV136" s="3">
        <f t="shared" si="118"/>
        <v>0</v>
      </c>
      <c r="GW136" s="3">
        <f t="shared" si="118"/>
        <v>0</v>
      </c>
      <c r="GX136" s="3">
        <f t="shared" si="118"/>
        <v>0</v>
      </c>
    </row>
    <row r="138" spans="1:206">
      <c r="A138" s="2">
        <v>51</v>
      </c>
      <c r="B138" s="2">
        <f>B134</f>
        <v>0</v>
      </c>
      <c r="C138" s="2">
        <f>A134</f>
        <v>4</v>
      </c>
      <c r="D138" s="2">
        <f>ROW(A134)</f>
        <v>134</v>
      </c>
      <c r="E138" s="2"/>
      <c r="F138" s="2" t="str">
        <f>IF(F134&lt;&gt;"",F134,"")</f>
        <v>Новый раздел</v>
      </c>
      <c r="G138" s="2" t="str">
        <f>IF(G134&lt;&gt;"",G134,"")</f>
        <v>Помещение №3</v>
      </c>
      <c r="H138" s="2">
        <v>0</v>
      </c>
      <c r="I138" s="2"/>
      <c r="J138" s="2"/>
      <c r="K138" s="2"/>
      <c r="L138" s="2"/>
      <c r="M138" s="2"/>
      <c r="N138" s="2"/>
      <c r="O138" s="2">
        <f t="shared" ref="O138:T138" si="119">ROUND(AB138,2)</f>
        <v>0</v>
      </c>
      <c r="P138" s="2">
        <f t="shared" si="119"/>
        <v>0</v>
      </c>
      <c r="Q138" s="2">
        <f t="shared" si="119"/>
        <v>0</v>
      </c>
      <c r="R138" s="2">
        <f t="shared" si="119"/>
        <v>0</v>
      </c>
      <c r="S138" s="2">
        <f t="shared" si="119"/>
        <v>0</v>
      </c>
      <c r="T138" s="2">
        <f t="shared" si="119"/>
        <v>0</v>
      </c>
      <c r="U138" s="2">
        <f>AH138</f>
        <v>0</v>
      </c>
      <c r="V138" s="2">
        <f>AI138</f>
        <v>0</v>
      </c>
      <c r="W138" s="2">
        <f>ROUND(AJ138,2)</f>
        <v>0</v>
      </c>
      <c r="X138" s="2">
        <f>ROUND(AK138,2)</f>
        <v>0</v>
      </c>
      <c r="Y138" s="2">
        <f>ROUND(AL138,2)</f>
        <v>0</v>
      </c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>
        <f t="shared" ref="AO138:BD138" si="120">ROUND(BX138,2)</f>
        <v>0</v>
      </c>
      <c r="AP138" s="2">
        <f t="shared" si="120"/>
        <v>0</v>
      </c>
      <c r="AQ138" s="2">
        <f t="shared" si="120"/>
        <v>0</v>
      </c>
      <c r="AR138" s="2">
        <f t="shared" si="120"/>
        <v>0</v>
      </c>
      <c r="AS138" s="2">
        <f t="shared" si="120"/>
        <v>0</v>
      </c>
      <c r="AT138" s="2">
        <f t="shared" si="120"/>
        <v>0</v>
      </c>
      <c r="AU138" s="2">
        <f t="shared" si="120"/>
        <v>0</v>
      </c>
      <c r="AV138" s="2">
        <f t="shared" si="120"/>
        <v>0</v>
      </c>
      <c r="AW138" s="2">
        <f t="shared" si="120"/>
        <v>0</v>
      </c>
      <c r="AX138" s="2">
        <f t="shared" si="120"/>
        <v>0</v>
      </c>
      <c r="AY138" s="2">
        <f t="shared" si="120"/>
        <v>0</v>
      </c>
      <c r="AZ138" s="2">
        <f t="shared" si="120"/>
        <v>0</v>
      </c>
      <c r="BA138" s="2">
        <f t="shared" si="120"/>
        <v>0</v>
      </c>
      <c r="BB138" s="2">
        <f t="shared" si="120"/>
        <v>0</v>
      </c>
      <c r="BC138" s="2">
        <f t="shared" si="120"/>
        <v>0</v>
      </c>
      <c r="BD138" s="2">
        <f t="shared" si="120"/>
        <v>0</v>
      </c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>
        <v>0</v>
      </c>
    </row>
    <row r="140" spans="1:206">
      <c r="A140" s="4">
        <v>50</v>
      </c>
      <c r="B140" s="4">
        <v>0</v>
      </c>
      <c r="C140" s="4">
        <v>0</v>
      </c>
      <c r="D140" s="4">
        <v>1</v>
      </c>
      <c r="E140" s="4">
        <v>201</v>
      </c>
      <c r="F140" s="4">
        <f>ROUND(Source!O138,O140)</f>
        <v>0</v>
      </c>
      <c r="G140" s="4" t="s">
        <v>175</v>
      </c>
      <c r="H140" s="4" t="s">
        <v>176</v>
      </c>
      <c r="I140" s="4"/>
      <c r="J140" s="4"/>
      <c r="K140" s="4">
        <v>201</v>
      </c>
      <c r="L140" s="4">
        <v>1</v>
      </c>
      <c r="M140" s="4">
        <v>3</v>
      </c>
      <c r="N140" s="4" t="s">
        <v>3</v>
      </c>
      <c r="O140" s="4">
        <v>2</v>
      </c>
      <c r="P140" s="4"/>
      <c r="Q140" s="4"/>
      <c r="R140" s="4"/>
      <c r="S140" s="4"/>
      <c r="T140" s="4"/>
      <c r="U140" s="4"/>
      <c r="V140" s="4"/>
      <c r="W140" s="4"/>
    </row>
    <row r="141" spans="1:206">
      <c r="A141" s="4">
        <v>50</v>
      </c>
      <c r="B141" s="4">
        <v>0</v>
      </c>
      <c r="C141" s="4">
        <v>0</v>
      </c>
      <c r="D141" s="4">
        <v>1</v>
      </c>
      <c r="E141" s="4">
        <v>202</v>
      </c>
      <c r="F141" s="4">
        <f>ROUND(Source!P138,O141)</f>
        <v>0</v>
      </c>
      <c r="G141" s="4" t="s">
        <v>177</v>
      </c>
      <c r="H141" s="4" t="s">
        <v>178</v>
      </c>
      <c r="I141" s="4"/>
      <c r="J141" s="4"/>
      <c r="K141" s="4">
        <v>202</v>
      </c>
      <c r="L141" s="4">
        <v>2</v>
      </c>
      <c r="M141" s="4">
        <v>3</v>
      </c>
      <c r="N141" s="4" t="s">
        <v>3</v>
      </c>
      <c r="O141" s="4">
        <v>2</v>
      </c>
      <c r="P141" s="4"/>
      <c r="Q141" s="4"/>
      <c r="R141" s="4"/>
      <c r="S141" s="4"/>
      <c r="T141" s="4"/>
      <c r="U141" s="4"/>
      <c r="V141" s="4"/>
      <c r="W141" s="4"/>
    </row>
    <row r="142" spans="1:206">
      <c r="A142" s="4">
        <v>50</v>
      </c>
      <c r="B142" s="4">
        <v>0</v>
      </c>
      <c r="C142" s="4">
        <v>0</v>
      </c>
      <c r="D142" s="4">
        <v>1</v>
      </c>
      <c r="E142" s="4">
        <v>222</v>
      </c>
      <c r="F142" s="4">
        <f>ROUND(Source!AO138,O142)</f>
        <v>0</v>
      </c>
      <c r="G142" s="4" t="s">
        <v>179</v>
      </c>
      <c r="H142" s="4" t="s">
        <v>180</v>
      </c>
      <c r="I142" s="4"/>
      <c r="J142" s="4"/>
      <c r="K142" s="4">
        <v>222</v>
      </c>
      <c r="L142" s="4">
        <v>3</v>
      </c>
      <c r="M142" s="4">
        <v>3</v>
      </c>
      <c r="N142" s="4" t="s">
        <v>3</v>
      </c>
      <c r="O142" s="4">
        <v>2</v>
      </c>
      <c r="P142" s="4"/>
      <c r="Q142" s="4"/>
      <c r="R142" s="4"/>
      <c r="S142" s="4"/>
      <c r="T142" s="4"/>
      <c r="U142" s="4"/>
      <c r="V142" s="4"/>
      <c r="W142" s="4"/>
    </row>
    <row r="143" spans="1:206">
      <c r="A143" s="4">
        <v>50</v>
      </c>
      <c r="B143" s="4">
        <v>0</v>
      </c>
      <c r="C143" s="4">
        <v>0</v>
      </c>
      <c r="D143" s="4">
        <v>1</v>
      </c>
      <c r="E143" s="4">
        <v>225</v>
      </c>
      <c r="F143" s="4">
        <f>ROUND(Source!AV138,O143)</f>
        <v>0</v>
      </c>
      <c r="G143" s="4" t="s">
        <v>181</v>
      </c>
      <c r="H143" s="4" t="s">
        <v>182</v>
      </c>
      <c r="I143" s="4"/>
      <c r="J143" s="4"/>
      <c r="K143" s="4">
        <v>225</v>
      </c>
      <c r="L143" s="4">
        <v>4</v>
      </c>
      <c r="M143" s="4">
        <v>3</v>
      </c>
      <c r="N143" s="4" t="s">
        <v>3</v>
      </c>
      <c r="O143" s="4">
        <v>2</v>
      </c>
      <c r="P143" s="4"/>
      <c r="Q143" s="4"/>
      <c r="R143" s="4"/>
      <c r="S143" s="4"/>
      <c r="T143" s="4"/>
      <c r="U143" s="4"/>
      <c r="V143" s="4"/>
      <c r="W143" s="4"/>
    </row>
    <row r="144" spans="1:206">
      <c r="A144" s="4">
        <v>50</v>
      </c>
      <c r="B144" s="4">
        <v>0</v>
      </c>
      <c r="C144" s="4">
        <v>0</v>
      </c>
      <c r="D144" s="4">
        <v>1</v>
      </c>
      <c r="E144" s="4">
        <v>226</v>
      </c>
      <c r="F144" s="4">
        <f>ROUND(Source!AW138,O144)</f>
        <v>0</v>
      </c>
      <c r="G144" s="4" t="s">
        <v>183</v>
      </c>
      <c r="H144" s="4" t="s">
        <v>184</v>
      </c>
      <c r="I144" s="4"/>
      <c r="J144" s="4"/>
      <c r="K144" s="4">
        <v>226</v>
      </c>
      <c r="L144" s="4">
        <v>5</v>
      </c>
      <c r="M144" s="4">
        <v>3</v>
      </c>
      <c r="N144" s="4" t="s">
        <v>3</v>
      </c>
      <c r="O144" s="4">
        <v>2</v>
      </c>
      <c r="P144" s="4"/>
      <c r="Q144" s="4"/>
      <c r="R144" s="4"/>
      <c r="S144" s="4"/>
      <c r="T144" s="4"/>
      <c r="U144" s="4"/>
      <c r="V144" s="4"/>
      <c r="W144" s="4"/>
    </row>
    <row r="145" spans="1:23">
      <c r="A145" s="4">
        <v>50</v>
      </c>
      <c r="B145" s="4">
        <v>0</v>
      </c>
      <c r="C145" s="4">
        <v>0</v>
      </c>
      <c r="D145" s="4">
        <v>1</v>
      </c>
      <c r="E145" s="4">
        <v>227</v>
      </c>
      <c r="F145" s="4">
        <f>ROUND(Source!AX138,O145)</f>
        <v>0</v>
      </c>
      <c r="G145" s="4" t="s">
        <v>185</v>
      </c>
      <c r="H145" s="4" t="s">
        <v>186</v>
      </c>
      <c r="I145" s="4"/>
      <c r="J145" s="4"/>
      <c r="K145" s="4">
        <v>227</v>
      </c>
      <c r="L145" s="4">
        <v>6</v>
      </c>
      <c r="M145" s="4">
        <v>3</v>
      </c>
      <c r="N145" s="4" t="s">
        <v>3</v>
      </c>
      <c r="O145" s="4">
        <v>2</v>
      </c>
      <c r="P145" s="4"/>
      <c r="Q145" s="4"/>
      <c r="R145" s="4"/>
      <c r="S145" s="4"/>
      <c r="T145" s="4"/>
      <c r="U145" s="4"/>
      <c r="V145" s="4"/>
      <c r="W145" s="4"/>
    </row>
    <row r="146" spans="1:23">
      <c r="A146" s="4">
        <v>50</v>
      </c>
      <c r="B146" s="4">
        <v>0</v>
      </c>
      <c r="C146" s="4">
        <v>0</v>
      </c>
      <c r="D146" s="4">
        <v>1</v>
      </c>
      <c r="E146" s="4">
        <v>228</v>
      </c>
      <c r="F146" s="4">
        <f>ROUND(Source!AY138,O146)</f>
        <v>0</v>
      </c>
      <c r="G146" s="4" t="s">
        <v>187</v>
      </c>
      <c r="H146" s="4" t="s">
        <v>188</v>
      </c>
      <c r="I146" s="4"/>
      <c r="J146" s="4"/>
      <c r="K146" s="4">
        <v>228</v>
      </c>
      <c r="L146" s="4">
        <v>7</v>
      </c>
      <c r="M146" s="4">
        <v>3</v>
      </c>
      <c r="N146" s="4" t="s">
        <v>3</v>
      </c>
      <c r="O146" s="4">
        <v>2</v>
      </c>
      <c r="P146" s="4"/>
      <c r="Q146" s="4"/>
      <c r="R146" s="4"/>
      <c r="S146" s="4"/>
      <c r="T146" s="4"/>
      <c r="U146" s="4"/>
      <c r="V146" s="4"/>
      <c r="W146" s="4"/>
    </row>
    <row r="147" spans="1:23">
      <c r="A147" s="4">
        <v>50</v>
      </c>
      <c r="B147" s="4">
        <v>0</v>
      </c>
      <c r="C147" s="4">
        <v>0</v>
      </c>
      <c r="D147" s="4">
        <v>1</v>
      </c>
      <c r="E147" s="4">
        <v>216</v>
      </c>
      <c r="F147" s="4">
        <f>ROUND(Source!AP138,O147)</f>
        <v>0</v>
      </c>
      <c r="G147" s="4" t="s">
        <v>189</v>
      </c>
      <c r="H147" s="4" t="s">
        <v>190</v>
      </c>
      <c r="I147" s="4"/>
      <c r="J147" s="4"/>
      <c r="K147" s="4">
        <v>216</v>
      </c>
      <c r="L147" s="4">
        <v>8</v>
      </c>
      <c r="M147" s="4">
        <v>3</v>
      </c>
      <c r="N147" s="4" t="s">
        <v>3</v>
      </c>
      <c r="O147" s="4">
        <v>2</v>
      </c>
      <c r="P147" s="4"/>
      <c r="Q147" s="4"/>
      <c r="R147" s="4"/>
      <c r="S147" s="4"/>
      <c r="T147" s="4"/>
      <c r="U147" s="4"/>
      <c r="V147" s="4"/>
      <c r="W147" s="4"/>
    </row>
    <row r="148" spans="1:23">
      <c r="A148" s="4">
        <v>50</v>
      </c>
      <c r="B148" s="4">
        <v>0</v>
      </c>
      <c r="C148" s="4">
        <v>0</v>
      </c>
      <c r="D148" s="4">
        <v>1</v>
      </c>
      <c r="E148" s="4">
        <v>223</v>
      </c>
      <c r="F148" s="4">
        <f>ROUND(Source!AQ138,O148)</f>
        <v>0</v>
      </c>
      <c r="G148" s="4" t="s">
        <v>191</v>
      </c>
      <c r="H148" s="4" t="s">
        <v>192</v>
      </c>
      <c r="I148" s="4"/>
      <c r="J148" s="4"/>
      <c r="K148" s="4">
        <v>223</v>
      </c>
      <c r="L148" s="4">
        <v>9</v>
      </c>
      <c r="M148" s="4">
        <v>3</v>
      </c>
      <c r="N148" s="4" t="s">
        <v>3</v>
      </c>
      <c r="O148" s="4">
        <v>2</v>
      </c>
      <c r="P148" s="4"/>
      <c r="Q148" s="4"/>
      <c r="R148" s="4"/>
      <c r="S148" s="4"/>
      <c r="T148" s="4"/>
      <c r="U148" s="4"/>
      <c r="V148" s="4"/>
      <c r="W148" s="4"/>
    </row>
    <row r="149" spans="1:23">
      <c r="A149" s="4">
        <v>50</v>
      </c>
      <c r="B149" s="4">
        <v>0</v>
      </c>
      <c r="C149" s="4">
        <v>0</v>
      </c>
      <c r="D149" s="4">
        <v>1</v>
      </c>
      <c r="E149" s="4">
        <v>229</v>
      </c>
      <c r="F149" s="4">
        <f>ROUND(Source!AZ138,O149)</f>
        <v>0</v>
      </c>
      <c r="G149" s="4" t="s">
        <v>193</v>
      </c>
      <c r="H149" s="4" t="s">
        <v>194</v>
      </c>
      <c r="I149" s="4"/>
      <c r="J149" s="4"/>
      <c r="K149" s="4">
        <v>229</v>
      </c>
      <c r="L149" s="4">
        <v>10</v>
      </c>
      <c r="M149" s="4">
        <v>3</v>
      </c>
      <c r="N149" s="4" t="s">
        <v>3</v>
      </c>
      <c r="O149" s="4">
        <v>2</v>
      </c>
      <c r="P149" s="4"/>
      <c r="Q149" s="4"/>
      <c r="R149" s="4"/>
      <c r="S149" s="4"/>
      <c r="T149" s="4"/>
      <c r="U149" s="4"/>
      <c r="V149" s="4"/>
      <c r="W149" s="4"/>
    </row>
    <row r="150" spans="1:23">
      <c r="A150" s="4">
        <v>50</v>
      </c>
      <c r="B150" s="4">
        <v>0</v>
      </c>
      <c r="C150" s="4">
        <v>0</v>
      </c>
      <c r="D150" s="4">
        <v>1</v>
      </c>
      <c r="E150" s="4">
        <v>203</v>
      </c>
      <c r="F150" s="4">
        <f>ROUND(Source!Q138,O150)</f>
        <v>0</v>
      </c>
      <c r="G150" s="4" t="s">
        <v>195</v>
      </c>
      <c r="H150" s="4" t="s">
        <v>196</v>
      </c>
      <c r="I150" s="4"/>
      <c r="J150" s="4"/>
      <c r="K150" s="4">
        <v>203</v>
      </c>
      <c r="L150" s="4">
        <v>11</v>
      </c>
      <c r="M150" s="4">
        <v>3</v>
      </c>
      <c r="N150" s="4" t="s">
        <v>3</v>
      </c>
      <c r="O150" s="4">
        <v>2</v>
      </c>
      <c r="P150" s="4"/>
      <c r="Q150" s="4"/>
      <c r="R150" s="4"/>
      <c r="S150" s="4"/>
      <c r="T150" s="4"/>
      <c r="U150" s="4"/>
      <c r="V150" s="4"/>
      <c r="W150" s="4"/>
    </row>
    <row r="151" spans="1:23">
      <c r="A151" s="4">
        <v>50</v>
      </c>
      <c r="B151" s="4">
        <v>0</v>
      </c>
      <c r="C151" s="4">
        <v>0</v>
      </c>
      <c r="D151" s="4">
        <v>1</v>
      </c>
      <c r="E151" s="4">
        <v>231</v>
      </c>
      <c r="F151" s="4">
        <f>ROUND(Source!BB138,O151)</f>
        <v>0</v>
      </c>
      <c r="G151" s="4" t="s">
        <v>197</v>
      </c>
      <c r="H151" s="4" t="s">
        <v>198</v>
      </c>
      <c r="I151" s="4"/>
      <c r="J151" s="4"/>
      <c r="K151" s="4">
        <v>231</v>
      </c>
      <c r="L151" s="4">
        <v>12</v>
      </c>
      <c r="M151" s="4">
        <v>3</v>
      </c>
      <c r="N151" s="4" t="s">
        <v>3</v>
      </c>
      <c r="O151" s="4">
        <v>2</v>
      </c>
      <c r="P151" s="4"/>
      <c r="Q151" s="4"/>
      <c r="R151" s="4"/>
      <c r="S151" s="4"/>
      <c r="T151" s="4"/>
      <c r="U151" s="4"/>
      <c r="V151" s="4"/>
      <c r="W151" s="4"/>
    </row>
    <row r="152" spans="1:23">
      <c r="A152" s="4">
        <v>50</v>
      </c>
      <c r="B152" s="4">
        <v>0</v>
      </c>
      <c r="C152" s="4">
        <v>0</v>
      </c>
      <c r="D152" s="4">
        <v>1</v>
      </c>
      <c r="E152" s="4">
        <v>204</v>
      </c>
      <c r="F152" s="4">
        <f>ROUND(Source!R138,O152)</f>
        <v>0</v>
      </c>
      <c r="G152" s="4" t="s">
        <v>199</v>
      </c>
      <c r="H152" s="4" t="s">
        <v>200</v>
      </c>
      <c r="I152" s="4"/>
      <c r="J152" s="4"/>
      <c r="K152" s="4">
        <v>204</v>
      </c>
      <c r="L152" s="4">
        <v>13</v>
      </c>
      <c r="M152" s="4">
        <v>3</v>
      </c>
      <c r="N152" s="4" t="s">
        <v>3</v>
      </c>
      <c r="O152" s="4">
        <v>2</v>
      </c>
      <c r="P152" s="4"/>
      <c r="Q152" s="4"/>
      <c r="R152" s="4"/>
      <c r="S152" s="4"/>
      <c r="T152" s="4"/>
      <c r="U152" s="4"/>
      <c r="V152" s="4"/>
      <c r="W152" s="4"/>
    </row>
    <row r="153" spans="1:23">
      <c r="A153" s="4">
        <v>50</v>
      </c>
      <c r="B153" s="4">
        <v>0</v>
      </c>
      <c r="C153" s="4">
        <v>0</v>
      </c>
      <c r="D153" s="4">
        <v>1</v>
      </c>
      <c r="E153" s="4">
        <v>205</v>
      </c>
      <c r="F153" s="4">
        <f>ROUND(Source!S138,O153)</f>
        <v>0</v>
      </c>
      <c r="G153" s="4" t="s">
        <v>201</v>
      </c>
      <c r="H153" s="4" t="s">
        <v>202</v>
      </c>
      <c r="I153" s="4"/>
      <c r="J153" s="4"/>
      <c r="K153" s="4">
        <v>205</v>
      </c>
      <c r="L153" s="4">
        <v>14</v>
      </c>
      <c r="M153" s="4">
        <v>3</v>
      </c>
      <c r="N153" s="4" t="s">
        <v>3</v>
      </c>
      <c r="O153" s="4">
        <v>2</v>
      </c>
      <c r="P153" s="4"/>
      <c r="Q153" s="4"/>
      <c r="R153" s="4"/>
      <c r="S153" s="4"/>
      <c r="T153" s="4"/>
      <c r="U153" s="4"/>
      <c r="V153" s="4"/>
      <c r="W153" s="4"/>
    </row>
    <row r="154" spans="1:23">
      <c r="A154" s="4">
        <v>50</v>
      </c>
      <c r="B154" s="4">
        <v>0</v>
      </c>
      <c r="C154" s="4">
        <v>0</v>
      </c>
      <c r="D154" s="4">
        <v>1</v>
      </c>
      <c r="E154" s="4">
        <v>232</v>
      </c>
      <c r="F154" s="4">
        <f>ROUND(Source!BC138,O154)</f>
        <v>0</v>
      </c>
      <c r="G154" s="4" t="s">
        <v>203</v>
      </c>
      <c r="H154" s="4" t="s">
        <v>204</v>
      </c>
      <c r="I154" s="4"/>
      <c r="J154" s="4"/>
      <c r="K154" s="4">
        <v>232</v>
      </c>
      <c r="L154" s="4">
        <v>15</v>
      </c>
      <c r="M154" s="4">
        <v>3</v>
      </c>
      <c r="N154" s="4" t="s">
        <v>3</v>
      </c>
      <c r="O154" s="4">
        <v>2</v>
      </c>
      <c r="P154" s="4"/>
      <c r="Q154" s="4"/>
      <c r="R154" s="4"/>
      <c r="S154" s="4"/>
      <c r="T154" s="4"/>
      <c r="U154" s="4"/>
      <c r="V154" s="4"/>
      <c r="W154" s="4"/>
    </row>
    <row r="155" spans="1:23">
      <c r="A155" s="4">
        <v>50</v>
      </c>
      <c r="B155" s="4">
        <v>0</v>
      </c>
      <c r="C155" s="4">
        <v>0</v>
      </c>
      <c r="D155" s="4">
        <v>1</v>
      </c>
      <c r="E155" s="4">
        <v>214</v>
      </c>
      <c r="F155" s="4">
        <f>ROUND(Source!AS138,O155)</f>
        <v>0</v>
      </c>
      <c r="G155" s="4" t="s">
        <v>205</v>
      </c>
      <c r="H155" s="4" t="s">
        <v>206</v>
      </c>
      <c r="I155" s="4"/>
      <c r="J155" s="4"/>
      <c r="K155" s="4">
        <v>214</v>
      </c>
      <c r="L155" s="4">
        <v>16</v>
      </c>
      <c r="M155" s="4">
        <v>3</v>
      </c>
      <c r="N155" s="4" t="s">
        <v>3</v>
      </c>
      <c r="O155" s="4">
        <v>2</v>
      </c>
      <c r="P155" s="4"/>
      <c r="Q155" s="4"/>
      <c r="R155" s="4"/>
      <c r="S155" s="4"/>
      <c r="T155" s="4"/>
      <c r="U155" s="4"/>
      <c r="V155" s="4"/>
      <c r="W155" s="4"/>
    </row>
    <row r="156" spans="1:23">
      <c r="A156" s="4">
        <v>50</v>
      </c>
      <c r="B156" s="4">
        <v>0</v>
      </c>
      <c r="C156" s="4">
        <v>0</v>
      </c>
      <c r="D156" s="4">
        <v>1</v>
      </c>
      <c r="E156" s="4">
        <v>215</v>
      </c>
      <c r="F156" s="4">
        <f>ROUND(Source!AT138,O156)</f>
        <v>0</v>
      </c>
      <c r="G156" s="4" t="s">
        <v>207</v>
      </c>
      <c r="H156" s="4" t="s">
        <v>208</v>
      </c>
      <c r="I156" s="4"/>
      <c r="J156" s="4"/>
      <c r="K156" s="4">
        <v>215</v>
      </c>
      <c r="L156" s="4">
        <v>17</v>
      </c>
      <c r="M156" s="4">
        <v>3</v>
      </c>
      <c r="N156" s="4" t="s">
        <v>3</v>
      </c>
      <c r="O156" s="4">
        <v>2</v>
      </c>
      <c r="P156" s="4"/>
      <c r="Q156" s="4"/>
      <c r="R156" s="4"/>
      <c r="S156" s="4"/>
      <c r="T156" s="4"/>
      <c r="U156" s="4"/>
      <c r="V156" s="4"/>
      <c r="W156" s="4"/>
    </row>
    <row r="157" spans="1:23">
      <c r="A157" s="4">
        <v>50</v>
      </c>
      <c r="B157" s="4">
        <v>0</v>
      </c>
      <c r="C157" s="4">
        <v>0</v>
      </c>
      <c r="D157" s="4">
        <v>1</v>
      </c>
      <c r="E157" s="4">
        <v>217</v>
      </c>
      <c r="F157" s="4">
        <f>ROUND(Source!AU138,O157)</f>
        <v>0</v>
      </c>
      <c r="G157" s="4" t="s">
        <v>209</v>
      </c>
      <c r="H157" s="4" t="s">
        <v>210</v>
      </c>
      <c r="I157" s="4"/>
      <c r="J157" s="4"/>
      <c r="K157" s="4">
        <v>217</v>
      </c>
      <c r="L157" s="4">
        <v>18</v>
      </c>
      <c r="M157" s="4">
        <v>3</v>
      </c>
      <c r="N157" s="4" t="s">
        <v>3</v>
      </c>
      <c r="O157" s="4">
        <v>2</v>
      </c>
      <c r="P157" s="4"/>
      <c r="Q157" s="4"/>
      <c r="R157" s="4"/>
      <c r="S157" s="4"/>
      <c r="T157" s="4"/>
      <c r="U157" s="4"/>
      <c r="V157" s="4"/>
      <c r="W157" s="4"/>
    </row>
    <row r="158" spans="1:23">
      <c r="A158" s="4">
        <v>50</v>
      </c>
      <c r="B158" s="4">
        <v>0</v>
      </c>
      <c r="C158" s="4">
        <v>0</v>
      </c>
      <c r="D158" s="4">
        <v>1</v>
      </c>
      <c r="E158" s="4">
        <v>230</v>
      </c>
      <c r="F158" s="4">
        <f>ROUND(Source!BA138,O158)</f>
        <v>0</v>
      </c>
      <c r="G158" s="4" t="s">
        <v>211</v>
      </c>
      <c r="H158" s="4" t="s">
        <v>212</v>
      </c>
      <c r="I158" s="4"/>
      <c r="J158" s="4"/>
      <c r="K158" s="4">
        <v>230</v>
      </c>
      <c r="L158" s="4">
        <v>19</v>
      </c>
      <c r="M158" s="4">
        <v>3</v>
      </c>
      <c r="N158" s="4" t="s">
        <v>3</v>
      </c>
      <c r="O158" s="4">
        <v>2</v>
      </c>
      <c r="P158" s="4"/>
      <c r="Q158" s="4"/>
      <c r="R158" s="4"/>
      <c r="S158" s="4"/>
      <c r="T158" s="4"/>
      <c r="U158" s="4"/>
      <c r="V158" s="4"/>
      <c r="W158" s="4"/>
    </row>
    <row r="159" spans="1:23">
      <c r="A159" s="4">
        <v>50</v>
      </c>
      <c r="B159" s="4">
        <v>0</v>
      </c>
      <c r="C159" s="4">
        <v>0</v>
      </c>
      <c r="D159" s="4">
        <v>1</v>
      </c>
      <c r="E159" s="4">
        <v>206</v>
      </c>
      <c r="F159" s="4">
        <f>ROUND(Source!T138,O159)</f>
        <v>0</v>
      </c>
      <c r="G159" s="4" t="s">
        <v>213</v>
      </c>
      <c r="H159" s="4" t="s">
        <v>214</v>
      </c>
      <c r="I159" s="4"/>
      <c r="J159" s="4"/>
      <c r="K159" s="4">
        <v>206</v>
      </c>
      <c r="L159" s="4">
        <v>20</v>
      </c>
      <c r="M159" s="4">
        <v>3</v>
      </c>
      <c r="N159" s="4" t="s">
        <v>3</v>
      </c>
      <c r="O159" s="4">
        <v>2</v>
      </c>
      <c r="P159" s="4"/>
      <c r="Q159" s="4"/>
      <c r="R159" s="4"/>
      <c r="S159" s="4"/>
      <c r="T159" s="4"/>
      <c r="U159" s="4"/>
      <c r="V159" s="4"/>
      <c r="W159" s="4"/>
    </row>
    <row r="160" spans="1:23">
      <c r="A160" s="4">
        <v>50</v>
      </c>
      <c r="B160" s="4">
        <v>0</v>
      </c>
      <c r="C160" s="4">
        <v>0</v>
      </c>
      <c r="D160" s="4">
        <v>1</v>
      </c>
      <c r="E160" s="4">
        <v>207</v>
      </c>
      <c r="F160" s="4">
        <f>Source!U138</f>
        <v>0</v>
      </c>
      <c r="G160" s="4" t="s">
        <v>215</v>
      </c>
      <c r="H160" s="4" t="s">
        <v>216</v>
      </c>
      <c r="I160" s="4"/>
      <c r="J160" s="4"/>
      <c r="K160" s="4">
        <v>207</v>
      </c>
      <c r="L160" s="4">
        <v>21</v>
      </c>
      <c r="M160" s="4">
        <v>3</v>
      </c>
      <c r="N160" s="4" t="s">
        <v>3</v>
      </c>
      <c r="O160" s="4">
        <v>-1</v>
      </c>
      <c r="P160" s="4"/>
      <c r="Q160" s="4"/>
      <c r="R160" s="4"/>
      <c r="S160" s="4"/>
      <c r="T160" s="4"/>
      <c r="U160" s="4"/>
      <c r="V160" s="4"/>
      <c r="W160" s="4"/>
    </row>
    <row r="161" spans="1:206">
      <c r="A161" s="4">
        <v>50</v>
      </c>
      <c r="B161" s="4">
        <v>0</v>
      </c>
      <c r="C161" s="4">
        <v>0</v>
      </c>
      <c r="D161" s="4">
        <v>1</v>
      </c>
      <c r="E161" s="4">
        <v>208</v>
      </c>
      <c r="F161" s="4">
        <f>Source!V138</f>
        <v>0</v>
      </c>
      <c r="G161" s="4" t="s">
        <v>217</v>
      </c>
      <c r="H161" s="4" t="s">
        <v>218</v>
      </c>
      <c r="I161" s="4"/>
      <c r="J161" s="4"/>
      <c r="K161" s="4">
        <v>208</v>
      </c>
      <c r="L161" s="4">
        <v>22</v>
      </c>
      <c r="M161" s="4">
        <v>3</v>
      </c>
      <c r="N161" s="4" t="s">
        <v>3</v>
      </c>
      <c r="O161" s="4">
        <v>-1</v>
      </c>
      <c r="P161" s="4"/>
      <c r="Q161" s="4"/>
      <c r="R161" s="4"/>
      <c r="S161" s="4"/>
      <c r="T161" s="4"/>
      <c r="U161" s="4"/>
      <c r="V161" s="4"/>
      <c r="W161" s="4"/>
    </row>
    <row r="162" spans="1:206">
      <c r="A162" s="4">
        <v>50</v>
      </c>
      <c r="B162" s="4">
        <v>0</v>
      </c>
      <c r="C162" s="4">
        <v>0</v>
      </c>
      <c r="D162" s="4">
        <v>1</v>
      </c>
      <c r="E162" s="4">
        <v>209</v>
      </c>
      <c r="F162" s="4">
        <f>ROUND(Source!W138,O162)</f>
        <v>0</v>
      </c>
      <c r="G162" s="4" t="s">
        <v>219</v>
      </c>
      <c r="H162" s="4" t="s">
        <v>220</v>
      </c>
      <c r="I162" s="4"/>
      <c r="J162" s="4"/>
      <c r="K162" s="4">
        <v>209</v>
      </c>
      <c r="L162" s="4">
        <v>23</v>
      </c>
      <c r="M162" s="4">
        <v>3</v>
      </c>
      <c r="N162" s="4" t="s">
        <v>3</v>
      </c>
      <c r="O162" s="4">
        <v>2</v>
      </c>
      <c r="P162" s="4"/>
      <c r="Q162" s="4"/>
      <c r="R162" s="4"/>
      <c r="S162" s="4"/>
      <c r="T162" s="4"/>
      <c r="U162" s="4"/>
      <c r="V162" s="4"/>
      <c r="W162" s="4"/>
    </row>
    <row r="163" spans="1:206">
      <c r="A163" s="4">
        <v>50</v>
      </c>
      <c r="B163" s="4">
        <v>0</v>
      </c>
      <c r="C163" s="4">
        <v>0</v>
      </c>
      <c r="D163" s="4">
        <v>1</v>
      </c>
      <c r="E163" s="4">
        <v>233</v>
      </c>
      <c r="F163" s="4">
        <f>ROUND(Source!BD138,O163)</f>
        <v>0</v>
      </c>
      <c r="G163" s="4" t="s">
        <v>221</v>
      </c>
      <c r="H163" s="4" t="s">
        <v>222</v>
      </c>
      <c r="I163" s="4"/>
      <c r="J163" s="4"/>
      <c r="K163" s="4">
        <v>233</v>
      </c>
      <c r="L163" s="4">
        <v>24</v>
      </c>
      <c r="M163" s="4">
        <v>3</v>
      </c>
      <c r="N163" s="4" t="s">
        <v>3</v>
      </c>
      <c r="O163" s="4">
        <v>2</v>
      </c>
      <c r="P163" s="4"/>
      <c r="Q163" s="4"/>
      <c r="R163" s="4"/>
      <c r="S163" s="4"/>
      <c r="T163" s="4"/>
      <c r="U163" s="4"/>
      <c r="V163" s="4"/>
      <c r="W163" s="4"/>
    </row>
    <row r="164" spans="1:206">
      <c r="A164" s="4">
        <v>50</v>
      </c>
      <c r="B164" s="4">
        <v>0</v>
      </c>
      <c r="C164" s="4">
        <v>0</v>
      </c>
      <c r="D164" s="4">
        <v>1</v>
      </c>
      <c r="E164" s="4">
        <v>210</v>
      </c>
      <c r="F164" s="4">
        <f>ROUND(Source!X138,O164)</f>
        <v>0</v>
      </c>
      <c r="G164" s="4" t="s">
        <v>223</v>
      </c>
      <c r="H164" s="4" t="s">
        <v>224</v>
      </c>
      <c r="I164" s="4"/>
      <c r="J164" s="4"/>
      <c r="K164" s="4">
        <v>210</v>
      </c>
      <c r="L164" s="4">
        <v>25</v>
      </c>
      <c r="M164" s="4">
        <v>3</v>
      </c>
      <c r="N164" s="4" t="s">
        <v>3</v>
      </c>
      <c r="O164" s="4">
        <v>2</v>
      </c>
      <c r="P164" s="4"/>
      <c r="Q164" s="4"/>
      <c r="R164" s="4"/>
      <c r="S164" s="4"/>
      <c r="T164" s="4"/>
      <c r="U164" s="4"/>
      <c r="V164" s="4"/>
      <c r="W164" s="4"/>
    </row>
    <row r="165" spans="1:206">
      <c r="A165" s="4">
        <v>50</v>
      </c>
      <c r="B165" s="4">
        <v>0</v>
      </c>
      <c r="C165" s="4">
        <v>0</v>
      </c>
      <c r="D165" s="4">
        <v>1</v>
      </c>
      <c r="E165" s="4">
        <v>211</v>
      </c>
      <c r="F165" s="4">
        <f>ROUND(Source!Y138,O165)</f>
        <v>0</v>
      </c>
      <c r="G165" s="4" t="s">
        <v>225</v>
      </c>
      <c r="H165" s="4" t="s">
        <v>226</v>
      </c>
      <c r="I165" s="4"/>
      <c r="J165" s="4"/>
      <c r="K165" s="4">
        <v>211</v>
      </c>
      <c r="L165" s="4">
        <v>26</v>
      </c>
      <c r="M165" s="4">
        <v>3</v>
      </c>
      <c r="N165" s="4" t="s">
        <v>3</v>
      </c>
      <c r="O165" s="4">
        <v>2</v>
      </c>
      <c r="P165" s="4"/>
      <c r="Q165" s="4"/>
      <c r="R165" s="4"/>
      <c r="S165" s="4"/>
      <c r="T165" s="4"/>
      <c r="U165" s="4"/>
      <c r="V165" s="4"/>
      <c r="W165" s="4"/>
    </row>
    <row r="166" spans="1:206">
      <c r="A166" s="4">
        <v>50</v>
      </c>
      <c r="B166" s="4">
        <v>0</v>
      </c>
      <c r="C166" s="4">
        <v>0</v>
      </c>
      <c r="D166" s="4">
        <v>1</v>
      </c>
      <c r="E166" s="4">
        <v>224</v>
      </c>
      <c r="F166" s="4">
        <f>ROUND(Source!AR138,O166)</f>
        <v>0</v>
      </c>
      <c r="G166" s="4" t="s">
        <v>227</v>
      </c>
      <c r="H166" s="4" t="s">
        <v>228</v>
      </c>
      <c r="I166" s="4"/>
      <c r="J166" s="4"/>
      <c r="K166" s="4">
        <v>224</v>
      </c>
      <c r="L166" s="4">
        <v>27</v>
      </c>
      <c r="M166" s="4">
        <v>3</v>
      </c>
      <c r="N166" s="4" t="s">
        <v>3</v>
      </c>
      <c r="O166" s="4">
        <v>2</v>
      </c>
      <c r="P166" s="4"/>
      <c r="Q166" s="4"/>
      <c r="R166" s="4"/>
      <c r="S166" s="4"/>
      <c r="T166" s="4"/>
      <c r="U166" s="4"/>
      <c r="V166" s="4"/>
      <c r="W166" s="4"/>
    </row>
    <row r="168" spans="1:206">
      <c r="A168" s="1">
        <v>4</v>
      </c>
      <c r="B168" s="1">
        <v>0</v>
      </c>
      <c r="C168" s="1"/>
      <c r="D168" s="1">
        <f>ROW(A172)</f>
        <v>172</v>
      </c>
      <c r="E168" s="1"/>
      <c r="F168" s="1" t="s">
        <v>14</v>
      </c>
      <c r="G168" s="1" t="s">
        <v>253</v>
      </c>
      <c r="H168" s="1" t="s">
        <v>3</v>
      </c>
      <c r="I168" s="1">
        <v>0</v>
      </c>
      <c r="J168" s="1"/>
      <c r="K168" s="1">
        <v>0</v>
      </c>
      <c r="L168" s="1"/>
      <c r="M168" s="1"/>
      <c r="N168" s="1"/>
      <c r="O168" s="1"/>
      <c r="P168" s="1"/>
      <c r="Q168" s="1"/>
      <c r="R168" s="1"/>
      <c r="S168" s="1"/>
      <c r="T168" s="1"/>
      <c r="U168" s="1" t="s">
        <v>3</v>
      </c>
      <c r="V168" s="1">
        <v>0</v>
      </c>
      <c r="W168" s="1"/>
      <c r="X168" s="1"/>
      <c r="Y168" s="1"/>
      <c r="Z168" s="1"/>
      <c r="AA168" s="1"/>
      <c r="AB168" s="1" t="s">
        <v>3</v>
      </c>
      <c r="AC168" s="1" t="s">
        <v>3</v>
      </c>
      <c r="AD168" s="1" t="s">
        <v>3</v>
      </c>
      <c r="AE168" s="1" t="s">
        <v>3</v>
      </c>
      <c r="AF168" s="1" t="s">
        <v>3</v>
      </c>
      <c r="AG168" s="1" t="s">
        <v>3</v>
      </c>
      <c r="AH168" s="1"/>
      <c r="AI168" s="1"/>
      <c r="AJ168" s="1"/>
      <c r="AK168" s="1"/>
      <c r="AL168" s="1"/>
      <c r="AM168" s="1"/>
      <c r="AN168" s="1"/>
      <c r="AO168" s="1"/>
      <c r="AP168" s="1" t="s">
        <v>3</v>
      </c>
      <c r="AQ168" s="1" t="s">
        <v>3</v>
      </c>
      <c r="AR168" s="1" t="s">
        <v>3</v>
      </c>
      <c r="AS168" s="1"/>
      <c r="AT168" s="1"/>
      <c r="AU168" s="1"/>
      <c r="AV168" s="1"/>
      <c r="AW168" s="1"/>
      <c r="AX168" s="1"/>
      <c r="AY168" s="1"/>
      <c r="AZ168" s="1" t="s">
        <v>3</v>
      </c>
      <c r="BA168" s="1"/>
      <c r="BB168" s="1" t="s">
        <v>3</v>
      </c>
      <c r="BC168" s="1" t="s">
        <v>3</v>
      </c>
      <c r="BD168" s="1" t="s">
        <v>3</v>
      </c>
      <c r="BE168" s="1" t="s">
        <v>3</v>
      </c>
      <c r="BF168" s="1" t="s">
        <v>3</v>
      </c>
      <c r="BG168" s="1" t="s">
        <v>3</v>
      </c>
      <c r="BH168" s="1" t="s">
        <v>3</v>
      </c>
      <c r="BI168" s="1" t="s">
        <v>3</v>
      </c>
      <c r="BJ168" s="1" t="s">
        <v>3</v>
      </c>
      <c r="BK168" s="1" t="s">
        <v>3</v>
      </c>
      <c r="BL168" s="1" t="s">
        <v>3</v>
      </c>
      <c r="BM168" s="1" t="s">
        <v>3</v>
      </c>
      <c r="BN168" s="1" t="s">
        <v>3</v>
      </c>
      <c r="BO168" s="1" t="s">
        <v>3</v>
      </c>
      <c r="BP168" s="1" t="s">
        <v>3</v>
      </c>
      <c r="BQ168" s="1"/>
      <c r="BR168" s="1"/>
      <c r="BS168" s="1"/>
      <c r="BT168" s="1"/>
      <c r="BU168" s="1"/>
      <c r="BV168" s="1"/>
      <c r="BW168" s="1"/>
      <c r="BX168" s="1">
        <v>0</v>
      </c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>
        <v>0</v>
      </c>
    </row>
    <row r="170" spans="1:206">
      <c r="A170" s="2">
        <v>52</v>
      </c>
      <c r="B170" s="2">
        <f t="shared" ref="B170:G170" si="121">B172</f>
        <v>0</v>
      </c>
      <c r="C170" s="2">
        <f t="shared" si="121"/>
        <v>4</v>
      </c>
      <c r="D170" s="2">
        <f t="shared" si="121"/>
        <v>168</v>
      </c>
      <c r="E170" s="2">
        <f t="shared" si="121"/>
        <v>0</v>
      </c>
      <c r="F170" s="2" t="str">
        <f t="shared" si="121"/>
        <v>Новый раздел</v>
      </c>
      <c r="G170" s="2" t="str">
        <f t="shared" si="121"/>
        <v>Помещение №4</v>
      </c>
      <c r="H170" s="2"/>
      <c r="I170" s="2"/>
      <c r="J170" s="2"/>
      <c r="K170" s="2"/>
      <c r="L170" s="2"/>
      <c r="M170" s="2"/>
      <c r="N170" s="2"/>
      <c r="O170" s="2">
        <f t="shared" ref="O170:AT170" si="122">O172</f>
        <v>0</v>
      </c>
      <c r="P170" s="2">
        <f t="shared" si="122"/>
        <v>0</v>
      </c>
      <c r="Q170" s="2">
        <f t="shared" si="122"/>
        <v>0</v>
      </c>
      <c r="R170" s="2">
        <f t="shared" si="122"/>
        <v>0</v>
      </c>
      <c r="S170" s="2">
        <f t="shared" si="122"/>
        <v>0</v>
      </c>
      <c r="T170" s="2">
        <f t="shared" si="122"/>
        <v>0</v>
      </c>
      <c r="U170" s="2">
        <f t="shared" si="122"/>
        <v>0</v>
      </c>
      <c r="V170" s="2">
        <f t="shared" si="122"/>
        <v>0</v>
      </c>
      <c r="W170" s="2">
        <f t="shared" si="122"/>
        <v>0</v>
      </c>
      <c r="X170" s="2">
        <f t="shared" si="122"/>
        <v>0</v>
      </c>
      <c r="Y170" s="2">
        <f t="shared" si="122"/>
        <v>0</v>
      </c>
      <c r="Z170" s="2">
        <f t="shared" si="122"/>
        <v>0</v>
      </c>
      <c r="AA170" s="2">
        <f t="shared" si="122"/>
        <v>0</v>
      </c>
      <c r="AB170" s="2">
        <f t="shared" si="122"/>
        <v>0</v>
      </c>
      <c r="AC170" s="2">
        <f t="shared" si="122"/>
        <v>0</v>
      </c>
      <c r="AD170" s="2">
        <f t="shared" si="122"/>
        <v>0</v>
      </c>
      <c r="AE170" s="2">
        <f t="shared" si="122"/>
        <v>0</v>
      </c>
      <c r="AF170" s="2">
        <f t="shared" si="122"/>
        <v>0</v>
      </c>
      <c r="AG170" s="2">
        <f t="shared" si="122"/>
        <v>0</v>
      </c>
      <c r="AH170" s="2">
        <f t="shared" si="122"/>
        <v>0</v>
      </c>
      <c r="AI170" s="2">
        <f t="shared" si="122"/>
        <v>0</v>
      </c>
      <c r="AJ170" s="2">
        <f t="shared" si="122"/>
        <v>0</v>
      </c>
      <c r="AK170" s="2">
        <f t="shared" si="122"/>
        <v>0</v>
      </c>
      <c r="AL170" s="2">
        <f t="shared" si="122"/>
        <v>0</v>
      </c>
      <c r="AM170" s="2">
        <f t="shared" si="122"/>
        <v>0</v>
      </c>
      <c r="AN170" s="2">
        <f t="shared" si="122"/>
        <v>0</v>
      </c>
      <c r="AO170" s="2">
        <f t="shared" si="122"/>
        <v>0</v>
      </c>
      <c r="AP170" s="2">
        <f t="shared" si="122"/>
        <v>0</v>
      </c>
      <c r="AQ170" s="2">
        <f t="shared" si="122"/>
        <v>0</v>
      </c>
      <c r="AR170" s="2">
        <f t="shared" si="122"/>
        <v>0</v>
      </c>
      <c r="AS170" s="2">
        <f t="shared" si="122"/>
        <v>0</v>
      </c>
      <c r="AT170" s="2">
        <f t="shared" si="122"/>
        <v>0</v>
      </c>
      <c r="AU170" s="2">
        <f t="shared" ref="AU170:BZ170" si="123">AU172</f>
        <v>0</v>
      </c>
      <c r="AV170" s="2">
        <f t="shared" si="123"/>
        <v>0</v>
      </c>
      <c r="AW170" s="2">
        <f t="shared" si="123"/>
        <v>0</v>
      </c>
      <c r="AX170" s="2">
        <f t="shared" si="123"/>
        <v>0</v>
      </c>
      <c r="AY170" s="2">
        <f t="shared" si="123"/>
        <v>0</v>
      </c>
      <c r="AZ170" s="2">
        <f t="shared" si="123"/>
        <v>0</v>
      </c>
      <c r="BA170" s="2">
        <f t="shared" si="123"/>
        <v>0</v>
      </c>
      <c r="BB170" s="2">
        <f t="shared" si="123"/>
        <v>0</v>
      </c>
      <c r="BC170" s="2">
        <f t="shared" si="123"/>
        <v>0</v>
      </c>
      <c r="BD170" s="2">
        <f t="shared" si="123"/>
        <v>0</v>
      </c>
      <c r="BE170" s="2">
        <f t="shared" si="123"/>
        <v>0</v>
      </c>
      <c r="BF170" s="2">
        <f t="shared" si="123"/>
        <v>0</v>
      </c>
      <c r="BG170" s="2">
        <f t="shared" si="123"/>
        <v>0</v>
      </c>
      <c r="BH170" s="2">
        <f t="shared" si="123"/>
        <v>0</v>
      </c>
      <c r="BI170" s="2">
        <f t="shared" si="123"/>
        <v>0</v>
      </c>
      <c r="BJ170" s="2">
        <f t="shared" si="123"/>
        <v>0</v>
      </c>
      <c r="BK170" s="2">
        <f t="shared" si="123"/>
        <v>0</v>
      </c>
      <c r="BL170" s="2">
        <f t="shared" si="123"/>
        <v>0</v>
      </c>
      <c r="BM170" s="2">
        <f t="shared" si="123"/>
        <v>0</v>
      </c>
      <c r="BN170" s="2">
        <f t="shared" si="123"/>
        <v>0</v>
      </c>
      <c r="BO170" s="2">
        <f t="shared" si="123"/>
        <v>0</v>
      </c>
      <c r="BP170" s="2">
        <f t="shared" si="123"/>
        <v>0</v>
      </c>
      <c r="BQ170" s="2">
        <f t="shared" si="123"/>
        <v>0</v>
      </c>
      <c r="BR170" s="2">
        <f t="shared" si="123"/>
        <v>0</v>
      </c>
      <c r="BS170" s="2">
        <f t="shared" si="123"/>
        <v>0</v>
      </c>
      <c r="BT170" s="2">
        <f t="shared" si="123"/>
        <v>0</v>
      </c>
      <c r="BU170" s="2">
        <f t="shared" si="123"/>
        <v>0</v>
      </c>
      <c r="BV170" s="2">
        <f t="shared" si="123"/>
        <v>0</v>
      </c>
      <c r="BW170" s="2">
        <f t="shared" si="123"/>
        <v>0</v>
      </c>
      <c r="BX170" s="2">
        <f t="shared" si="123"/>
        <v>0</v>
      </c>
      <c r="BY170" s="2">
        <f t="shared" si="123"/>
        <v>0</v>
      </c>
      <c r="BZ170" s="2">
        <f t="shared" si="123"/>
        <v>0</v>
      </c>
      <c r="CA170" s="2">
        <f t="shared" ref="CA170:DF170" si="124">CA172</f>
        <v>0</v>
      </c>
      <c r="CB170" s="2">
        <f t="shared" si="124"/>
        <v>0</v>
      </c>
      <c r="CC170" s="2">
        <f t="shared" si="124"/>
        <v>0</v>
      </c>
      <c r="CD170" s="2">
        <f t="shared" si="124"/>
        <v>0</v>
      </c>
      <c r="CE170" s="2">
        <f t="shared" si="124"/>
        <v>0</v>
      </c>
      <c r="CF170" s="2">
        <f t="shared" si="124"/>
        <v>0</v>
      </c>
      <c r="CG170" s="2">
        <f t="shared" si="124"/>
        <v>0</v>
      </c>
      <c r="CH170" s="2">
        <f t="shared" si="124"/>
        <v>0</v>
      </c>
      <c r="CI170" s="2">
        <f t="shared" si="124"/>
        <v>0</v>
      </c>
      <c r="CJ170" s="2">
        <f t="shared" si="124"/>
        <v>0</v>
      </c>
      <c r="CK170" s="2">
        <f t="shared" si="124"/>
        <v>0</v>
      </c>
      <c r="CL170" s="2">
        <f t="shared" si="124"/>
        <v>0</v>
      </c>
      <c r="CM170" s="2">
        <f t="shared" si="124"/>
        <v>0</v>
      </c>
      <c r="CN170" s="2">
        <f t="shared" si="124"/>
        <v>0</v>
      </c>
      <c r="CO170" s="2">
        <f t="shared" si="124"/>
        <v>0</v>
      </c>
      <c r="CP170" s="2">
        <f t="shared" si="124"/>
        <v>0</v>
      </c>
      <c r="CQ170" s="2">
        <f t="shared" si="124"/>
        <v>0</v>
      </c>
      <c r="CR170" s="2">
        <f t="shared" si="124"/>
        <v>0</v>
      </c>
      <c r="CS170" s="2">
        <f t="shared" si="124"/>
        <v>0</v>
      </c>
      <c r="CT170" s="2">
        <f t="shared" si="124"/>
        <v>0</v>
      </c>
      <c r="CU170" s="2">
        <f t="shared" si="124"/>
        <v>0</v>
      </c>
      <c r="CV170" s="2">
        <f t="shared" si="124"/>
        <v>0</v>
      </c>
      <c r="CW170" s="2">
        <f t="shared" si="124"/>
        <v>0</v>
      </c>
      <c r="CX170" s="2">
        <f t="shared" si="124"/>
        <v>0</v>
      </c>
      <c r="CY170" s="2">
        <f t="shared" si="124"/>
        <v>0</v>
      </c>
      <c r="CZ170" s="2">
        <f t="shared" si="124"/>
        <v>0</v>
      </c>
      <c r="DA170" s="2">
        <f t="shared" si="124"/>
        <v>0</v>
      </c>
      <c r="DB170" s="2">
        <f t="shared" si="124"/>
        <v>0</v>
      </c>
      <c r="DC170" s="2">
        <f t="shared" si="124"/>
        <v>0</v>
      </c>
      <c r="DD170" s="2">
        <f t="shared" si="124"/>
        <v>0</v>
      </c>
      <c r="DE170" s="2">
        <f t="shared" si="124"/>
        <v>0</v>
      </c>
      <c r="DF170" s="2">
        <f t="shared" si="124"/>
        <v>0</v>
      </c>
      <c r="DG170" s="3">
        <f t="shared" ref="DG170:EL170" si="125">DG172</f>
        <v>0</v>
      </c>
      <c r="DH170" s="3">
        <f t="shared" si="125"/>
        <v>0</v>
      </c>
      <c r="DI170" s="3">
        <f t="shared" si="125"/>
        <v>0</v>
      </c>
      <c r="DJ170" s="3">
        <f t="shared" si="125"/>
        <v>0</v>
      </c>
      <c r="DK170" s="3">
        <f t="shared" si="125"/>
        <v>0</v>
      </c>
      <c r="DL170" s="3">
        <f t="shared" si="125"/>
        <v>0</v>
      </c>
      <c r="DM170" s="3">
        <f t="shared" si="125"/>
        <v>0</v>
      </c>
      <c r="DN170" s="3">
        <f t="shared" si="125"/>
        <v>0</v>
      </c>
      <c r="DO170" s="3">
        <f t="shared" si="125"/>
        <v>0</v>
      </c>
      <c r="DP170" s="3">
        <f t="shared" si="125"/>
        <v>0</v>
      </c>
      <c r="DQ170" s="3">
        <f t="shared" si="125"/>
        <v>0</v>
      </c>
      <c r="DR170" s="3">
        <f t="shared" si="125"/>
        <v>0</v>
      </c>
      <c r="DS170" s="3">
        <f t="shared" si="125"/>
        <v>0</v>
      </c>
      <c r="DT170" s="3">
        <f t="shared" si="125"/>
        <v>0</v>
      </c>
      <c r="DU170" s="3">
        <f t="shared" si="125"/>
        <v>0</v>
      </c>
      <c r="DV170" s="3">
        <f t="shared" si="125"/>
        <v>0</v>
      </c>
      <c r="DW170" s="3">
        <f t="shared" si="125"/>
        <v>0</v>
      </c>
      <c r="DX170" s="3">
        <f t="shared" si="125"/>
        <v>0</v>
      </c>
      <c r="DY170" s="3">
        <f t="shared" si="125"/>
        <v>0</v>
      </c>
      <c r="DZ170" s="3">
        <f t="shared" si="125"/>
        <v>0</v>
      </c>
      <c r="EA170" s="3">
        <f t="shared" si="125"/>
        <v>0</v>
      </c>
      <c r="EB170" s="3">
        <f t="shared" si="125"/>
        <v>0</v>
      </c>
      <c r="EC170" s="3">
        <f t="shared" si="125"/>
        <v>0</v>
      </c>
      <c r="ED170" s="3">
        <f t="shared" si="125"/>
        <v>0</v>
      </c>
      <c r="EE170" s="3">
        <f t="shared" si="125"/>
        <v>0</v>
      </c>
      <c r="EF170" s="3">
        <f t="shared" si="125"/>
        <v>0</v>
      </c>
      <c r="EG170" s="3">
        <f t="shared" si="125"/>
        <v>0</v>
      </c>
      <c r="EH170" s="3">
        <f t="shared" si="125"/>
        <v>0</v>
      </c>
      <c r="EI170" s="3">
        <f t="shared" si="125"/>
        <v>0</v>
      </c>
      <c r="EJ170" s="3">
        <f t="shared" si="125"/>
        <v>0</v>
      </c>
      <c r="EK170" s="3">
        <f t="shared" si="125"/>
        <v>0</v>
      </c>
      <c r="EL170" s="3">
        <f t="shared" si="125"/>
        <v>0</v>
      </c>
      <c r="EM170" s="3">
        <f t="shared" ref="EM170:FR170" si="126">EM172</f>
        <v>0</v>
      </c>
      <c r="EN170" s="3">
        <f t="shared" si="126"/>
        <v>0</v>
      </c>
      <c r="EO170" s="3">
        <f t="shared" si="126"/>
        <v>0</v>
      </c>
      <c r="EP170" s="3">
        <f t="shared" si="126"/>
        <v>0</v>
      </c>
      <c r="EQ170" s="3">
        <f t="shared" si="126"/>
        <v>0</v>
      </c>
      <c r="ER170" s="3">
        <f t="shared" si="126"/>
        <v>0</v>
      </c>
      <c r="ES170" s="3">
        <f t="shared" si="126"/>
        <v>0</v>
      </c>
      <c r="ET170" s="3">
        <f t="shared" si="126"/>
        <v>0</v>
      </c>
      <c r="EU170" s="3">
        <f t="shared" si="126"/>
        <v>0</v>
      </c>
      <c r="EV170" s="3">
        <f t="shared" si="126"/>
        <v>0</v>
      </c>
      <c r="EW170" s="3">
        <f t="shared" si="126"/>
        <v>0</v>
      </c>
      <c r="EX170" s="3">
        <f t="shared" si="126"/>
        <v>0</v>
      </c>
      <c r="EY170" s="3">
        <f t="shared" si="126"/>
        <v>0</v>
      </c>
      <c r="EZ170" s="3">
        <f t="shared" si="126"/>
        <v>0</v>
      </c>
      <c r="FA170" s="3">
        <f t="shared" si="126"/>
        <v>0</v>
      </c>
      <c r="FB170" s="3">
        <f t="shared" si="126"/>
        <v>0</v>
      </c>
      <c r="FC170" s="3">
        <f t="shared" si="126"/>
        <v>0</v>
      </c>
      <c r="FD170" s="3">
        <f t="shared" si="126"/>
        <v>0</v>
      </c>
      <c r="FE170" s="3">
        <f t="shared" si="126"/>
        <v>0</v>
      </c>
      <c r="FF170" s="3">
        <f t="shared" si="126"/>
        <v>0</v>
      </c>
      <c r="FG170" s="3">
        <f t="shared" si="126"/>
        <v>0</v>
      </c>
      <c r="FH170" s="3">
        <f t="shared" si="126"/>
        <v>0</v>
      </c>
      <c r="FI170" s="3">
        <f t="shared" si="126"/>
        <v>0</v>
      </c>
      <c r="FJ170" s="3">
        <f t="shared" si="126"/>
        <v>0</v>
      </c>
      <c r="FK170" s="3">
        <f t="shared" si="126"/>
        <v>0</v>
      </c>
      <c r="FL170" s="3">
        <f t="shared" si="126"/>
        <v>0</v>
      </c>
      <c r="FM170" s="3">
        <f t="shared" si="126"/>
        <v>0</v>
      </c>
      <c r="FN170" s="3">
        <f t="shared" si="126"/>
        <v>0</v>
      </c>
      <c r="FO170" s="3">
        <f t="shared" si="126"/>
        <v>0</v>
      </c>
      <c r="FP170" s="3">
        <f t="shared" si="126"/>
        <v>0</v>
      </c>
      <c r="FQ170" s="3">
        <f t="shared" si="126"/>
        <v>0</v>
      </c>
      <c r="FR170" s="3">
        <f t="shared" si="126"/>
        <v>0</v>
      </c>
      <c r="FS170" s="3">
        <f t="shared" ref="FS170:GX170" si="127">FS172</f>
        <v>0</v>
      </c>
      <c r="FT170" s="3">
        <f t="shared" si="127"/>
        <v>0</v>
      </c>
      <c r="FU170" s="3">
        <f t="shared" si="127"/>
        <v>0</v>
      </c>
      <c r="FV170" s="3">
        <f t="shared" si="127"/>
        <v>0</v>
      </c>
      <c r="FW170" s="3">
        <f t="shared" si="127"/>
        <v>0</v>
      </c>
      <c r="FX170" s="3">
        <f t="shared" si="127"/>
        <v>0</v>
      </c>
      <c r="FY170" s="3">
        <f t="shared" si="127"/>
        <v>0</v>
      </c>
      <c r="FZ170" s="3">
        <f t="shared" si="127"/>
        <v>0</v>
      </c>
      <c r="GA170" s="3">
        <f t="shared" si="127"/>
        <v>0</v>
      </c>
      <c r="GB170" s="3">
        <f t="shared" si="127"/>
        <v>0</v>
      </c>
      <c r="GC170" s="3">
        <f t="shared" si="127"/>
        <v>0</v>
      </c>
      <c r="GD170" s="3">
        <f t="shared" si="127"/>
        <v>0</v>
      </c>
      <c r="GE170" s="3">
        <f t="shared" si="127"/>
        <v>0</v>
      </c>
      <c r="GF170" s="3">
        <f t="shared" si="127"/>
        <v>0</v>
      </c>
      <c r="GG170" s="3">
        <f t="shared" si="127"/>
        <v>0</v>
      </c>
      <c r="GH170" s="3">
        <f t="shared" si="127"/>
        <v>0</v>
      </c>
      <c r="GI170" s="3">
        <f t="shared" si="127"/>
        <v>0</v>
      </c>
      <c r="GJ170" s="3">
        <f t="shared" si="127"/>
        <v>0</v>
      </c>
      <c r="GK170" s="3">
        <f t="shared" si="127"/>
        <v>0</v>
      </c>
      <c r="GL170" s="3">
        <f t="shared" si="127"/>
        <v>0</v>
      </c>
      <c r="GM170" s="3">
        <f t="shared" si="127"/>
        <v>0</v>
      </c>
      <c r="GN170" s="3">
        <f t="shared" si="127"/>
        <v>0</v>
      </c>
      <c r="GO170" s="3">
        <f t="shared" si="127"/>
        <v>0</v>
      </c>
      <c r="GP170" s="3">
        <f t="shared" si="127"/>
        <v>0</v>
      </c>
      <c r="GQ170" s="3">
        <f t="shared" si="127"/>
        <v>0</v>
      </c>
      <c r="GR170" s="3">
        <f t="shared" si="127"/>
        <v>0</v>
      </c>
      <c r="GS170" s="3">
        <f t="shared" si="127"/>
        <v>0</v>
      </c>
      <c r="GT170" s="3">
        <f t="shared" si="127"/>
        <v>0</v>
      </c>
      <c r="GU170" s="3">
        <f t="shared" si="127"/>
        <v>0</v>
      </c>
      <c r="GV170" s="3">
        <f t="shared" si="127"/>
        <v>0</v>
      </c>
      <c r="GW170" s="3">
        <f t="shared" si="127"/>
        <v>0</v>
      </c>
      <c r="GX170" s="3">
        <f t="shared" si="127"/>
        <v>0</v>
      </c>
    </row>
    <row r="172" spans="1:206">
      <c r="A172" s="2">
        <v>51</v>
      </c>
      <c r="B172" s="2">
        <f>B168</f>
        <v>0</v>
      </c>
      <c r="C172" s="2">
        <f>A168</f>
        <v>4</v>
      </c>
      <c r="D172" s="2">
        <f>ROW(A168)</f>
        <v>168</v>
      </c>
      <c r="E172" s="2"/>
      <c r="F172" s="2" t="str">
        <f>IF(F168&lt;&gt;"",F168,"")</f>
        <v>Новый раздел</v>
      </c>
      <c r="G172" s="2" t="str">
        <f>IF(G168&lt;&gt;"",G168,"")</f>
        <v>Помещение №4</v>
      </c>
      <c r="H172" s="2">
        <v>0</v>
      </c>
      <c r="I172" s="2"/>
      <c r="J172" s="2"/>
      <c r="K172" s="2"/>
      <c r="L172" s="2"/>
      <c r="M172" s="2"/>
      <c r="N172" s="2"/>
      <c r="O172" s="2">
        <f t="shared" ref="O172:T172" si="128">ROUND(AB172,2)</f>
        <v>0</v>
      </c>
      <c r="P172" s="2">
        <f t="shared" si="128"/>
        <v>0</v>
      </c>
      <c r="Q172" s="2">
        <f t="shared" si="128"/>
        <v>0</v>
      </c>
      <c r="R172" s="2">
        <f t="shared" si="128"/>
        <v>0</v>
      </c>
      <c r="S172" s="2">
        <f t="shared" si="128"/>
        <v>0</v>
      </c>
      <c r="T172" s="2">
        <f t="shared" si="128"/>
        <v>0</v>
      </c>
      <c r="U172" s="2">
        <f>AH172</f>
        <v>0</v>
      </c>
      <c r="V172" s="2">
        <f>AI172</f>
        <v>0</v>
      </c>
      <c r="W172" s="2">
        <f>ROUND(AJ172,2)</f>
        <v>0</v>
      </c>
      <c r="X172" s="2">
        <f>ROUND(AK172,2)</f>
        <v>0</v>
      </c>
      <c r="Y172" s="2">
        <f>ROUND(AL172,2)</f>
        <v>0</v>
      </c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>
        <f t="shared" ref="AO172:BD172" si="129">ROUND(BX172,2)</f>
        <v>0</v>
      </c>
      <c r="AP172" s="2">
        <f t="shared" si="129"/>
        <v>0</v>
      </c>
      <c r="AQ172" s="2">
        <f t="shared" si="129"/>
        <v>0</v>
      </c>
      <c r="AR172" s="2">
        <f t="shared" si="129"/>
        <v>0</v>
      </c>
      <c r="AS172" s="2">
        <f t="shared" si="129"/>
        <v>0</v>
      </c>
      <c r="AT172" s="2">
        <f t="shared" si="129"/>
        <v>0</v>
      </c>
      <c r="AU172" s="2">
        <f t="shared" si="129"/>
        <v>0</v>
      </c>
      <c r="AV172" s="2">
        <f t="shared" si="129"/>
        <v>0</v>
      </c>
      <c r="AW172" s="2">
        <f t="shared" si="129"/>
        <v>0</v>
      </c>
      <c r="AX172" s="2">
        <f t="shared" si="129"/>
        <v>0</v>
      </c>
      <c r="AY172" s="2">
        <f t="shared" si="129"/>
        <v>0</v>
      </c>
      <c r="AZ172" s="2">
        <f t="shared" si="129"/>
        <v>0</v>
      </c>
      <c r="BA172" s="2">
        <f t="shared" si="129"/>
        <v>0</v>
      </c>
      <c r="BB172" s="2">
        <f t="shared" si="129"/>
        <v>0</v>
      </c>
      <c r="BC172" s="2">
        <f t="shared" si="129"/>
        <v>0</v>
      </c>
      <c r="BD172" s="2">
        <f t="shared" si="129"/>
        <v>0</v>
      </c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>
        <v>0</v>
      </c>
    </row>
    <row r="174" spans="1:206">
      <c r="A174" s="4">
        <v>50</v>
      </c>
      <c r="B174" s="4">
        <v>0</v>
      </c>
      <c r="C174" s="4">
        <v>0</v>
      </c>
      <c r="D174" s="4">
        <v>1</v>
      </c>
      <c r="E174" s="4">
        <v>201</v>
      </c>
      <c r="F174" s="4">
        <f>ROUND(Source!O172,O174)</f>
        <v>0</v>
      </c>
      <c r="G174" s="4" t="s">
        <v>175</v>
      </c>
      <c r="H174" s="4" t="s">
        <v>176</v>
      </c>
      <c r="I174" s="4"/>
      <c r="J174" s="4"/>
      <c r="K174" s="4">
        <v>201</v>
      </c>
      <c r="L174" s="4">
        <v>1</v>
      </c>
      <c r="M174" s="4">
        <v>3</v>
      </c>
      <c r="N174" s="4" t="s">
        <v>3</v>
      </c>
      <c r="O174" s="4">
        <v>2</v>
      </c>
      <c r="P174" s="4"/>
      <c r="Q174" s="4"/>
      <c r="R174" s="4"/>
      <c r="S174" s="4"/>
      <c r="T174" s="4"/>
      <c r="U174" s="4"/>
      <c r="V174" s="4"/>
      <c r="W174" s="4"/>
    </row>
    <row r="175" spans="1:206">
      <c r="A175" s="4">
        <v>50</v>
      </c>
      <c r="B175" s="4">
        <v>0</v>
      </c>
      <c r="C175" s="4">
        <v>0</v>
      </c>
      <c r="D175" s="4">
        <v>1</v>
      </c>
      <c r="E175" s="4">
        <v>202</v>
      </c>
      <c r="F175" s="4">
        <f>ROUND(Source!P172,O175)</f>
        <v>0</v>
      </c>
      <c r="G175" s="4" t="s">
        <v>177</v>
      </c>
      <c r="H175" s="4" t="s">
        <v>178</v>
      </c>
      <c r="I175" s="4"/>
      <c r="J175" s="4"/>
      <c r="K175" s="4">
        <v>202</v>
      </c>
      <c r="L175" s="4">
        <v>2</v>
      </c>
      <c r="M175" s="4">
        <v>3</v>
      </c>
      <c r="N175" s="4" t="s">
        <v>3</v>
      </c>
      <c r="O175" s="4">
        <v>2</v>
      </c>
      <c r="P175" s="4"/>
      <c r="Q175" s="4"/>
      <c r="R175" s="4"/>
      <c r="S175" s="4"/>
      <c r="T175" s="4"/>
      <c r="U175" s="4"/>
      <c r="V175" s="4"/>
      <c r="W175" s="4"/>
    </row>
    <row r="176" spans="1:206">
      <c r="A176" s="4">
        <v>50</v>
      </c>
      <c r="B176" s="4">
        <v>0</v>
      </c>
      <c r="C176" s="4">
        <v>0</v>
      </c>
      <c r="D176" s="4">
        <v>1</v>
      </c>
      <c r="E176" s="4">
        <v>222</v>
      </c>
      <c r="F176" s="4">
        <f>ROUND(Source!AO172,O176)</f>
        <v>0</v>
      </c>
      <c r="G176" s="4" t="s">
        <v>179</v>
      </c>
      <c r="H176" s="4" t="s">
        <v>180</v>
      </c>
      <c r="I176" s="4"/>
      <c r="J176" s="4"/>
      <c r="K176" s="4">
        <v>222</v>
      </c>
      <c r="L176" s="4">
        <v>3</v>
      </c>
      <c r="M176" s="4">
        <v>3</v>
      </c>
      <c r="N176" s="4" t="s">
        <v>3</v>
      </c>
      <c r="O176" s="4">
        <v>2</v>
      </c>
      <c r="P176" s="4"/>
      <c r="Q176" s="4"/>
      <c r="R176" s="4"/>
      <c r="S176" s="4"/>
      <c r="T176" s="4"/>
      <c r="U176" s="4"/>
      <c r="V176" s="4"/>
      <c r="W176" s="4"/>
    </row>
    <row r="177" spans="1:23">
      <c r="A177" s="4">
        <v>50</v>
      </c>
      <c r="B177" s="4">
        <v>0</v>
      </c>
      <c r="C177" s="4">
        <v>0</v>
      </c>
      <c r="D177" s="4">
        <v>1</v>
      </c>
      <c r="E177" s="4">
        <v>225</v>
      </c>
      <c r="F177" s="4">
        <f>ROUND(Source!AV172,O177)</f>
        <v>0</v>
      </c>
      <c r="G177" s="4" t="s">
        <v>181</v>
      </c>
      <c r="H177" s="4" t="s">
        <v>182</v>
      </c>
      <c r="I177" s="4"/>
      <c r="J177" s="4"/>
      <c r="K177" s="4">
        <v>225</v>
      </c>
      <c r="L177" s="4">
        <v>4</v>
      </c>
      <c r="M177" s="4">
        <v>3</v>
      </c>
      <c r="N177" s="4" t="s">
        <v>3</v>
      </c>
      <c r="O177" s="4">
        <v>2</v>
      </c>
      <c r="P177" s="4"/>
      <c r="Q177" s="4"/>
      <c r="R177" s="4"/>
      <c r="S177" s="4"/>
      <c r="T177" s="4"/>
      <c r="U177" s="4"/>
      <c r="V177" s="4"/>
      <c r="W177" s="4"/>
    </row>
    <row r="178" spans="1:23">
      <c r="A178" s="4">
        <v>50</v>
      </c>
      <c r="B178" s="4">
        <v>0</v>
      </c>
      <c r="C178" s="4">
        <v>0</v>
      </c>
      <c r="D178" s="4">
        <v>1</v>
      </c>
      <c r="E178" s="4">
        <v>226</v>
      </c>
      <c r="F178" s="4">
        <f>ROUND(Source!AW172,O178)</f>
        <v>0</v>
      </c>
      <c r="G178" s="4" t="s">
        <v>183</v>
      </c>
      <c r="H178" s="4" t="s">
        <v>184</v>
      </c>
      <c r="I178" s="4"/>
      <c r="J178" s="4"/>
      <c r="K178" s="4">
        <v>226</v>
      </c>
      <c r="L178" s="4">
        <v>5</v>
      </c>
      <c r="M178" s="4">
        <v>3</v>
      </c>
      <c r="N178" s="4" t="s">
        <v>3</v>
      </c>
      <c r="O178" s="4">
        <v>2</v>
      </c>
      <c r="P178" s="4"/>
      <c r="Q178" s="4"/>
      <c r="R178" s="4"/>
      <c r="S178" s="4"/>
      <c r="T178" s="4"/>
      <c r="U178" s="4"/>
      <c r="V178" s="4"/>
      <c r="W178" s="4"/>
    </row>
    <row r="179" spans="1:23">
      <c r="A179" s="4">
        <v>50</v>
      </c>
      <c r="B179" s="4">
        <v>0</v>
      </c>
      <c r="C179" s="4">
        <v>0</v>
      </c>
      <c r="D179" s="4">
        <v>1</v>
      </c>
      <c r="E179" s="4">
        <v>227</v>
      </c>
      <c r="F179" s="4">
        <f>ROUND(Source!AX172,O179)</f>
        <v>0</v>
      </c>
      <c r="G179" s="4" t="s">
        <v>185</v>
      </c>
      <c r="H179" s="4" t="s">
        <v>186</v>
      </c>
      <c r="I179" s="4"/>
      <c r="J179" s="4"/>
      <c r="K179" s="4">
        <v>227</v>
      </c>
      <c r="L179" s="4">
        <v>6</v>
      </c>
      <c r="M179" s="4">
        <v>3</v>
      </c>
      <c r="N179" s="4" t="s">
        <v>3</v>
      </c>
      <c r="O179" s="4">
        <v>2</v>
      </c>
      <c r="P179" s="4"/>
      <c r="Q179" s="4"/>
      <c r="R179" s="4"/>
      <c r="S179" s="4"/>
      <c r="T179" s="4"/>
      <c r="U179" s="4"/>
      <c r="V179" s="4"/>
      <c r="W179" s="4"/>
    </row>
    <row r="180" spans="1:23">
      <c r="A180" s="4">
        <v>50</v>
      </c>
      <c r="B180" s="4">
        <v>0</v>
      </c>
      <c r="C180" s="4">
        <v>0</v>
      </c>
      <c r="D180" s="4">
        <v>1</v>
      </c>
      <c r="E180" s="4">
        <v>228</v>
      </c>
      <c r="F180" s="4">
        <f>ROUND(Source!AY172,O180)</f>
        <v>0</v>
      </c>
      <c r="G180" s="4" t="s">
        <v>187</v>
      </c>
      <c r="H180" s="4" t="s">
        <v>188</v>
      </c>
      <c r="I180" s="4"/>
      <c r="J180" s="4"/>
      <c r="K180" s="4">
        <v>228</v>
      </c>
      <c r="L180" s="4">
        <v>7</v>
      </c>
      <c r="M180" s="4">
        <v>3</v>
      </c>
      <c r="N180" s="4" t="s">
        <v>3</v>
      </c>
      <c r="O180" s="4">
        <v>2</v>
      </c>
      <c r="P180" s="4"/>
      <c r="Q180" s="4"/>
      <c r="R180" s="4"/>
      <c r="S180" s="4"/>
      <c r="T180" s="4"/>
      <c r="U180" s="4"/>
      <c r="V180" s="4"/>
      <c r="W180" s="4"/>
    </row>
    <row r="181" spans="1:23">
      <c r="A181" s="4">
        <v>50</v>
      </c>
      <c r="B181" s="4">
        <v>0</v>
      </c>
      <c r="C181" s="4">
        <v>0</v>
      </c>
      <c r="D181" s="4">
        <v>1</v>
      </c>
      <c r="E181" s="4">
        <v>216</v>
      </c>
      <c r="F181" s="4">
        <f>ROUND(Source!AP172,O181)</f>
        <v>0</v>
      </c>
      <c r="G181" s="4" t="s">
        <v>189</v>
      </c>
      <c r="H181" s="4" t="s">
        <v>190</v>
      </c>
      <c r="I181" s="4"/>
      <c r="J181" s="4"/>
      <c r="K181" s="4">
        <v>216</v>
      </c>
      <c r="L181" s="4">
        <v>8</v>
      </c>
      <c r="M181" s="4">
        <v>3</v>
      </c>
      <c r="N181" s="4" t="s">
        <v>3</v>
      </c>
      <c r="O181" s="4">
        <v>2</v>
      </c>
      <c r="P181" s="4"/>
      <c r="Q181" s="4"/>
      <c r="R181" s="4"/>
      <c r="S181" s="4"/>
      <c r="T181" s="4"/>
      <c r="U181" s="4"/>
      <c r="V181" s="4"/>
      <c r="W181" s="4"/>
    </row>
    <row r="182" spans="1:23">
      <c r="A182" s="4">
        <v>50</v>
      </c>
      <c r="B182" s="4">
        <v>0</v>
      </c>
      <c r="C182" s="4">
        <v>0</v>
      </c>
      <c r="D182" s="4">
        <v>1</v>
      </c>
      <c r="E182" s="4">
        <v>223</v>
      </c>
      <c r="F182" s="4">
        <f>ROUND(Source!AQ172,O182)</f>
        <v>0</v>
      </c>
      <c r="G182" s="4" t="s">
        <v>191</v>
      </c>
      <c r="H182" s="4" t="s">
        <v>192</v>
      </c>
      <c r="I182" s="4"/>
      <c r="J182" s="4"/>
      <c r="K182" s="4">
        <v>223</v>
      </c>
      <c r="L182" s="4">
        <v>9</v>
      </c>
      <c r="M182" s="4">
        <v>3</v>
      </c>
      <c r="N182" s="4" t="s">
        <v>3</v>
      </c>
      <c r="O182" s="4">
        <v>2</v>
      </c>
      <c r="P182" s="4"/>
      <c r="Q182" s="4"/>
      <c r="R182" s="4"/>
      <c r="S182" s="4"/>
      <c r="T182" s="4"/>
      <c r="U182" s="4"/>
      <c r="V182" s="4"/>
      <c r="W182" s="4"/>
    </row>
    <row r="183" spans="1:23">
      <c r="A183" s="4">
        <v>50</v>
      </c>
      <c r="B183" s="4">
        <v>0</v>
      </c>
      <c r="C183" s="4">
        <v>0</v>
      </c>
      <c r="D183" s="4">
        <v>1</v>
      </c>
      <c r="E183" s="4">
        <v>229</v>
      </c>
      <c r="F183" s="4">
        <f>ROUND(Source!AZ172,O183)</f>
        <v>0</v>
      </c>
      <c r="G183" s="4" t="s">
        <v>193</v>
      </c>
      <c r="H183" s="4" t="s">
        <v>194</v>
      </c>
      <c r="I183" s="4"/>
      <c r="J183" s="4"/>
      <c r="K183" s="4">
        <v>229</v>
      </c>
      <c r="L183" s="4">
        <v>10</v>
      </c>
      <c r="M183" s="4">
        <v>3</v>
      </c>
      <c r="N183" s="4" t="s">
        <v>3</v>
      </c>
      <c r="O183" s="4">
        <v>2</v>
      </c>
      <c r="P183" s="4"/>
      <c r="Q183" s="4"/>
      <c r="R183" s="4"/>
      <c r="S183" s="4"/>
      <c r="T183" s="4"/>
      <c r="U183" s="4"/>
      <c r="V183" s="4"/>
      <c r="W183" s="4"/>
    </row>
    <row r="184" spans="1:23">
      <c r="A184" s="4">
        <v>50</v>
      </c>
      <c r="B184" s="4">
        <v>0</v>
      </c>
      <c r="C184" s="4">
        <v>0</v>
      </c>
      <c r="D184" s="4">
        <v>1</v>
      </c>
      <c r="E184" s="4">
        <v>203</v>
      </c>
      <c r="F184" s="4">
        <f>ROUND(Source!Q172,O184)</f>
        <v>0</v>
      </c>
      <c r="G184" s="4" t="s">
        <v>195</v>
      </c>
      <c r="H184" s="4" t="s">
        <v>196</v>
      </c>
      <c r="I184" s="4"/>
      <c r="J184" s="4"/>
      <c r="K184" s="4">
        <v>203</v>
      </c>
      <c r="L184" s="4">
        <v>11</v>
      </c>
      <c r="M184" s="4">
        <v>3</v>
      </c>
      <c r="N184" s="4" t="s">
        <v>3</v>
      </c>
      <c r="O184" s="4">
        <v>2</v>
      </c>
      <c r="P184" s="4"/>
      <c r="Q184" s="4"/>
      <c r="R184" s="4"/>
      <c r="S184" s="4"/>
      <c r="T184" s="4"/>
      <c r="U184" s="4"/>
      <c r="V184" s="4"/>
      <c r="W184" s="4"/>
    </row>
    <row r="185" spans="1:23">
      <c r="A185" s="4">
        <v>50</v>
      </c>
      <c r="B185" s="4">
        <v>0</v>
      </c>
      <c r="C185" s="4">
        <v>0</v>
      </c>
      <c r="D185" s="4">
        <v>1</v>
      </c>
      <c r="E185" s="4">
        <v>231</v>
      </c>
      <c r="F185" s="4">
        <f>ROUND(Source!BB172,O185)</f>
        <v>0</v>
      </c>
      <c r="G185" s="4" t="s">
        <v>197</v>
      </c>
      <c r="H185" s="4" t="s">
        <v>198</v>
      </c>
      <c r="I185" s="4"/>
      <c r="J185" s="4"/>
      <c r="K185" s="4">
        <v>231</v>
      </c>
      <c r="L185" s="4">
        <v>12</v>
      </c>
      <c r="M185" s="4">
        <v>3</v>
      </c>
      <c r="N185" s="4" t="s">
        <v>3</v>
      </c>
      <c r="O185" s="4">
        <v>2</v>
      </c>
      <c r="P185" s="4"/>
      <c r="Q185" s="4"/>
      <c r="R185" s="4"/>
      <c r="S185" s="4"/>
      <c r="T185" s="4"/>
      <c r="U185" s="4"/>
      <c r="V185" s="4"/>
      <c r="W185" s="4"/>
    </row>
    <row r="186" spans="1:23">
      <c r="A186" s="4">
        <v>50</v>
      </c>
      <c r="B186" s="4">
        <v>0</v>
      </c>
      <c r="C186" s="4">
        <v>0</v>
      </c>
      <c r="D186" s="4">
        <v>1</v>
      </c>
      <c r="E186" s="4">
        <v>204</v>
      </c>
      <c r="F186" s="4">
        <f>ROUND(Source!R172,O186)</f>
        <v>0</v>
      </c>
      <c r="G186" s="4" t="s">
        <v>199</v>
      </c>
      <c r="H186" s="4" t="s">
        <v>200</v>
      </c>
      <c r="I186" s="4"/>
      <c r="J186" s="4"/>
      <c r="K186" s="4">
        <v>204</v>
      </c>
      <c r="L186" s="4">
        <v>13</v>
      </c>
      <c r="M186" s="4">
        <v>3</v>
      </c>
      <c r="N186" s="4" t="s">
        <v>3</v>
      </c>
      <c r="O186" s="4">
        <v>2</v>
      </c>
      <c r="P186" s="4"/>
      <c r="Q186" s="4"/>
      <c r="R186" s="4"/>
      <c r="S186" s="4"/>
      <c r="T186" s="4"/>
      <c r="U186" s="4"/>
      <c r="V186" s="4"/>
      <c r="W186" s="4"/>
    </row>
    <row r="187" spans="1:23">
      <c r="A187" s="4">
        <v>50</v>
      </c>
      <c r="B187" s="4">
        <v>0</v>
      </c>
      <c r="C187" s="4">
        <v>0</v>
      </c>
      <c r="D187" s="4">
        <v>1</v>
      </c>
      <c r="E187" s="4">
        <v>205</v>
      </c>
      <c r="F187" s="4">
        <f>ROUND(Source!S172,O187)</f>
        <v>0</v>
      </c>
      <c r="G187" s="4" t="s">
        <v>201</v>
      </c>
      <c r="H187" s="4" t="s">
        <v>202</v>
      </c>
      <c r="I187" s="4"/>
      <c r="J187" s="4"/>
      <c r="K187" s="4">
        <v>205</v>
      </c>
      <c r="L187" s="4">
        <v>14</v>
      </c>
      <c r="M187" s="4">
        <v>3</v>
      </c>
      <c r="N187" s="4" t="s">
        <v>3</v>
      </c>
      <c r="O187" s="4">
        <v>2</v>
      </c>
      <c r="P187" s="4"/>
      <c r="Q187" s="4"/>
      <c r="R187" s="4"/>
      <c r="S187" s="4"/>
      <c r="T187" s="4"/>
      <c r="U187" s="4"/>
      <c r="V187" s="4"/>
      <c r="W187" s="4"/>
    </row>
    <row r="188" spans="1:23">
      <c r="A188" s="4">
        <v>50</v>
      </c>
      <c r="B188" s="4">
        <v>0</v>
      </c>
      <c r="C188" s="4">
        <v>0</v>
      </c>
      <c r="D188" s="4">
        <v>1</v>
      </c>
      <c r="E188" s="4">
        <v>232</v>
      </c>
      <c r="F188" s="4">
        <f>ROUND(Source!BC172,O188)</f>
        <v>0</v>
      </c>
      <c r="G188" s="4" t="s">
        <v>203</v>
      </c>
      <c r="H188" s="4" t="s">
        <v>204</v>
      </c>
      <c r="I188" s="4"/>
      <c r="J188" s="4"/>
      <c r="K188" s="4">
        <v>232</v>
      </c>
      <c r="L188" s="4">
        <v>15</v>
      </c>
      <c r="M188" s="4">
        <v>3</v>
      </c>
      <c r="N188" s="4" t="s">
        <v>3</v>
      </c>
      <c r="O188" s="4">
        <v>2</v>
      </c>
      <c r="P188" s="4"/>
      <c r="Q188" s="4"/>
      <c r="R188" s="4"/>
      <c r="S188" s="4"/>
      <c r="T188" s="4"/>
      <c r="U188" s="4"/>
      <c r="V188" s="4"/>
      <c r="W188" s="4"/>
    </row>
    <row r="189" spans="1:23">
      <c r="A189" s="4">
        <v>50</v>
      </c>
      <c r="B189" s="4">
        <v>0</v>
      </c>
      <c r="C189" s="4">
        <v>0</v>
      </c>
      <c r="D189" s="4">
        <v>1</v>
      </c>
      <c r="E189" s="4">
        <v>214</v>
      </c>
      <c r="F189" s="4">
        <f>ROUND(Source!AS172,O189)</f>
        <v>0</v>
      </c>
      <c r="G189" s="4" t="s">
        <v>205</v>
      </c>
      <c r="H189" s="4" t="s">
        <v>206</v>
      </c>
      <c r="I189" s="4"/>
      <c r="J189" s="4"/>
      <c r="K189" s="4">
        <v>214</v>
      </c>
      <c r="L189" s="4">
        <v>16</v>
      </c>
      <c r="M189" s="4">
        <v>3</v>
      </c>
      <c r="N189" s="4" t="s">
        <v>3</v>
      </c>
      <c r="O189" s="4">
        <v>2</v>
      </c>
      <c r="P189" s="4"/>
      <c r="Q189" s="4"/>
      <c r="R189" s="4"/>
      <c r="S189" s="4"/>
      <c r="T189" s="4"/>
      <c r="U189" s="4"/>
      <c r="V189" s="4"/>
      <c r="W189" s="4"/>
    </row>
    <row r="190" spans="1:23">
      <c r="A190" s="4">
        <v>50</v>
      </c>
      <c r="B190" s="4">
        <v>0</v>
      </c>
      <c r="C190" s="4">
        <v>0</v>
      </c>
      <c r="D190" s="4">
        <v>1</v>
      </c>
      <c r="E190" s="4">
        <v>215</v>
      </c>
      <c r="F190" s="4">
        <f>ROUND(Source!AT172,O190)</f>
        <v>0</v>
      </c>
      <c r="G190" s="4" t="s">
        <v>207</v>
      </c>
      <c r="H190" s="4" t="s">
        <v>208</v>
      </c>
      <c r="I190" s="4"/>
      <c r="J190" s="4"/>
      <c r="K190" s="4">
        <v>215</v>
      </c>
      <c r="L190" s="4">
        <v>17</v>
      </c>
      <c r="M190" s="4">
        <v>3</v>
      </c>
      <c r="N190" s="4" t="s">
        <v>3</v>
      </c>
      <c r="O190" s="4">
        <v>2</v>
      </c>
      <c r="P190" s="4"/>
      <c r="Q190" s="4"/>
      <c r="R190" s="4"/>
      <c r="S190" s="4"/>
      <c r="T190" s="4"/>
      <c r="U190" s="4"/>
      <c r="V190" s="4"/>
      <c r="W190" s="4"/>
    </row>
    <row r="191" spans="1:23">
      <c r="A191" s="4">
        <v>50</v>
      </c>
      <c r="B191" s="4">
        <v>0</v>
      </c>
      <c r="C191" s="4">
        <v>0</v>
      </c>
      <c r="D191" s="4">
        <v>1</v>
      </c>
      <c r="E191" s="4">
        <v>217</v>
      </c>
      <c r="F191" s="4">
        <f>ROUND(Source!AU172,O191)</f>
        <v>0</v>
      </c>
      <c r="G191" s="4" t="s">
        <v>209</v>
      </c>
      <c r="H191" s="4" t="s">
        <v>210</v>
      </c>
      <c r="I191" s="4"/>
      <c r="J191" s="4"/>
      <c r="K191" s="4">
        <v>217</v>
      </c>
      <c r="L191" s="4">
        <v>18</v>
      </c>
      <c r="M191" s="4">
        <v>3</v>
      </c>
      <c r="N191" s="4" t="s">
        <v>3</v>
      </c>
      <c r="O191" s="4">
        <v>2</v>
      </c>
      <c r="P191" s="4"/>
      <c r="Q191" s="4"/>
      <c r="R191" s="4"/>
      <c r="S191" s="4"/>
      <c r="T191" s="4"/>
      <c r="U191" s="4"/>
      <c r="V191" s="4"/>
      <c r="W191" s="4"/>
    </row>
    <row r="192" spans="1:23">
      <c r="A192" s="4">
        <v>50</v>
      </c>
      <c r="B192" s="4">
        <v>0</v>
      </c>
      <c r="C192" s="4">
        <v>0</v>
      </c>
      <c r="D192" s="4">
        <v>1</v>
      </c>
      <c r="E192" s="4">
        <v>230</v>
      </c>
      <c r="F192" s="4">
        <f>ROUND(Source!BA172,O192)</f>
        <v>0</v>
      </c>
      <c r="G192" s="4" t="s">
        <v>211</v>
      </c>
      <c r="H192" s="4" t="s">
        <v>212</v>
      </c>
      <c r="I192" s="4"/>
      <c r="J192" s="4"/>
      <c r="K192" s="4">
        <v>230</v>
      </c>
      <c r="L192" s="4">
        <v>19</v>
      </c>
      <c r="M192" s="4">
        <v>3</v>
      </c>
      <c r="N192" s="4" t="s">
        <v>3</v>
      </c>
      <c r="O192" s="4">
        <v>2</v>
      </c>
      <c r="P192" s="4"/>
      <c r="Q192" s="4"/>
      <c r="R192" s="4"/>
      <c r="S192" s="4"/>
      <c r="T192" s="4"/>
      <c r="U192" s="4"/>
      <c r="V192" s="4"/>
      <c r="W192" s="4"/>
    </row>
    <row r="193" spans="1:206">
      <c r="A193" s="4">
        <v>50</v>
      </c>
      <c r="B193" s="4">
        <v>0</v>
      </c>
      <c r="C193" s="4">
        <v>0</v>
      </c>
      <c r="D193" s="4">
        <v>1</v>
      </c>
      <c r="E193" s="4">
        <v>206</v>
      </c>
      <c r="F193" s="4">
        <f>ROUND(Source!T172,O193)</f>
        <v>0</v>
      </c>
      <c r="G193" s="4" t="s">
        <v>213</v>
      </c>
      <c r="H193" s="4" t="s">
        <v>214</v>
      </c>
      <c r="I193" s="4"/>
      <c r="J193" s="4"/>
      <c r="K193" s="4">
        <v>206</v>
      </c>
      <c r="L193" s="4">
        <v>20</v>
      </c>
      <c r="M193" s="4">
        <v>3</v>
      </c>
      <c r="N193" s="4" t="s">
        <v>3</v>
      </c>
      <c r="O193" s="4">
        <v>2</v>
      </c>
      <c r="P193" s="4"/>
      <c r="Q193" s="4"/>
      <c r="R193" s="4"/>
      <c r="S193" s="4"/>
      <c r="T193" s="4"/>
      <c r="U193" s="4"/>
      <c r="V193" s="4"/>
      <c r="W193" s="4"/>
    </row>
    <row r="194" spans="1:206">
      <c r="A194" s="4">
        <v>50</v>
      </c>
      <c r="B194" s="4">
        <v>0</v>
      </c>
      <c r="C194" s="4">
        <v>0</v>
      </c>
      <c r="D194" s="4">
        <v>1</v>
      </c>
      <c r="E194" s="4">
        <v>207</v>
      </c>
      <c r="F194" s="4">
        <f>Source!U172</f>
        <v>0</v>
      </c>
      <c r="G194" s="4" t="s">
        <v>215</v>
      </c>
      <c r="H194" s="4" t="s">
        <v>216</v>
      </c>
      <c r="I194" s="4"/>
      <c r="J194" s="4"/>
      <c r="K194" s="4">
        <v>207</v>
      </c>
      <c r="L194" s="4">
        <v>21</v>
      </c>
      <c r="M194" s="4">
        <v>3</v>
      </c>
      <c r="N194" s="4" t="s">
        <v>3</v>
      </c>
      <c r="O194" s="4">
        <v>-1</v>
      </c>
      <c r="P194" s="4"/>
      <c r="Q194" s="4"/>
      <c r="R194" s="4"/>
      <c r="S194" s="4"/>
      <c r="T194" s="4"/>
      <c r="U194" s="4"/>
      <c r="V194" s="4"/>
      <c r="W194" s="4"/>
    </row>
    <row r="195" spans="1:206">
      <c r="A195" s="4">
        <v>50</v>
      </c>
      <c r="B195" s="4">
        <v>0</v>
      </c>
      <c r="C195" s="4">
        <v>0</v>
      </c>
      <c r="D195" s="4">
        <v>1</v>
      </c>
      <c r="E195" s="4">
        <v>208</v>
      </c>
      <c r="F195" s="4">
        <f>Source!V172</f>
        <v>0</v>
      </c>
      <c r="G195" s="4" t="s">
        <v>217</v>
      </c>
      <c r="H195" s="4" t="s">
        <v>218</v>
      </c>
      <c r="I195" s="4"/>
      <c r="J195" s="4"/>
      <c r="K195" s="4">
        <v>208</v>
      </c>
      <c r="L195" s="4">
        <v>22</v>
      </c>
      <c r="M195" s="4">
        <v>3</v>
      </c>
      <c r="N195" s="4" t="s">
        <v>3</v>
      </c>
      <c r="O195" s="4">
        <v>-1</v>
      </c>
      <c r="P195" s="4"/>
      <c r="Q195" s="4"/>
      <c r="R195" s="4"/>
      <c r="S195" s="4"/>
      <c r="T195" s="4"/>
      <c r="U195" s="4"/>
      <c r="V195" s="4"/>
      <c r="W195" s="4"/>
    </row>
    <row r="196" spans="1:206">
      <c r="A196" s="4">
        <v>50</v>
      </c>
      <c r="B196" s="4">
        <v>0</v>
      </c>
      <c r="C196" s="4">
        <v>0</v>
      </c>
      <c r="D196" s="4">
        <v>1</v>
      </c>
      <c r="E196" s="4">
        <v>209</v>
      </c>
      <c r="F196" s="4">
        <f>ROUND(Source!W172,O196)</f>
        <v>0</v>
      </c>
      <c r="G196" s="4" t="s">
        <v>219</v>
      </c>
      <c r="H196" s="4" t="s">
        <v>220</v>
      </c>
      <c r="I196" s="4"/>
      <c r="J196" s="4"/>
      <c r="K196" s="4">
        <v>209</v>
      </c>
      <c r="L196" s="4">
        <v>23</v>
      </c>
      <c r="M196" s="4">
        <v>3</v>
      </c>
      <c r="N196" s="4" t="s">
        <v>3</v>
      </c>
      <c r="O196" s="4">
        <v>2</v>
      </c>
      <c r="P196" s="4"/>
      <c r="Q196" s="4"/>
      <c r="R196" s="4"/>
      <c r="S196" s="4"/>
      <c r="T196" s="4"/>
      <c r="U196" s="4"/>
      <c r="V196" s="4"/>
      <c r="W196" s="4"/>
    </row>
    <row r="197" spans="1:206">
      <c r="A197" s="4">
        <v>50</v>
      </c>
      <c r="B197" s="4">
        <v>0</v>
      </c>
      <c r="C197" s="4">
        <v>0</v>
      </c>
      <c r="D197" s="4">
        <v>1</v>
      </c>
      <c r="E197" s="4">
        <v>233</v>
      </c>
      <c r="F197" s="4">
        <f>ROUND(Source!BD172,O197)</f>
        <v>0</v>
      </c>
      <c r="G197" s="4" t="s">
        <v>221</v>
      </c>
      <c r="H197" s="4" t="s">
        <v>222</v>
      </c>
      <c r="I197" s="4"/>
      <c r="J197" s="4"/>
      <c r="K197" s="4">
        <v>233</v>
      </c>
      <c r="L197" s="4">
        <v>24</v>
      </c>
      <c r="M197" s="4">
        <v>3</v>
      </c>
      <c r="N197" s="4" t="s">
        <v>3</v>
      </c>
      <c r="O197" s="4">
        <v>2</v>
      </c>
      <c r="P197" s="4"/>
      <c r="Q197" s="4"/>
      <c r="R197" s="4"/>
      <c r="S197" s="4"/>
      <c r="T197" s="4"/>
      <c r="U197" s="4"/>
      <c r="V197" s="4"/>
      <c r="W197" s="4"/>
    </row>
    <row r="198" spans="1:206">
      <c r="A198" s="4">
        <v>50</v>
      </c>
      <c r="B198" s="4">
        <v>0</v>
      </c>
      <c r="C198" s="4">
        <v>0</v>
      </c>
      <c r="D198" s="4">
        <v>1</v>
      </c>
      <c r="E198" s="4">
        <v>210</v>
      </c>
      <c r="F198" s="4">
        <f>ROUND(Source!X172,O198)</f>
        <v>0</v>
      </c>
      <c r="G198" s="4" t="s">
        <v>223</v>
      </c>
      <c r="H198" s="4" t="s">
        <v>224</v>
      </c>
      <c r="I198" s="4"/>
      <c r="J198" s="4"/>
      <c r="K198" s="4">
        <v>210</v>
      </c>
      <c r="L198" s="4">
        <v>25</v>
      </c>
      <c r="M198" s="4">
        <v>3</v>
      </c>
      <c r="N198" s="4" t="s">
        <v>3</v>
      </c>
      <c r="O198" s="4">
        <v>2</v>
      </c>
      <c r="P198" s="4"/>
      <c r="Q198" s="4"/>
      <c r="R198" s="4"/>
      <c r="S198" s="4"/>
      <c r="T198" s="4"/>
      <c r="U198" s="4"/>
      <c r="V198" s="4"/>
      <c r="W198" s="4"/>
    </row>
    <row r="199" spans="1:206">
      <c r="A199" s="4">
        <v>50</v>
      </c>
      <c r="B199" s="4">
        <v>0</v>
      </c>
      <c r="C199" s="4">
        <v>0</v>
      </c>
      <c r="D199" s="4">
        <v>1</v>
      </c>
      <c r="E199" s="4">
        <v>211</v>
      </c>
      <c r="F199" s="4">
        <f>ROUND(Source!Y172,O199)</f>
        <v>0</v>
      </c>
      <c r="G199" s="4" t="s">
        <v>225</v>
      </c>
      <c r="H199" s="4" t="s">
        <v>226</v>
      </c>
      <c r="I199" s="4"/>
      <c r="J199" s="4"/>
      <c r="K199" s="4">
        <v>211</v>
      </c>
      <c r="L199" s="4">
        <v>26</v>
      </c>
      <c r="M199" s="4">
        <v>3</v>
      </c>
      <c r="N199" s="4" t="s">
        <v>3</v>
      </c>
      <c r="O199" s="4">
        <v>2</v>
      </c>
      <c r="P199" s="4"/>
      <c r="Q199" s="4"/>
      <c r="R199" s="4"/>
      <c r="S199" s="4"/>
      <c r="T199" s="4"/>
      <c r="U199" s="4"/>
      <c r="V199" s="4"/>
      <c r="W199" s="4"/>
    </row>
    <row r="200" spans="1:206">
      <c r="A200" s="4">
        <v>50</v>
      </c>
      <c r="B200" s="4">
        <v>0</v>
      </c>
      <c r="C200" s="4">
        <v>0</v>
      </c>
      <c r="D200" s="4">
        <v>1</v>
      </c>
      <c r="E200" s="4">
        <v>224</v>
      </c>
      <c r="F200" s="4">
        <f>ROUND(Source!AR172,O200)</f>
        <v>0</v>
      </c>
      <c r="G200" s="4" t="s">
        <v>227</v>
      </c>
      <c r="H200" s="4" t="s">
        <v>228</v>
      </c>
      <c r="I200" s="4"/>
      <c r="J200" s="4"/>
      <c r="K200" s="4">
        <v>224</v>
      </c>
      <c r="L200" s="4">
        <v>27</v>
      </c>
      <c r="M200" s="4">
        <v>3</v>
      </c>
      <c r="N200" s="4" t="s">
        <v>3</v>
      </c>
      <c r="O200" s="4">
        <v>2</v>
      </c>
      <c r="P200" s="4"/>
      <c r="Q200" s="4"/>
      <c r="R200" s="4"/>
      <c r="S200" s="4"/>
      <c r="T200" s="4"/>
      <c r="U200" s="4"/>
      <c r="V200" s="4"/>
      <c r="W200" s="4"/>
    </row>
    <row r="202" spans="1:206">
      <c r="A202" s="2">
        <v>51</v>
      </c>
      <c r="B202" s="2">
        <f>B20</f>
        <v>1</v>
      </c>
      <c r="C202" s="2">
        <f>A20</f>
        <v>3</v>
      </c>
      <c r="D202" s="2">
        <f>ROW(A20)</f>
        <v>20</v>
      </c>
      <c r="E202" s="2"/>
      <c r="F202" s="2" t="str">
        <f>IF(F20&lt;&gt;"",F20,"")</f>
        <v>Помещение №1</v>
      </c>
      <c r="G202" s="2" t="str">
        <f>IF(G20&lt;&gt;"",G20,"")</f>
        <v>Новая локальная смета</v>
      </c>
      <c r="H202" s="2">
        <v>0</v>
      </c>
      <c r="I202" s="2"/>
      <c r="J202" s="2"/>
      <c r="K202" s="2"/>
      <c r="L202" s="2"/>
      <c r="M202" s="2"/>
      <c r="N202" s="2"/>
      <c r="O202" s="2">
        <f t="shared" ref="O202:T202" si="130">ROUND(O58+O104+O138+O172+AB202,2)</f>
        <v>166728.69</v>
      </c>
      <c r="P202" s="2">
        <f t="shared" si="130"/>
        <v>76161.16</v>
      </c>
      <c r="Q202" s="2">
        <f t="shared" si="130"/>
        <v>5434.02</v>
      </c>
      <c r="R202" s="2">
        <f t="shared" si="130"/>
        <v>2373.75</v>
      </c>
      <c r="S202" s="2">
        <f t="shared" si="130"/>
        <v>85133.51</v>
      </c>
      <c r="T202" s="2">
        <f t="shared" si="130"/>
        <v>0</v>
      </c>
      <c r="U202" s="2">
        <f>U58+U104+U138+U172+AH202</f>
        <v>296.91835999999995</v>
      </c>
      <c r="V202" s="2">
        <f>V58+V104+V138+V172+AI202</f>
        <v>7.1583879999999995</v>
      </c>
      <c r="W202" s="2">
        <f>ROUND(W58+W104+W138+W172+AJ202,2)</f>
        <v>427.64</v>
      </c>
      <c r="X202" s="2">
        <f>ROUND(X58+X104+X138+X172+AK202,2)</f>
        <v>82593.98</v>
      </c>
      <c r="Y202" s="2">
        <f>ROUND(Y58+Y104+Y138+Y172+AL202,2)</f>
        <v>47697.25</v>
      </c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>
        <f t="shared" ref="AO202:BD202" si="131">ROUND(AO58+AO104+AO138+AO172+BX202,2)</f>
        <v>0</v>
      </c>
      <c r="AP202" s="2">
        <f t="shared" si="131"/>
        <v>0</v>
      </c>
      <c r="AQ202" s="2">
        <f t="shared" si="131"/>
        <v>0</v>
      </c>
      <c r="AR202" s="2">
        <f t="shared" si="131"/>
        <v>297019.92</v>
      </c>
      <c r="AS202" s="2">
        <f t="shared" si="131"/>
        <v>274965.93</v>
      </c>
      <c r="AT202" s="2">
        <f t="shared" si="131"/>
        <v>22053.99</v>
      </c>
      <c r="AU202" s="2">
        <f t="shared" si="131"/>
        <v>0</v>
      </c>
      <c r="AV202" s="2">
        <f t="shared" si="131"/>
        <v>76161.16</v>
      </c>
      <c r="AW202" s="2">
        <f t="shared" si="131"/>
        <v>76161.16</v>
      </c>
      <c r="AX202" s="2">
        <f t="shared" si="131"/>
        <v>0</v>
      </c>
      <c r="AY202" s="2">
        <f t="shared" si="131"/>
        <v>76161.16</v>
      </c>
      <c r="AZ202" s="2">
        <f t="shared" si="131"/>
        <v>0</v>
      </c>
      <c r="BA202" s="2">
        <f t="shared" si="131"/>
        <v>0</v>
      </c>
      <c r="BB202" s="2">
        <f t="shared" si="131"/>
        <v>0</v>
      </c>
      <c r="BC202" s="2">
        <f t="shared" si="131"/>
        <v>0</v>
      </c>
      <c r="BD202" s="2">
        <f t="shared" si="131"/>
        <v>0</v>
      </c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>
        <v>0</v>
      </c>
    </row>
    <row r="204" spans="1:206">
      <c r="A204" s="4">
        <v>50</v>
      </c>
      <c r="B204" s="4">
        <v>0</v>
      </c>
      <c r="C204" s="4">
        <v>0</v>
      </c>
      <c r="D204" s="4">
        <v>1</v>
      </c>
      <c r="E204" s="4">
        <v>201</v>
      </c>
      <c r="F204" s="4">
        <f>ROUND(Source!O202,O204)</f>
        <v>166728.69</v>
      </c>
      <c r="G204" s="4" t="s">
        <v>175</v>
      </c>
      <c r="H204" s="4" t="s">
        <v>176</v>
      </c>
      <c r="I204" s="4"/>
      <c r="J204" s="4"/>
      <c r="K204" s="4">
        <v>201</v>
      </c>
      <c r="L204" s="4">
        <v>1</v>
      </c>
      <c r="M204" s="4">
        <v>3</v>
      </c>
      <c r="N204" s="4" t="s">
        <v>3</v>
      </c>
      <c r="O204" s="4">
        <v>2</v>
      </c>
      <c r="P204" s="4"/>
      <c r="Q204" s="4"/>
      <c r="R204" s="4"/>
      <c r="S204" s="4"/>
      <c r="T204" s="4"/>
      <c r="U204" s="4"/>
      <c r="V204" s="4"/>
      <c r="W204" s="4"/>
    </row>
    <row r="205" spans="1:206">
      <c r="A205" s="4">
        <v>50</v>
      </c>
      <c r="B205" s="4">
        <v>0</v>
      </c>
      <c r="C205" s="4">
        <v>0</v>
      </c>
      <c r="D205" s="4">
        <v>1</v>
      </c>
      <c r="E205" s="4">
        <v>202</v>
      </c>
      <c r="F205" s="4">
        <f>ROUND(Source!P202,O205)</f>
        <v>76161.16</v>
      </c>
      <c r="G205" s="4" t="s">
        <v>177</v>
      </c>
      <c r="H205" s="4" t="s">
        <v>178</v>
      </c>
      <c r="I205" s="4"/>
      <c r="J205" s="4"/>
      <c r="K205" s="4">
        <v>202</v>
      </c>
      <c r="L205" s="4">
        <v>2</v>
      </c>
      <c r="M205" s="4">
        <v>3</v>
      </c>
      <c r="N205" s="4" t="s">
        <v>3</v>
      </c>
      <c r="O205" s="4">
        <v>2</v>
      </c>
      <c r="P205" s="4"/>
      <c r="Q205" s="4"/>
      <c r="R205" s="4"/>
      <c r="S205" s="4"/>
      <c r="T205" s="4"/>
      <c r="U205" s="4"/>
      <c r="V205" s="4"/>
      <c r="W205" s="4"/>
    </row>
    <row r="206" spans="1:206">
      <c r="A206" s="4">
        <v>50</v>
      </c>
      <c r="B206" s="4">
        <v>0</v>
      </c>
      <c r="C206" s="4">
        <v>0</v>
      </c>
      <c r="D206" s="4">
        <v>1</v>
      </c>
      <c r="E206" s="4">
        <v>222</v>
      </c>
      <c r="F206" s="4">
        <f>ROUND(Source!AO202,O206)</f>
        <v>0</v>
      </c>
      <c r="G206" s="4" t="s">
        <v>179</v>
      </c>
      <c r="H206" s="4" t="s">
        <v>180</v>
      </c>
      <c r="I206" s="4"/>
      <c r="J206" s="4"/>
      <c r="K206" s="4">
        <v>222</v>
      </c>
      <c r="L206" s="4">
        <v>3</v>
      </c>
      <c r="M206" s="4">
        <v>3</v>
      </c>
      <c r="N206" s="4" t="s">
        <v>3</v>
      </c>
      <c r="O206" s="4">
        <v>2</v>
      </c>
      <c r="P206" s="4"/>
      <c r="Q206" s="4"/>
      <c r="R206" s="4"/>
      <c r="S206" s="4"/>
      <c r="T206" s="4"/>
      <c r="U206" s="4"/>
      <c r="V206" s="4"/>
      <c r="W206" s="4"/>
    </row>
    <row r="207" spans="1:206">
      <c r="A207" s="4">
        <v>50</v>
      </c>
      <c r="B207" s="4">
        <v>0</v>
      </c>
      <c r="C207" s="4">
        <v>0</v>
      </c>
      <c r="D207" s="4">
        <v>1</v>
      </c>
      <c r="E207" s="4">
        <v>225</v>
      </c>
      <c r="F207" s="4">
        <f>ROUND(Source!AV202,O207)</f>
        <v>76161.16</v>
      </c>
      <c r="G207" s="4" t="s">
        <v>181</v>
      </c>
      <c r="H207" s="4" t="s">
        <v>182</v>
      </c>
      <c r="I207" s="4"/>
      <c r="J207" s="4"/>
      <c r="K207" s="4">
        <v>225</v>
      </c>
      <c r="L207" s="4">
        <v>4</v>
      </c>
      <c r="M207" s="4">
        <v>3</v>
      </c>
      <c r="N207" s="4" t="s">
        <v>3</v>
      </c>
      <c r="O207" s="4">
        <v>2</v>
      </c>
      <c r="P207" s="4"/>
      <c r="Q207" s="4"/>
      <c r="R207" s="4"/>
      <c r="S207" s="4"/>
      <c r="T207" s="4"/>
      <c r="U207" s="4"/>
      <c r="V207" s="4"/>
      <c r="W207" s="4"/>
    </row>
    <row r="208" spans="1:206">
      <c r="A208" s="4">
        <v>50</v>
      </c>
      <c r="B208" s="4">
        <v>0</v>
      </c>
      <c r="C208" s="4">
        <v>0</v>
      </c>
      <c r="D208" s="4">
        <v>1</v>
      </c>
      <c r="E208" s="4">
        <v>226</v>
      </c>
      <c r="F208" s="4">
        <f>ROUND(Source!AW202,O208)</f>
        <v>76161.16</v>
      </c>
      <c r="G208" s="4" t="s">
        <v>183</v>
      </c>
      <c r="H208" s="4" t="s">
        <v>184</v>
      </c>
      <c r="I208" s="4"/>
      <c r="J208" s="4"/>
      <c r="K208" s="4">
        <v>226</v>
      </c>
      <c r="L208" s="4">
        <v>5</v>
      </c>
      <c r="M208" s="4">
        <v>3</v>
      </c>
      <c r="N208" s="4" t="s">
        <v>3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</row>
    <row r="209" spans="1:23">
      <c r="A209" s="4">
        <v>50</v>
      </c>
      <c r="B209" s="4">
        <v>0</v>
      </c>
      <c r="C209" s="4">
        <v>0</v>
      </c>
      <c r="D209" s="4">
        <v>1</v>
      </c>
      <c r="E209" s="4">
        <v>227</v>
      </c>
      <c r="F209" s="4">
        <f>ROUND(Source!AX202,O209)</f>
        <v>0</v>
      </c>
      <c r="G209" s="4" t="s">
        <v>185</v>
      </c>
      <c r="H209" s="4" t="s">
        <v>186</v>
      </c>
      <c r="I209" s="4"/>
      <c r="J209" s="4"/>
      <c r="K209" s="4">
        <v>227</v>
      </c>
      <c r="L209" s="4">
        <v>6</v>
      </c>
      <c r="M209" s="4">
        <v>3</v>
      </c>
      <c r="N209" s="4" t="s">
        <v>3</v>
      </c>
      <c r="O209" s="4">
        <v>2</v>
      </c>
      <c r="P209" s="4"/>
      <c r="Q209" s="4"/>
      <c r="R209" s="4"/>
      <c r="S209" s="4"/>
      <c r="T209" s="4"/>
      <c r="U209" s="4"/>
      <c r="V209" s="4"/>
      <c r="W209" s="4"/>
    </row>
    <row r="210" spans="1:23">
      <c r="A210" s="4">
        <v>50</v>
      </c>
      <c r="B210" s="4">
        <v>0</v>
      </c>
      <c r="C210" s="4">
        <v>0</v>
      </c>
      <c r="D210" s="4">
        <v>1</v>
      </c>
      <c r="E210" s="4">
        <v>228</v>
      </c>
      <c r="F210" s="4">
        <f>ROUND(Source!AY202,O210)</f>
        <v>76161.16</v>
      </c>
      <c r="G210" s="4" t="s">
        <v>187</v>
      </c>
      <c r="H210" s="4" t="s">
        <v>188</v>
      </c>
      <c r="I210" s="4"/>
      <c r="J210" s="4"/>
      <c r="K210" s="4">
        <v>228</v>
      </c>
      <c r="L210" s="4">
        <v>7</v>
      </c>
      <c r="M210" s="4">
        <v>3</v>
      </c>
      <c r="N210" s="4" t="s">
        <v>3</v>
      </c>
      <c r="O210" s="4">
        <v>2</v>
      </c>
      <c r="P210" s="4"/>
      <c r="Q210" s="4"/>
      <c r="R210" s="4"/>
      <c r="S210" s="4"/>
      <c r="T210" s="4"/>
      <c r="U210" s="4"/>
      <c r="V210" s="4"/>
      <c r="W210" s="4"/>
    </row>
    <row r="211" spans="1:23">
      <c r="A211" s="4">
        <v>50</v>
      </c>
      <c r="B211" s="4">
        <v>0</v>
      </c>
      <c r="C211" s="4">
        <v>0</v>
      </c>
      <c r="D211" s="4">
        <v>1</v>
      </c>
      <c r="E211" s="4">
        <v>216</v>
      </c>
      <c r="F211" s="4">
        <f>ROUND(Source!AP202,O211)</f>
        <v>0</v>
      </c>
      <c r="G211" s="4" t="s">
        <v>189</v>
      </c>
      <c r="H211" s="4" t="s">
        <v>190</v>
      </c>
      <c r="I211" s="4"/>
      <c r="J211" s="4"/>
      <c r="K211" s="4">
        <v>216</v>
      </c>
      <c r="L211" s="4">
        <v>8</v>
      </c>
      <c r="M211" s="4">
        <v>3</v>
      </c>
      <c r="N211" s="4" t="s">
        <v>3</v>
      </c>
      <c r="O211" s="4">
        <v>2</v>
      </c>
      <c r="P211" s="4"/>
      <c r="Q211" s="4"/>
      <c r="R211" s="4"/>
      <c r="S211" s="4"/>
      <c r="T211" s="4"/>
      <c r="U211" s="4"/>
      <c r="V211" s="4"/>
      <c r="W211" s="4"/>
    </row>
    <row r="212" spans="1:23">
      <c r="A212" s="4">
        <v>50</v>
      </c>
      <c r="B212" s="4">
        <v>0</v>
      </c>
      <c r="C212" s="4">
        <v>0</v>
      </c>
      <c r="D212" s="4">
        <v>1</v>
      </c>
      <c r="E212" s="4">
        <v>223</v>
      </c>
      <c r="F212" s="4">
        <f>ROUND(Source!AQ202,O212)</f>
        <v>0</v>
      </c>
      <c r="G212" s="4" t="s">
        <v>191</v>
      </c>
      <c r="H212" s="4" t="s">
        <v>192</v>
      </c>
      <c r="I212" s="4"/>
      <c r="J212" s="4"/>
      <c r="K212" s="4">
        <v>223</v>
      </c>
      <c r="L212" s="4">
        <v>9</v>
      </c>
      <c r="M212" s="4">
        <v>3</v>
      </c>
      <c r="N212" s="4" t="s">
        <v>3</v>
      </c>
      <c r="O212" s="4">
        <v>2</v>
      </c>
      <c r="P212" s="4"/>
      <c r="Q212" s="4"/>
      <c r="R212" s="4"/>
      <c r="S212" s="4"/>
      <c r="T212" s="4"/>
      <c r="U212" s="4"/>
      <c r="V212" s="4"/>
      <c r="W212" s="4"/>
    </row>
    <row r="213" spans="1:23">
      <c r="A213" s="4">
        <v>50</v>
      </c>
      <c r="B213" s="4">
        <v>0</v>
      </c>
      <c r="C213" s="4">
        <v>0</v>
      </c>
      <c r="D213" s="4">
        <v>1</v>
      </c>
      <c r="E213" s="4">
        <v>229</v>
      </c>
      <c r="F213" s="4">
        <f>ROUND(Source!AZ202,O213)</f>
        <v>0</v>
      </c>
      <c r="G213" s="4" t="s">
        <v>193</v>
      </c>
      <c r="H213" s="4" t="s">
        <v>194</v>
      </c>
      <c r="I213" s="4"/>
      <c r="J213" s="4"/>
      <c r="K213" s="4">
        <v>229</v>
      </c>
      <c r="L213" s="4">
        <v>10</v>
      </c>
      <c r="M213" s="4">
        <v>3</v>
      </c>
      <c r="N213" s="4" t="s">
        <v>3</v>
      </c>
      <c r="O213" s="4">
        <v>2</v>
      </c>
      <c r="P213" s="4"/>
      <c r="Q213" s="4"/>
      <c r="R213" s="4"/>
      <c r="S213" s="4"/>
      <c r="T213" s="4"/>
      <c r="U213" s="4"/>
      <c r="V213" s="4"/>
      <c r="W213" s="4"/>
    </row>
    <row r="214" spans="1:23">
      <c r="A214" s="4">
        <v>50</v>
      </c>
      <c r="B214" s="4">
        <v>0</v>
      </c>
      <c r="C214" s="4">
        <v>0</v>
      </c>
      <c r="D214" s="4">
        <v>1</v>
      </c>
      <c r="E214" s="4">
        <v>203</v>
      </c>
      <c r="F214" s="4">
        <f>ROUND(Source!Q202,O214)</f>
        <v>5434.02</v>
      </c>
      <c r="G214" s="4" t="s">
        <v>195</v>
      </c>
      <c r="H214" s="4" t="s">
        <v>196</v>
      </c>
      <c r="I214" s="4"/>
      <c r="J214" s="4"/>
      <c r="K214" s="4">
        <v>203</v>
      </c>
      <c r="L214" s="4">
        <v>11</v>
      </c>
      <c r="M214" s="4">
        <v>3</v>
      </c>
      <c r="N214" s="4" t="s">
        <v>3</v>
      </c>
      <c r="O214" s="4">
        <v>2</v>
      </c>
      <c r="P214" s="4"/>
      <c r="Q214" s="4"/>
      <c r="R214" s="4"/>
      <c r="S214" s="4"/>
      <c r="T214" s="4"/>
      <c r="U214" s="4"/>
      <c r="V214" s="4"/>
      <c r="W214" s="4"/>
    </row>
    <row r="215" spans="1:23">
      <c r="A215" s="4">
        <v>50</v>
      </c>
      <c r="B215" s="4">
        <v>0</v>
      </c>
      <c r="C215" s="4">
        <v>0</v>
      </c>
      <c r="D215" s="4">
        <v>1</v>
      </c>
      <c r="E215" s="4">
        <v>231</v>
      </c>
      <c r="F215" s="4">
        <f>ROUND(Source!BB202,O215)</f>
        <v>0</v>
      </c>
      <c r="G215" s="4" t="s">
        <v>197</v>
      </c>
      <c r="H215" s="4" t="s">
        <v>198</v>
      </c>
      <c r="I215" s="4"/>
      <c r="J215" s="4"/>
      <c r="K215" s="4">
        <v>231</v>
      </c>
      <c r="L215" s="4">
        <v>12</v>
      </c>
      <c r="M215" s="4">
        <v>3</v>
      </c>
      <c r="N215" s="4" t="s">
        <v>3</v>
      </c>
      <c r="O215" s="4">
        <v>2</v>
      </c>
      <c r="P215" s="4"/>
      <c r="Q215" s="4"/>
      <c r="R215" s="4"/>
      <c r="S215" s="4"/>
      <c r="T215" s="4"/>
      <c r="U215" s="4"/>
      <c r="V215" s="4"/>
      <c r="W215" s="4"/>
    </row>
    <row r="216" spans="1:23">
      <c r="A216" s="4">
        <v>50</v>
      </c>
      <c r="B216" s="4">
        <v>0</v>
      </c>
      <c r="C216" s="4">
        <v>0</v>
      </c>
      <c r="D216" s="4">
        <v>1</v>
      </c>
      <c r="E216" s="4">
        <v>204</v>
      </c>
      <c r="F216" s="4">
        <f>ROUND(Source!R202,O216)</f>
        <v>2373.75</v>
      </c>
      <c r="G216" s="4" t="s">
        <v>199</v>
      </c>
      <c r="H216" s="4" t="s">
        <v>200</v>
      </c>
      <c r="I216" s="4"/>
      <c r="J216" s="4"/>
      <c r="K216" s="4">
        <v>204</v>
      </c>
      <c r="L216" s="4">
        <v>13</v>
      </c>
      <c r="M216" s="4">
        <v>3</v>
      </c>
      <c r="N216" s="4" t="s">
        <v>3</v>
      </c>
      <c r="O216" s="4">
        <v>2</v>
      </c>
      <c r="P216" s="4"/>
      <c r="Q216" s="4"/>
      <c r="R216" s="4"/>
      <c r="S216" s="4"/>
      <c r="T216" s="4"/>
      <c r="U216" s="4"/>
      <c r="V216" s="4"/>
      <c r="W216" s="4"/>
    </row>
    <row r="217" spans="1:23">
      <c r="A217" s="4">
        <v>50</v>
      </c>
      <c r="B217" s="4">
        <v>0</v>
      </c>
      <c r="C217" s="4">
        <v>0</v>
      </c>
      <c r="D217" s="4">
        <v>1</v>
      </c>
      <c r="E217" s="4">
        <v>205</v>
      </c>
      <c r="F217" s="4">
        <f>ROUND(Source!S202,O217)</f>
        <v>85133.51</v>
      </c>
      <c r="G217" s="4" t="s">
        <v>201</v>
      </c>
      <c r="H217" s="4" t="s">
        <v>202</v>
      </c>
      <c r="I217" s="4"/>
      <c r="J217" s="4"/>
      <c r="K217" s="4">
        <v>205</v>
      </c>
      <c r="L217" s="4">
        <v>14</v>
      </c>
      <c r="M217" s="4">
        <v>3</v>
      </c>
      <c r="N217" s="4" t="s">
        <v>3</v>
      </c>
      <c r="O217" s="4">
        <v>2</v>
      </c>
      <c r="P217" s="4"/>
      <c r="Q217" s="4"/>
      <c r="R217" s="4"/>
      <c r="S217" s="4"/>
      <c r="T217" s="4"/>
      <c r="U217" s="4"/>
      <c r="V217" s="4"/>
      <c r="W217" s="4"/>
    </row>
    <row r="218" spans="1:23">
      <c r="A218" s="4">
        <v>50</v>
      </c>
      <c r="B218" s="4">
        <v>0</v>
      </c>
      <c r="C218" s="4">
        <v>0</v>
      </c>
      <c r="D218" s="4">
        <v>1</v>
      </c>
      <c r="E218" s="4">
        <v>232</v>
      </c>
      <c r="F218" s="4">
        <f>ROUND(Source!BC202,O218)</f>
        <v>0</v>
      </c>
      <c r="G218" s="4" t="s">
        <v>203</v>
      </c>
      <c r="H218" s="4" t="s">
        <v>204</v>
      </c>
      <c r="I218" s="4"/>
      <c r="J218" s="4"/>
      <c r="K218" s="4">
        <v>232</v>
      </c>
      <c r="L218" s="4">
        <v>15</v>
      </c>
      <c r="M218" s="4">
        <v>3</v>
      </c>
      <c r="N218" s="4" t="s">
        <v>3</v>
      </c>
      <c r="O218" s="4">
        <v>2</v>
      </c>
      <c r="P218" s="4"/>
      <c r="Q218" s="4"/>
      <c r="R218" s="4"/>
      <c r="S218" s="4"/>
      <c r="T218" s="4"/>
      <c r="U218" s="4"/>
      <c r="V218" s="4"/>
      <c r="W218" s="4"/>
    </row>
    <row r="219" spans="1:23">
      <c r="A219" s="4">
        <v>50</v>
      </c>
      <c r="B219" s="4">
        <v>0</v>
      </c>
      <c r="C219" s="4">
        <v>0</v>
      </c>
      <c r="D219" s="4">
        <v>1</v>
      </c>
      <c r="E219" s="4">
        <v>214</v>
      </c>
      <c r="F219" s="4">
        <f>ROUND(Source!AS202,O219)</f>
        <v>274965.93</v>
      </c>
      <c r="G219" s="4" t="s">
        <v>205</v>
      </c>
      <c r="H219" s="4" t="s">
        <v>206</v>
      </c>
      <c r="I219" s="4"/>
      <c r="J219" s="4"/>
      <c r="K219" s="4">
        <v>214</v>
      </c>
      <c r="L219" s="4">
        <v>16</v>
      </c>
      <c r="M219" s="4">
        <v>3</v>
      </c>
      <c r="N219" s="4" t="s">
        <v>3</v>
      </c>
      <c r="O219" s="4">
        <v>2</v>
      </c>
      <c r="P219" s="4"/>
      <c r="Q219" s="4"/>
      <c r="R219" s="4"/>
      <c r="S219" s="4"/>
      <c r="T219" s="4"/>
      <c r="U219" s="4"/>
      <c r="V219" s="4"/>
      <c r="W219" s="4"/>
    </row>
    <row r="220" spans="1:23">
      <c r="A220" s="4">
        <v>50</v>
      </c>
      <c r="B220" s="4">
        <v>0</v>
      </c>
      <c r="C220" s="4">
        <v>0</v>
      </c>
      <c r="D220" s="4">
        <v>1</v>
      </c>
      <c r="E220" s="4">
        <v>215</v>
      </c>
      <c r="F220" s="4">
        <f>ROUND(Source!AT202,O220)</f>
        <v>22053.99</v>
      </c>
      <c r="G220" s="4" t="s">
        <v>207</v>
      </c>
      <c r="H220" s="4" t="s">
        <v>208</v>
      </c>
      <c r="I220" s="4"/>
      <c r="J220" s="4"/>
      <c r="K220" s="4">
        <v>215</v>
      </c>
      <c r="L220" s="4">
        <v>17</v>
      </c>
      <c r="M220" s="4">
        <v>3</v>
      </c>
      <c r="N220" s="4" t="s">
        <v>3</v>
      </c>
      <c r="O220" s="4">
        <v>2</v>
      </c>
      <c r="P220" s="4"/>
      <c r="Q220" s="4"/>
      <c r="R220" s="4"/>
      <c r="S220" s="4"/>
      <c r="T220" s="4"/>
      <c r="U220" s="4"/>
      <c r="V220" s="4"/>
      <c r="W220" s="4"/>
    </row>
    <row r="221" spans="1:23">
      <c r="A221" s="4">
        <v>50</v>
      </c>
      <c r="B221" s="4">
        <v>0</v>
      </c>
      <c r="C221" s="4">
        <v>0</v>
      </c>
      <c r="D221" s="4">
        <v>1</v>
      </c>
      <c r="E221" s="4">
        <v>217</v>
      </c>
      <c r="F221" s="4">
        <f>ROUND(Source!AU202,O221)</f>
        <v>0</v>
      </c>
      <c r="G221" s="4" t="s">
        <v>209</v>
      </c>
      <c r="H221" s="4" t="s">
        <v>210</v>
      </c>
      <c r="I221" s="4"/>
      <c r="J221" s="4"/>
      <c r="K221" s="4">
        <v>217</v>
      </c>
      <c r="L221" s="4">
        <v>18</v>
      </c>
      <c r="M221" s="4">
        <v>3</v>
      </c>
      <c r="N221" s="4" t="s">
        <v>3</v>
      </c>
      <c r="O221" s="4">
        <v>2</v>
      </c>
      <c r="P221" s="4"/>
      <c r="Q221" s="4"/>
      <c r="R221" s="4"/>
      <c r="S221" s="4"/>
      <c r="T221" s="4"/>
      <c r="U221" s="4"/>
      <c r="V221" s="4"/>
      <c r="W221" s="4"/>
    </row>
    <row r="222" spans="1:23">
      <c r="A222" s="4">
        <v>50</v>
      </c>
      <c r="B222" s="4">
        <v>0</v>
      </c>
      <c r="C222" s="4">
        <v>0</v>
      </c>
      <c r="D222" s="4">
        <v>1</v>
      </c>
      <c r="E222" s="4">
        <v>230</v>
      </c>
      <c r="F222" s="4">
        <f>ROUND(Source!BA202,O222)</f>
        <v>0</v>
      </c>
      <c r="G222" s="4" t="s">
        <v>211</v>
      </c>
      <c r="H222" s="4" t="s">
        <v>212</v>
      </c>
      <c r="I222" s="4"/>
      <c r="J222" s="4"/>
      <c r="K222" s="4">
        <v>230</v>
      </c>
      <c r="L222" s="4">
        <v>19</v>
      </c>
      <c r="M222" s="4">
        <v>3</v>
      </c>
      <c r="N222" s="4" t="s">
        <v>3</v>
      </c>
      <c r="O222" s="4">
        <v>2</v>
      </c>
      <c r="P222" s="4"/>
      <c r="Q222" s="4"/>
      <c r="R222" s="4"/>
      <c r="S222" s="4"/>
      <c r="T222" s="4"/>
      <c r="U222" s="4"/>
      <c r="V222" s="4"/>
      <c r="W222" s="4"/>
    </row>
    <row r="223" spans="1:23">
      <c r="A223" s="4">
        <v>50</v>
      </c>
      <c r="B223" s="4">
        <v>0</v>
      </c>
      <c r="C223" s="4">
        <v>0</v>
      </c>
      <c r="D223" s="4">
        <v>1</v>
      </c>
      <c r="E223" s="4">
        <v>206</v>
      </c>
      <c r="F223" s="4">
        <f>ROUND(Source!T202,O223)</f>
        <v>0</v>
      </c>
      <c r="G223" s="4" t="s">
        <v>213</v>
      </c>
      <c r="H223" s="4" t="s">
        <v>214</v>
      </c>
      <c r="I223" s="4"/>
      <c r="J223" s="4"/>
      <c r="K223" s="4">
        <v>206</v>
      </c>
      <c r="L223" s="4">
        <v>20</v>
      </c>
      <c r="M223" s="4">
        <v>3</v>
      </c>
      <c r="N223" s="4" t="s">
        <v>3</v>
      </c>
      <c r="O223" s="4">
        <v>2</v>
      </c>
      <c r="P223" s="4"/>
      <c r="Q223" s="4"/>
      <c r="R223" s="4"/>
      <c r="S223" s="4"/>
      <c r="T223" s="4"/>
      <c r="U223" s="4"/>
      <c r="V223" s="4"/>
      <c r="W223" s="4"/>
    </row>
    <row r="224" spans="1:23">
      <c r="A224" s="4">
        <v>50</v>
      </c>
      <c r="B224" s="4">
        <v>0</v>
      </c>
      <c r="C224" s="4">
        <v>0</v>
      </c>
      <c r="D224" s="4">
        <v>1</v>
      </c>
      <c r="E224" s="4">
        <v>207</v>
      </c>
      <c r="F224" s="4">
        <f>Source!U202</f>
        <v>296.91835999999995</v>
      </c>
      <c r="G224" s="4" t="s">
        <v>215</v>
      </c>
      <c r="H224" s="4" t="s">
        <v>216</v>
      </c>
      <c r="I224" s="4"/>
      <c r="J224" s="4"/>
      <c r="K224" s="4">
        <v>207</v>
      </c>
      <c r="L224" s="4">
        <v>21</v>
      </c>
      <c r="M224" s="4">
        <v>3</v>
      </c>
      <c r="N224" s="4" t="s">
        <v>3</v>
      </c>
      <c r="O224" s="4">
        <v>-1</v>
      </c>
      <c r="P224" s="4"/>
      <c r="Q224" s="4"/>
      <c r="R224" s="4"/>
      <c r="S224" s="4"/>
      <c r="T224" s="4"/>
      <c r="U224" s="4"/>
      <c r="V224" s="4"/>
      <c r="W224" s="4"/>
    </row>
    <row r="225" spans="1:206">
      <c r="A225" s="4">
        <v>50</v>
      </c>
      <c r="B225" s="4">
        <v>0</v>
      </c>
      <c r="C225" s="4">
        <v>0</v>
      </c>
      <c r="D225" s="4">
        <v>1</v>
      </c>
      <c r="E225" s="4">
        <v>208</v>
      </c>
      <c r="F225" s="4">
        <f>Source!V202</f>
        <v>7.1583879999999995</v>
      </c>
      <c r="G225" s="4" t="s">
        <v>217</v>
      </c>
      <c r="H225" s="4" t="s">
        <v>218</v>
      </c>
      <c r="I225" s="4"/>
      <c r="J225" s="4"/>
      <c r="K225" s="4">
        <v>208</v>
      </c>
      <c r="L225" s="4">
        <v>22</v>
      </c>
      <c r="M225" s="4">
        <v>3</v>
      </c>
      <c r="N225" s="4" t="s">
        <v>3</v>
      </c>
      <c r="O225" s="4">
        <v>-1</v>
      </c>
      <c r="P225" s="4"/>
      <c r="Q225" s="4"/>
      <c r="R225" s="4"/>
      <c r="S225" s="4"/>
      <c r="T225" s="4"/>
      <c r="U225" s="4"/>
      <c r="V225" s="4"/>
      <c r="W225" s="4"/>
    </row>
    <row r="226" spans="1:206">
      <c r="A226" s="4">
        <v>50</v>
      </c>
      <c r="B226" s="4">
        <v>0</v>
      </c>
      <c r="C226" s="4">
        <v>0</v>
      </c>
      <c r="D226" s="4">
        <v>1</v>
      </c>
      <c r="E226" s="4">
        <v>209</v>
      </c>
      <c r="F226" s="4">
        <f>ROUND(Source!W202,O226)</f>
        <v>427.64</v>
      </c>
      <c r="G226" s="4" t="s">
        <v>219</v>
      </c>
      <c r="H226" s="4" t="s">
        <v>220</v>
      </c>
      <c r="I226" s="4"/>
      <c r="J226" s="4"/>
      <c r="K226" s="4">
        <v>209</v>
      </c>
      <c r="L226" s="4">
        <v>23</v>
      </c>
      <c r="M226" s="4">
        <v>3</v>
      </c>
      <c r="N226" s="4" t="s">
        <v>3</v>
      </c>
      <c r="O226" s="4">
        <v>2</v>
      </c>
      <c r="P226" s="4"/>
      <c r="Q226" s="4"/>
      <c r="R226" s="4"/>
      <c r="S226" s="4"/>
      <c r="T226" s="4"/>
      <c r="U226" s="4"/>
      <c r="V226" s="4"/>
      <c r="W226" s="4"/>
    </row>
    <row r="227" spans="1:206">
      <c r="A227" s="4">
        <v>50</v>
      </c>
      <c r="B227" s="4">
        <v>0</v>
      </c>
      <c r="C227" s="4">
        <v>0</v>
      </c>
      <c r="D227" s="4">
        <v>1</v>
      </c>
      <c r="E227" s="4">
        <v>233</v>
      </c>
      <c r="F227" s="4">
        <f>ROUND(Source!BD202,O227)</f>
        <v>0</v>
      </c>
      <c r="G227" s="4" t="s">
        <v>221</v>
      </c>
      <c r="H227" s="4" t="s">
        <v>222</v>
      </c>
      <c r="I227" s="4"/>
      <c r="J227" s="4"/>
      <c r="K227" s="4">
        <v>233</v>
      </c>
      <c r="L227" s="4">
        <v>24</v>
      </c>
      <c r="M227" s="4">
        <v>3</v>
      </c>
      <c r="N227" s="4" t="s">
        <v>3</v>
      </c>
      <c r="O227" s="4">
        <v>2</v>
      </c>
      <c r="P227" s="4"/>
      <c r="Q227" s="4"/>
      <c r="R227" s="4"/>
      <c r="S227" s="4"/>
      <c r="T227" s="4"/>
      <c r="U227" s="4"/>
      <c r="V227" s="4"/>
      <c r="W227" s="4"/>
    </row>
    <row r="228" spans="1:206">
      <c r="A228" s="4">
        <v>50</v>
      </c>
      <c r="B228" s="4">
        <v>0</v>
      </c>
      <c r="C228" s="4">
        <v>0</v>
      </c>
      <c r="D228" s="4">
        <v>1</v>
      </c>
      <c r="E228" s="4">
        <v>210</v>
      </c>
      <c r="F228" s="4">
        <f>ROUND(Source!X202,O228)</f>
        <v>82593.98</v>
      </c>
      <c r="G228" s="4" t="s">
        <v>223</v>
      </c>
      <c r="H228" s="4" t="s">
        <v>224</v>
      </c>
      <c r="I228" s="4"/>
      <c r="J228" s="4"/>
      <c r="K228" s="4">
        <v>210</v>
      </c>
      <c r="L228" s="4">
        <v>25</v>
      </c>
      <c r="M228" s="4">
        <v>3</v>
      </c>
      <c r="N228" s="4" t="s">
        <v>3</v>
      </c>
      <c r="O228" s="4">
        <v>2</v>
      </c>
      <c r="P228" s="4"/>
      <c r="Q228" s="4"/>
      <c r="R228" s="4"/>
      <c r="S228" s="4"/>
      <c r="T228" s="4"/>
      <c r="U228" s="4"/>
      <c r="V228" s="4"/>
      <c r="W228" s="4"/>
    </row>
    <row r="229" spans="1:206">
      <c r="A229" s="4">
        <v>50</v>
      </c>
      <c r="B229" s="4">
        <v>0</v>
      </c>
      <c r="C229" s="4">
        <v>0</v>
      </c>
      <c r="D229" s="4">
        <v>1</v>
      </c>
      <c r="E229" s="4">
        <v>211</v>
      </c>
      <c r="F229" s="4">
        <f>ROUND(Source!Y202,O229)</f>
        <v>47697.25</v>
      </c>
      <c r="G229" s="4" t="s">
        <v>225</v>
      </c>
      <c r="H229" s="4" t="s">
        <v>226</v>
      </c>
      <c r="I229" s="4"/>
      <c r="J229" s="4"/>
      <c r="K229" s="4">
        <v>211</v>
      </c>
      <c r="L229" s="4">
        <v>26</v>
      </c>
      <c r="M229" s="4">
        <v>3</v>
      </c>
      <c r="N229" s="4" t="s">
        <v>3</v>
      </c>
      <c r="O229" s="4">
        <v>2</v>
      </c>
      <c r="P229" s="4"/>
      <c r="Q229" s="4"/>
      <c r="R229" s="4"/>
      <c r="S229" s="4"/>
      <c r="T229" s="4"/>
      <c r="U229" s="4"/>
      <c r="V229" s="4"/>
      <c r="W229" s="4"/>
    </row>
    <row r="230" spans="1:206">
      <c r="A230" s="4">
        <v>50</v>
      </c>
      <c r="B230" s="4">
        <v>0</v>
      </c>
      <c r="C230" s="4">
        <v>0</v>
      </c>
      <c r="D230" s="4">
        <v>1</v>
      </c>
      <c r="E230" s="4">
        <v>224</v>
      </c>
      <c r="F230" s="4">
        <f>ROUND(Source!AR202,O230)</f>
        <v>297019.92</v>
      </c>
      <c r="G230" s="4" t="s">
        <v>227</v>
      </c>
      <c r="H230" s="4" t="s">
        <v>228</v>
      </c>
      <c r="I230" s="4"/>
      <c r="J230" s="4"/>
      <c r="K230" s="4">
        <v>224</v>
      </c>
      <c r="L230" s="4">
        <v>27</v>
      </c>
      <c r="M230" s="4">
        <v>3</v>
      </c>
      <c r="N230" s="4" t="s">
        <v>3</v>
      </c>
      <c r="O230" s="4">
        <v>2</v>
      </c>
      <c r="P230" s="4"/>
      <c r="Q230" s="4"/>
      <c r="R230" s="4"/>
      <c r="S230" s="4"/>
      <c r="T230" s="4"/>
      <c r="U230" s="4"/>
      <c r="V230" s="4"/>
      <c r="W230" s="4"/>
    </row>
    <row r="232" spans="1:206">
      <c r="A232" s="2">
        <v>51</v>
      </c>
      <c r="B232" s="2">
        <f>B12</f>
        <v>293</v>
      </c>
      <c r="C232" s="2">
        <f>A12</f>
        <v>1</v>
      </c>
      <c r="D232" s="2">
        <f>ROW(A12)</f>
        <v>12</v>
      </c>
      <c r="E232" s="2"/>
      <c r="F232" s="2" t="str">
        <f>IF(F12&lt;&gt;"",F12,"")</f>
        <v>Новый объект</v>
      </c>
      <c r="G232" s="2" t="str">
        <f>IF(G12&lt;&gt;"",G12,"")</f>
        <v>Ремонт помещений Дрезна 2020</v>
      </c>
      <c r="H232" s="2">
        <v>0</v>
      </c>
      <c r="I232" s="2"/>
      <c r="J232" s="2"/>
      <c r="K232" s="2"/>
      <c r="L232" s="2"/>
      <c r="M232" s="2"/>
      <c r="N232" s="2"/>
      <c r="O232" s="2">
        <f t="shared" ref="O232:T232" si="132">ROUND(O202,2)</f>
        <v>166728.69</v>
      </c>
      <c r="P232" s="2">
        <f t="shared" si="132"/>
        <v>76161.16</v>
      </c>
      <c r="Q232" s="2">
        <f t="shared" si="132"/>
        <v>5434.02</v>
      </c>
      <c r="R232" s="2">
        <f t="shared" si="132"/>
        <v>2373.75</v>
      </c>
      <c r="S232" s="2">
        <f t="shared" si="132"/>
        <v>85133.51</v>
      </c>
      <c r="T232" s="2">
        <f t="shared" si="132"/>
        <v>0</v>
      </c>
      <c r="U232" s="2">
        <f>U202</f>
        <v>296.91835999999995</v>
      </c>
      <c r="V232" s="2">
        <f>V202</f>
        <v>7.1583879999999995</v>
      </c>
      <c r="W232" s="2">
        <f>ROUND(W202,2)</f>
        <v>427.64</v>
      </c>
      <c r="X232" s="2">
        <f>ROUND(X202,2)</f>
        <v>82593.98</v>
      </c>
      <c r="Y232" s="2">
        <f>ROUND(Y202,2)</f>
        <v>47697.25</v>
      </c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>
        <f t="shared" ref="AO232:BD232" si="133">ROUND(AO202,2)</f>
        <v>0</v>
      </c>
      <c r="AP232" s="2">
        <f t="shared" si="133"/>
        <v>0</v>
      </c>
      <c r="AQ232" s="2">
        <f t="shared" si="133"/>
        <v>0</v>
      </c>
      <c r="AR232" s="2">
        <f t="shared" si="133"/>
        <v>297019.92</v>
      </c>
      <c r="AS232" s="2">
        <f t="shared" si="133"/>
        <v>274965.93</v>
      </c>
      <c r="AT232" s="2">
        <f t="shared" si="133"/>
        <v>22053.99</v>
      </c>
      <c r="AU232" s="2">
        <f t="shared" si="133"/>
        <v>0</v>
      </c>
      <c r="AV232" s="2">
        <f t="shared" si="133"/>
        <v>76161.16</v>
      </c>
      <c r="AW232" s="2">
        <f t="shared" si="133"/>
        <v>76161.16</v>
      </c>
      <c r="AX232" s="2">
        <f t="shared" si="133"/>
        <v>0</v>
      </c>
      <c r="AY232" s="2">
        <f t="shared" si="133"/>
        <v>76161.16</v>
      </c>
      <c r="AZ232" s="2">
        <f t="shared" si="133"/>
        <v>0</v>
      </c>
      <c r="BA232" s="2">
        <f t="shared" si="133"/>
        <v>0</v>
      </c>
      <c r="BB232" s="2">
        <f t="shared" si="133"/>
        <v>0</v>
      </c>
      <c r="BC232" s="2">
        <f t="shared" si="133"/>
        <v>0</v>
      </c>
      <c r="BD232" s="2">
        <f t="shared" si="133"/>
        <v>0</v>
      </c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>
        <v>0</v>
      </c>
    </row>
    <row r="234" spans="1:206">
      <c r="A234" s="4">
        <v>50</v>
      </c>
      <c r="B234" s="4">
        <v>0</v>
      </c>
      <c r="C234" s="4">
        <v>0</v>
      </c>
      <c r="D234" s="4">
        <v>1</v>
      </c>
      <c r="E234" s="4">
        <v>201</v>
      </c>
      <c r="F234" s="4">
        <f>ROUND(Source!O232,O234)</f>
        <v>166728.69</v>
      </c>
      <c r="G234" s="4" t="s">
        <v>175</v>
      </c>
      <c r="H234" s="4" t="s">
        <v>176</v>
      </c>
      <c r="I234" s="4"/>
      <c r="J234" s="4"/>
      <c r="K234" s="4">
        <v>201</v>
      </c>
      <c r="L234" s="4">
        <v>1</v>
      </c>
      <c r="M234" s="4">
        <v>3</v>
      </c>
      <c r="N234" s="4" t="s">
        <v>3</v>
      </c>
      <c r="O234" s="4">
        <v>2</v>
      </c>
      <c r="P234" s="4"/>
      <c r="Q234" s="4"/>
      <c r="R234" s="4"/>
      <c r="S234" s="4"/>
      <c r="T234" s="4"/>
      <c r="U234" s="4"/>
      <c r="V234" s="4"/>
      <c r="W234" s="4"/>
    </row>
    <row r="235" spans="1:206">
      <c r="A235" s="4">
        <v>50</v>
      </c>
      <c r="B235" s="4">
        <v>0</v>
      </c>
      <c r="C235" s="4">
        <v>0</v>
      </c>
      <c r="D235" s="4">
        <v>1</v>
      </c>
      <c r="E235" s="4">
        <v>202</v>
      </c>
      <c r="F235" s="4">
        <f>ROUND(Source!P232,O235)</f>
        <v>76161.16</v>
      </c>
      <c r="G235" s="4" t="s">
        <v>177</v>
      </c>
      <c r="H235" s="4" t="s">
        <v>178</v>
      </c>
      <c r="I235" s="4"/>
      <c r="J235" s="4"/>
      <c r="K235" s="4">
        <v>202</v>
      </c>
      <c r="L235" s="4">
        <v>2</v>
      </c>
      <c r="M235" s="4">
        <v>3</v>
      </c>
      <c r="N235" s="4" t="s">
        <v>3</v>
      </c>
      <c r="O235" s="4">
        <v>2</v>
      </c>
      <c r="P235" s="4"/>
      <c r="Q235" s="4"/>
      <c r="R235" s="4"/>
      <c r="S235" s="4"/>
      <c r="T235" s="4"/>
      <c r="U235" s="4"/>
      <c r="V235" s="4"/>
      <c r="W235" s="4"/>
    </row>
    <row r="236" spans="1:206">
      <c r="A236" s="4">
        <v>50</v>
      </c>
      <c r="B236" s="4">
        <v>0</v>
      </c>
      <c r="C236" s="4">
        <v>0</v>
      </c>
      <c r="D236" s="4">
        <v>1</v>
      </c>
      <c r="E236" s="4">
        <v>222</v>
      </c>
      <c r="F236" s="4">
        <f>ROUND(Source!AO232,O236)</f>
        <v>0</v>
      </c>
      <c r="G236" s="4" t="s">
        <v>179</v>
      </c>
      <c r="H236" s="4" t="s">
        <v>180</v>
      </c>
      <c r="I236" s="4"/>
      <c r="J236" s="4"/>
      <c r="K236" s="4">
        <v>222</v>
      </c>
      <c r="L236" s="4">
        <v>3</v>
      </c>
      <c r="M236" s="4">
        <v>3</v>
      </c>
      <c r="N236" s="4" t="s">
        <v>3</v>
      </c>
      <c r="O236" s="4">
        <v>2</v>
      </c>
      <c r="P236" s="4"/>
      <c r="Q236" s="4"/>
      <c r="R236" s="4"/>
      <c r="S236" s="4"/>
      <c r="T236" s="4"/>
      <c r="U236" s="4"/>
      <c r="V236" s="4"/>
      <c r="W236" s="4"/>
    </row>
    <row r="237" spans="1:206">
      <c r="A237" s="4">
        <v>50</v>
      </c>
      <c r="B237" s="4">
        <v>0</v>
      </c>
      <c r="C237" s="4">
        <v>0</v>
      </c>
      <c r="D237" s="4">
        <v>1</v>
      </c>
      <c r="E237" s="4">
        <v>225</v>
      </c>
      <c r="F237" s="4">
        <f>ROUND(Source!AV232,O237)</f>
        <v>76161.16</v>
      </c>
      <c r="G237" s="4" t="s">
        <v>181</v>
      </c>
      <c r="H237" s="4" t="s">
        <v>182</v>
      </c>
      <c r="I237" s="4"/>
      <c r="J237" s="4"/>
      <c r="K237" s="4">
        <v>225</v>
      </c>
      <c r="L237" s="4">
        <v>4</v>
      </c>
      <c r="M237" s="4">
        <v>3</v>
      </c>
      <c r="N237" s="4" t="s">
        <v>3</v>
      </c>
      <c r="O237" s="4">
        <v>2</v>
      </c>
      <c r="P237" s="4"/>
      <c r="Q237" s="4"/>
      <c r="R237" s="4"/>
      <c r="S237" s="4"/>
      <c r="T237" s="4"/>
      <c r="U237" s="4"/>
      <c r="V237" s="4"/>
      <c r="W237" s="4"/>
    </row>
    <row r="238" spans="1:206">
      <c r="A238" s="4">
        <v>50</v>
      </c>
      <c r="B238" s="4">
        <v>0</v>
      </c>
      <c r="C238" s="4">
        <v>0</v>
      </c>
      <c r="D238" s="4">
        <v>1</v>
      </c>
      <c r="E238" s="4">
        <v>226</v>
      </c>
      <c r="F238" s="4">
        <f>ROUND(Source!AW232,O238)</f>
        <v>76161.16</v>
      </c>
      <c r="G238" s="4" t="s">
        <v>183</v>
      </c>
      <c r="H238" s="4" t="s">
        <v>184</v>
      </c>
      <c r="I238" s="4"/>
      <c r="J238" s="4"/>
      <c r="K238" s="4">
        <v>226</v>
      </c>
      <c r="L238" s="4">
        <v>5</v>
      </c>
      <c r="M238" s="4">
        <v>3</v>
      </c>
      <c r="N238" s="4" t="s">
        <v>3</v>
      </c>
      <c r="O238" s="4">
        <v>2</v>
      </c>
      <c r="P238" s="4"/>
      <c r="Q238" s="4"/>
      <c r="R238" s="4"/>
      <c r="S238" s="4"/>
      <c r="T238" s="4"/>
      <c r="U238" s="4"/>
      <c r="V238" s="4"/>
      <c r="W238" s="4"/>
    </row>
    <row r="239" spans="1:206">
      <c r="A239" s="4">
        <v>50</v>
      </c>
      <c r="B239" s="4">
        <v>0</v>
      </c>
      <c r="C239" s="4">
        <v>0</v>
      </c>
      <c r="D239" s="4">
        <v>1</v>
      </c>
      <c r="E239" s="4">
        <v>227</v>
      </c>
      <c r="F239" s="4">
        <f>ROUND(Source!AX232,O239)</f>
        <v>0</v>
      </c>
      <c r="G239" s="4" t="s">
        <v>185</v>
      </c>
      <c r="H239" s="4" t="s">
        <v>186</v>
      </c>
      <c r="I239" s="4"/>
      <c r="J239" s="4"/>
      <c r="K239" s="4">
        <v>227</v>
      </c>
      <c r="L239" s="4">
        <v>6</v>
      </c>
      <c r="M239" s="4">
        <v>3</v>
      </c>
      <c r="N239" s="4" t="s">
        <v>3</v>
      </c>
      <c r="O239" s="4">
        <v>2</v>
      </c>
      <c r="P239" s="4"/>
      <c r="Q239" s="4"/>
      <c r="R239" s="4"/>
      <c r="S239" s="4"/>
      <c r="T239" s="4"/>
      <c r="U239" s="4"/>
      <c r="V239" s="4"/>
      <c r="W239" s="4"/>
    </row>
    <row r="240" spans="1:206">
      <c r="A240" s="4">
        <v>50</v>
      </c>
      <c r="B240" s="4">
        <v>0</v>
      </c>
      <c r="C240" s="4">
        <v>0</v>
      </c>
      <c r="D240" s="4">
        <v>1</v>
      </c>
      <c r="E240" s="4">
        <v>228</v>
      </c>
      <c r="F240" s="4">
        <f>ROUND(Source!AY232,O240)</f>
        <v>76161.16</v>
      </c>
      <c r="G240" s="4" t="s">
        <v>187</v>
      </c>
      <c r="H240" s="4" t="s">
        <v>188</v>
      </c>
      <c r="I240" s="4"/>
      <c r="J240" s="4"/>
      <c r="K240" s="4">
        <v>228</v>
      </c>
      <c r="L240" s="4">
        <v>7</v>
      </c>
      <c r="M240" s="4">
        <v>3</v>
      </c>
      <c r="N240" s="4" t="s">
        <v>3</v>
      </c>
      <c r="O240" s="4">
        <v>2</v>
      </c>
      <c r="P240" s="4"/>
      <c r="Q240" s="4"/>
      <c r="R240" s="4"/>
      <c r="S240" s="4"/>
      <c r="T240" s="4"/>
      <c r="U240" s="4"/>
      <c r="V240" s="4"/>
      <c r="W240" s="4"/>
    </row>
    <row r="241" spans="1:23">
      <c r="A241" s="4">
        <v>50</v>
      </c>
      <c r="B241" s="4">
        <v>0</v>
      </c>
      <c r="C241" s="4">
        <v>0</v>
      </c>
      <c r="D241" s="4">
        <v>1</v>
      </c>
      <c r="E241" s="4">
        <v>216</v>
      </c>
      <c r="F241" s="4">
        <f>ROUND(Source!AP232,O241)</f>
        <v>0</v>
      </c>
      <c r="G241" s="4" t="s">
        <v>189</v>
      </c>
      <c r="H241" s="4" t="s">
        <v>190</v>
      </c>
      <c r="I241" s="4"/>
      <c r="J241" s="4"/>
      <c r="K241" s="4">
        <v>216</v>
      </c>
      <c r="L241" s="4">
        <v>8</v>
      </c>
      <c r="M241" s="4">
        <v>3</v>
      </c>
      <c r="N241" s="4" t="s">
        <v>3</v>
      </c>
      <c r="O241" s="4">
        <v>2</v>
      </c>
      <c r="P241" s="4"/>
      <c r="Q241" s="4"/>
      <c r="R241" s="4"/>
      <c r="S241" s="4"/>
      <c r="T241" s="4"/>
      <c r="U241" s="4"/>
      <c r="V241" s="4"/>
      <c r="W241" s="4"/>
    </row>
    <row r="242" spans="1:23">
      <c r="A242" s="4">
        <v>50</v>
      </c>
      <c r="B242" s="4">
        <v>0</v>
      </c>
      <c r="C242" s="4">
        <v>0</v>
      </c>
      <c r="D242" s="4">
        <v>1</v>
      </c>
      <c r="E242" s="4">
        <v>223</v>
      </c>
      <c r="F242" s="4">
        <f>ROUND(Source!AQ232,O242)</f>
        <v>0</v>
      </c>
      <c r="G242" s="4" t="s">
        <v>191</v>
      </c>
      <c r="H242" s="4" t="s">
        <v>192</v>
      </c>
      <c r="I242" s="4"/>
      <c r="J242" s="4"/>
      <c r="K242" s="4">
        <v>223</v>
      </c>
      <c r="L242" s="4">
        <v>9</v>
      </c>
      <c r="M242" s="4">
        <v>3</v>
      </c>
      <c r="N242" s="4" t="s">
        <v>3</v>
      </c>
      <c r="O242" s="4">
        <v>2</v>
      </c>
      <c r="P242" s="4"/>
      <c r="Q242" s="4"/>
      <c r="R242" s="4"/>
      <c r="S242" s="4"/>
      <c r="T242" s="4"/>
      <c r="U242" s="4"/>
      <c r="V242" s="4"/>
      <c r="W242" s="4"/>
    </row>
    <row r="243" spans="1:23">
      <c r="A243" s="4">
        <v>50</v>
      </c>
      <c r="B243" s="4">
        <v>0</v>
      </c>
      <c r="C243" s="4">
        <v>0</v>
      </c>
      <c r="D243" s="4">
        <v>1</v>
      </c>
      <c r="E243" s="4">
        <v>229</v>
      </c>
      <c r="F243" s="4">
        <f>ROUND(Source!AZ232,O243)</f>
        <v>0</v>
      </c>
      <c r="G243" s="4" t="s">
        <v>193</v>
      </c>
      <c r="H243" s="4" t="s">
        <v>194</v>
      </c>
      <c r="I243" s="4"/>
      <c r="J243" s="4"/>
      <c r="K243" s="4">
        <v>229</v>
      </c>
      <c r="L243" s="4">
        <v>10</v>
      </c>
      <c r="M243" s="4">
        <v>3</v>
      </c>
      <c r="N243" s="4" t="s">
        <v>3</v>
      </c>
      <c r="O243" s="4">
        <v>2</v>
      </c>
      <c r="P243" s="4"/>
      <c r="Q243" s="4"/>
      <c r="R243" s="4"/>
      <c r="S243" s="4"/>
      <c r="T243" s="4"/>
      <c r="U243" s="4"/>
      <c r="V243" s="4"/>
      <c r="W243" s="4"/>
    </row>
    <row r="244" spans="1:23">
      <c r="A244" s="4">
        <v>50</v>
      </c>
      <c r="B244" s="4">
        <v>0</v>
      </c>
      <c r="C244" s="4">
        <v>0</v>
      </c>
      <c r="D244" s="4">
        <v>1</v>
      </c>
      <c r="E244" s="4">
        <v>203</v>
      </c>
      <c r="F244" s="4">
        <f>ROUND(Source!Q232,O244)</f>
        <v>5434.02</v>
      </c>
      <c r="G244" s="4" t="s">
        <v>195</v>
      </c>
      <c r="H244" s="4" t="s">
        <v>196</v>
      </c>
      <c r="I244" s="4"/>
      <c r="J244" s="4"/>
      <c r="K244" s="4">
        <v>203</v>
      </c>
      <c r="L244" s="4">
        <v>11</v>
      </c>
      <c r="M244" s="4">
        <v>3</v>
      </c>
      <c r="N244" s="4" t="s">
        <v>3</v>
      </c>
      <c r="O244" s="4">
        <v>2</v>
      </c>
      <c r="P244" s="4"/>
      <c r="Q244" s="4"/>
      <c r="R244" s="4"/>
      <c r="S244" s="4"/>
      <c r="T244" s="4"/>
      <c r="U244" s="4"/>
      <c r="V244" s="4"/>
      <c r="W244" s="4"/>
    </row>
    <row r="245" spans="1:23">
      <c r="A245" s="4">
        <v>50</v>
      </c>
      <c r="B245" s="4">
        <v>0</v>
      </c>
      <c r="C245" s="4">
        <v>0</v>
      </c>
      <c r="D245" s="4">
        <v>1</v>
      </c>
      <c r="E245" s="4">
        <v>231</v>
      </c>
      <c r="F245" s="4">
        <f>ROUND(Source!BB232,O245)</f>
        <v>0</v>
      </c>
      <c r="G245" s="4" t="s">
        <v>197</v>
      </c>
      <c r="H245" s="4" t="s">
        <v>198</v>
      </c>
      <c r="I245" s="4"/>
      <c r="J245" s="4"/>
      <c r="K245" s="4">
        <v>231</v>
      </c>
      <c r="L245" s="4">
        <v>12</v>
      </c>
      <c r="M245" s="4">
        <v>3</v>
      </c>
      <c r="N245" s="4" t="s">
        <v>3</v>
      </c>
      <c r="O245" s="4">
        <v>2</v>
      </c>
      <c r="P245" s="4"/>
      <c r="Q245" s="4"/>
      <c r="R245" s="4"/>
      <c r="S245" s="4"/>
      <c r="T245" s="4"/>
      <c r="U245" s="4"/>
      <c r="V245" s="4"/>
      <c r="W245" s="4"/>
    </row>
    <row r="246" spans="1:23">
      <c r="A246" s="4">
        <v>50</v>
      </c>
      <c r="B246" s="4">
        <v>0</v>
      </c>
      <c r="C246" s="4">
        <v>0</v>
      </c>
      <c r="D246" s="4">
        <v>1</v>
      </c>
      <c r="E246" s="4">
        <v>204</v>
      </c>
      <c r="F246" s="4">
        <f>ROUND(Source!R232,O246)</f>
        <v>2373.75</v>
      </c>
      <c r="G246" s="4" t="s">
        <v>199</v>
      </c>
      <c r="H246" s="4" t="s">
        <v>200</v>
      </c>
      <c r="I246" s="4"/>
      <c r="J246" s="4"/>
      <c r="K246" s="4">
        <v>204</v>
      </c>
      <c r="L246" s="4">
        <v>13</v>
      </c>
      <c r="M246" s="4">
        <v>3</v>
      </c>
      <c r="N246" s="4" t="s">
        <v>3</v>
      </c>
      <c r="O246" s="4">
        <v>2</v>
      </c>
      <c r="P246" s="4"/>
      <c r="Q246" s="4"/>
      <c r="R246" s="4"/>
      <c r="S246" s="4"/>
      <c r="T246" s="4"/>
      <c r="U246" s="4"/>
      <c r="V246" s="4"/>
      <c r="W246" s="4"/>
    </row>
    <row r="247" spans="1:23">
      <c r="A247" s="4">
        <v>50</v>
      </c>
      <c r="B247" s="4">
        <v>0</v>
      </c>
      <c r="C247" s="4">
        <v>0</v>
      </c>
      <c r="D247" s="4">
        <v>1</v>
      </c>
      <c r="E247" s="4">
        <v>205</v>
      </c>
      <c r="F247" s="4">
        <f>ROUND(Source!S232,O247)</f>
        <v>85133.51</v>
      </c>
      <c r="G247" s="4" t="s">
        <v>201</v>
      </c>
      <c r="H247" s="4" t="s">
        <v>202</v>
      </c>
      <c r="I247" s="4"/>
      <c r="J247" s="4"/>
      <c r="K247" s="4">
        <v>205</v>
      </c>
      <c r="L247" s="4">
        <v>14</v>
      </c>
      <c r="M247" s="4">
        <v>3</v>
      </c>
      <c r="N247" s="4" t="s">
        <v>3</v>
      </c>
      <c r="O247" s="4">
        <v>2</v>
      </c>
      <c r="P247" s="4"/>
      <c r="Q247" s="4"/>
      <c r="R247" s="4"/>
      <c r="S247" s="4"/>
      <c r="T247" s="4"/>
      <c r="U247" s="4"/>
      <c r="V247" s="4"/>
      <c r="W247" s="4"/>
    </row>
    <row r="248" spans="1:23">
      <c r="A248" s="4">
        <v>50</v>
      </c>
      <c r="B248" s="4">
        <v>0</v>
      </c>
      <c r="C248" s="4">
        <v>0</v>
      </c>
      <c r="D248" s="4">
        <v>1</v>
      </c>
      <c r="E248" s="4">
        <v>232</v>
      </c>
      <c r="F248" s="4">
        <f>ROUND(Source!BC232,O248)</f>
        <v>0</v>
      </c>
      <c r="G248" s="4" t="s">
        <v>203</v>
      </c>
      <c r="H248" s="4" t="s">
        <v>204</v>
      </c>
      <c r="I248" s="4"/>
      <c r="J248" s="4"/>
      <c r="K248" s="4">
        <v>232</v>
      </c>
      <c r="L248" s="4">
        <v>15</v>
      </c>
      <c r="M248" s="4">
        <v>3</v>
      </c>
      <c r="N248" s="4" t="s">
        <v>3</v>
      </c>
      <c r="O248" s="4">
        <v>2</v>
      </c>
      <c r="P248" s="4"/>
      <c r="Q248" s="4"/>
      <c r="R248" s="4"/>
      <c r="S248" s="4"/>
      <c r="T248" s="4"/>
      <c r="U248" s="4"/>
      <c r="V248" s="4"/>
      <c r="W248" s="4"/>
    </row>
    <row r="249" spans="1:23">
      <c r="A249" s="4">
        <v>50</v>
      </c>
      <c r="B249" s="4">
        <v>0</v>
      </c>
      <c r="C249" s="4">
        <v>0</v>
      </c>
      <c r="D249" s="4">
        <v>1</v>
      </c>
      <c r="E249" s="4">
        <v>214</v>
      </c>
      <c r="F249" s="4">
        <f>ROUND(Source!AS232,O249)</f>
        <v>274965.93</v>
      </c>
      <c r="G249" s="4" t="s">
        <v>205</v>
      </c>
      <c r="H249" s="4" t="s">
        <v>206</v>
      </c>
      <c r="I249" s="4"/>
      <c r="J249" s="4"/>
      <c r="K249" s="4">
        <v>214</v>
      </c>
      <c r="L249" s="4">
        <v>16</v>
      </c>
      <c r="M249" s="4">
        <v>3</v>
      </c>
      <c r="N249" s="4" t="s">
        <v>3</v>
      </c>
      <c r="O249" s="4">
        <v>2</v>
      </c>
      <c r="P249" s="4"/>
      <c r="Q249" s="4"/>
      <c r="R249" s="4"/>
      <c r="S249" s="4"/>
      <c r="T249" s="4"/>
      <c r="U249" s="4"/>
      <c r="V249" s="4"/>
      <c r="W249" s="4"/>
    </row>
    <row r="250" spans="1:23">
      <c r="A250" s="4">
        <v>50</v>
      </c>
      <c r="B250" s="4">
        <v>0</v>
      </c>
      <c r="C250" s="4">
        <v>0</v>
      </c>
      <c r="D250" s="4">
        <v>1</v>
      </c>
      <c r="E250" s="4">
        <v>215</v>
      </c>
      <c r="F250" s="4">
        <f>ROUND(Source!AT232,O250)</f>
        <v>22053.99</v>
      </c>
      <c r="G250" s="4" t="s">
        <v>207</v>
      </c>
      <c r="H250" s="4" t="s">
        <v>208</v>
      </c>
      <c r="I250" s="4"/>
      <c r="J250" s="4"/>
      <c r="K250" s="4">
        <v>215</v>
      </c>
      <c r="L250" s="4">
        <v>17</v>
      </c>
      <c r="M250" s="4">
        <v>3</v>
      </c>
      <c r="N250" s="4" t="s">
        <v>3</v>
      </c>
      <c r="O250" s="4">
        <v>2</v>
      </c>
      <c r="P250" s="4"/>
      <c r="Q250" s="4"/>
      <c r="R250" s="4"/>
      <c r="S250" s="4"/>
      <c r="T250" s="4"/>
      <c r="U250" s="4"/>
      <c r="V250" s="4"/>
      <c r="W250" s="4"/>
    </row>
    <row r="251" spans="1:23">
      <c r="A251" s="4">
        <v>50</v>
      </c>
      <c r="B251" s="4">
        <v>0</v>
      </c>
      <c r="C251" s="4">
        <v>0</v>
      </c>
      <c r="D251" s="4">
        <v>1</v>
      </c>
      <c r="E251" s="4">
        <v>217</v>
      </c>
      <c r="F251" s="4">
        <f>ROUND(Source!AU232,O251)</f>
        <v>0</v>
      </c>
      <c r="G251" s="4" t="s">
        <v>209</v>
      </c>
      <c r="H251" s="4" t="s">
        <v>210</v>
      </c>
      <c r="I251" s="4"/>
      <c r="J251" s="4"/>
      <c r="K251" s="4">
        <v>217</v>
      </c>
      <c r="L251" s="4">
        <v>18</v>
      </c>
      <c r="M251" s="4">
        <v>3</v>
      </c>
      <c r="N251" s="4" t="s">
        <v>3</v>
      </c>
      <c r="O251" s="4">
        <v>2</v>
      </c>
      <c r="P251" s="4"/>
      <c r="Q251" s="4"/>
      <c r="R251" s="4"/>
      <c r="S251" s="4"/>
      <c r="T251" s="4"/>
      <c r="U251" s="4"/>
      <c r="V251" s="4"/>
      <c r="W251" s="4"/>
    </row>
    <row r="252" spans="1:23">
      <c r="A252" s="4">
        <v>50</v>
      </c>
      <c r="B252" s="4">
        <v>0</v>
      </c>
      <c r="C252" s="4">
        <v>0</v>
      </c>
      <c r="D252" s="4">
        <v>1</v>
      </c>
      <c r="E252" s="4">
        <v>230</v>
      </c>
      <c r="F252" s="4">
        <f>ROUND(Source!BA232,O252)</f>
        <v>0</v>
      </c>
      <c r="G252" s="4" t="s">
        <v>211</v>
      </c>
      <c r="H252" s="4" t="s">
        <v>212</v>
      </c>
      <c r="I252" s="4"/>
      <c r="J252" s="4"/>
      <c r="K252" s="4">
        <v>230</v>
      </c>
      <c r="L252" s="4">
        <v>19</v>
      </c>
      <c r="M252" s="4">
        <v>3</v>
      </c>
      <c r="N252" s="4" t="s">
        <v>3</v>
      </c>
      <c r="O252" s="4">
        <v>2</v>
      </c>
      <c r="P252" s="4"/>
      <c r="Q252" s="4"/>
      <c r="R252" s="4"/>
      <c r="S252" s="4"/>
      <c r="T252" s="4"/>
      <c r="U252" s="4"/>
      <c r="V252" s="4"/>
      <c r="W252" s="4"/>
    </row>
    <row r="253" spans="1:23">
      <c r="A253" s="4">
        <v>50</v>
      </c>
      <c r="B253" s="4">
        <v>0</v>
      </c>
      <c r="C253" s="4">
        <v>0</v>
      </c>
      <c r="D253" s="4">
        <v>1</v>
      </c>
      <c r="E253" s="4">
        <v>206</v>
      </c>
      <c r="F253" s="4">
        <f>ROUND(Source!T232,O253)</f>
        <v>0</v>
      </c>
      <c r="G253" s="4" t="s">
        <v>213</v>
      </c>
      <c r="H253" s="4" t="s">
        <v>214</v>
      </c>
      <c r="I253" s="4"/>
      <c r="J253" s="4"/>
      <c r="K253" s="4">
        <v>206</v>
      </c>
      <c r="L253" s="4">
        <v>20</v>
      </c>
      <c r="M253" s="4">
        <v>3</v>
      </c>
      <c r="N253" s="4" t="s">
        <v>3</v>
      </c>
      <c r="O253" s="4">
        <v>2</v>
      </c>
      <c r="P253" s="4"/>
      <c r="Q253" s="4"/>
      <c r="R253" s="4"/>
      <c r="S253" s="4"/>
      <c r="T253" s="4"/>
      <c r="U253" s="4"/>
      <c r="V253" s="4"/>
      <c r="W253" s="4"/>
    </row>
    <row r="254" spans="1:23">
      <c r="A254" s="4">
        <v>50</v>
      </c>
      <c r="B254" s="4">
        <v>0</v>
      </c>
      <c r="C254" s="4">
        <v>0</v>
      </c>
      <c r="D254" s="4">
        <v>1</v>
      </c>
      <c r="E254" s="4">
        <v>207</v>
      </c>
      <c r="F254" s="4">
        <f>Source!U232</f>
        <v>296.91835999999995</v>
      </c>
      <c r="G254" s="4" t="s">
        <v>215</v>
      </c>
      <c r="H254" s="4" t="s">
        <v>216</v>
      </c>
      <c r="I254" s="4"/>
      <c r="J254" s="4"/>
      <c r="K254" s="4">
        <v>207</v>
      </c>
      <c r="L254" s="4">
        <v>21</v>
      </c>
      <c r="M254" s="4">
        <v>3</v>
      </c>
      <c r="N254" s="4" t="s">
        <v>3</v>
      </c>
      <c r="O254" s="4">
        <v>-1</v>
      </c>
      <c r="P254" s="4"/>
      <c r="Q254" s="4"/>
      <c r="R254" s="4"/>
      <c r="S254" s="4"/>
      <c r="T254" s="4"/>
      <c r="U254" s="4"/>
      <c r="V254" s="4"/>
      <c r="W254" s="4"/>
    </row>
    <row r="255" spans="1:23">
      <c r="A255" s="4">
        <v>50</v>
      </c>
      <c r="B255" s="4">
        <v>0</v>
      </c>
      <c r="C255" s="4">
        <v>0</v>
      </c>
      <c r="D255" s="4">
        <v>1</v>
      </c>
      <c r="E255" s="4">
        <v>208</v>
      </c>
      <c r="F255" s="4">
        <f>Source!V232</f>
        <v>7.1583879999999995</v>
      </c>
      <c r="G255" s="4" t="s">
        <v>217</v>
      </c>
      <c r="H255" s="4" t="s">
        <v>218</v>
      </c>
      <c r="I255" s="4"/>
      <c r="J255" s="4"/>
      <c r="K255" s="4">
        <v>208</v>
      </c>
      <c r="L255" s="4">
        <v>22</v>
      </c>
      <c r="M255" s="4">
        <v>3</v>
      </c>
      <c r="N255" s="4" t="s">
        <v>3</v>
      </c>
      <c r="O255" s="4">
        <v>-1</v>
      </c>
      <c r="P255" s="4"/>
      <c r="Q255" s="4"/>
      <c r="R255" s="4"/>
      <c r="S255" s="4"/>
      <c r="T255" s="4"/>
      <c r="U255" s="4"/>
      <c r="V255" s="4"/>
      <c r="W255" s="4"/>
    </row>
    <row r="256" spans="1:23">
      <c r="A256" s="4">
        <v>50</v>
      </c>
      <c r="B256" s="4">
        <v>0</v>
      </c>
      <c r="C256" s="4">
        <v>0</v>
      </c>
      <c r="D256" s="4">
        <v>1</v>
      </c>
      <c r="E256" s="4">
        <v>209</v>
      </c>
      <c r="F256" s="4">
        <f>ROUND(Source!W232,O256)</f>
        <v>427.64</v>
      </c>
      <c r="G256" s="4" t="s">
        <v>219</v>
      </c>
      <c r="H256" s="4" t="s">
        <v>220</v>
      </c>
      <c r="I256" s="4"/>
      <c r="J256" s="4"/>
      <c r="K256" s="4">
        <v>209</v>
      </c>
      <c r="L256" s="4">
        <v>23</v>
      </c>
      <c r="M256" s="4">
        <v>3</v>
      </c>
      <c r="N256" s="4" t="s">
        <v>3</v>
      </c>
      <c r="O256" s="4">
        <v>2</v>
      </c>
      <c r="P256" s="4"/>
      <c r="Q256" s="4"/>
      <c r="R256" s="4"/>
      <c r="S256" s="4"/>
      <c r="T256" s="4"/>
      <c r="U256" s="4"/>
      <c r="V256" s="4"/>
      <c r="W256" s="4"/>
    </row>
    <row r="257" spans="1:23">
      <c r="A257" s="4">
        <v>50</v>
      </c>
      <c r="B257" s="4">
        <v>0</v>
      </c>
      <c r="C257" s="4">
        <v>0</v>
      </c>
      <c r="D257" s="4">
        <v>1</v>
      </c>
      <c r="E257" s="4">
        <v>233</v>
      </c>
      <c r="F257" s="4">
        <f>ROUND(Source!BD232,O257)</f>
        <v>0</v>
      </c>
      <c r="G257" s="4" t="s">
        <v>221</v>
      </c>
      <c r="H257" s="4" t="s">
        <v>222</v>
      </c>
      <c r="I257" s="4"/>
      <c r="J257" s="4"/>
      <c r="K257" s="4">
        <v>233</v>
      </c>
      <c r="L257" s="4">
        <v>24</v>
      </c>
      <c r="M257" s="4">
        <v>3</v>
      </c>
      <c r="N257" s="4" t="s">
        <v>3</v>
      </c>
      <c r="O257" s="4">
        <v>2</v>
      </c>
      <c r="P257" s="4"/>
      <c r="Q257" s="4"/>
      <c r="R257" s="4"/>
      <c r="S257" s="4"/>
      <c r="T257" s="4"/>
      <c r="U257" s="4"/>
      <c r="V257" s="4"/>
      <c r="W257" s="4"/>
    </row>
    <row r="258" spans="1:23">
      <c r="A258" s="4">
        <v>50</v>
      </c>
      <c r="B258" s="4">
        <v>0</v>
      </c>
      <c r="C258" s="4">
        <v>0</v>
      </c>
      <c r="D258" s="4">
        <v>1</v>
      </c>
      <c r="E258" s="4">
        <v>210</v>
      </c>
      <c r="F258" s="4">
        <f>ROUND(Source!X232,O258)</f>
        <v>82593.98</v>
      </c>
      <c r="G258" s="4" t="s">
        <v>223</v>
      </c>
      <c r="H258" s="4" t="s">
        <v>224</v>
      </c>
      <c r="I258" s="4"/>
      <c r="J258" s="4"/>
      <c r="K258" s="4">
        <v>210</v>
      </c>
      <c r="L258" s="4">
        <v>25</v>
      </c>
      <c r="M258" s="4">
        <v>3</v>
      </c>
      <c r="N258" s="4" t="s">
        <v>3</v>
      </c>
      <c r="O258" s="4">
        <v>2</v>
      </c>
      <c r="P258" s="4"/>
      <c r="Q258" s="4"/>
      <c r="R258" s="4"/>
      <c r="S258" s="4"/>
      <c r="T258" s="4"/>
      <c r="U258" s="4"/>
      <c r="V258" s="4"/>
      <c r="W258" s="4"/>
    </row>
    <row r="259" spans="1:23">
      <c r="A259" s="4">
        <v>50</v>
      </c>
      <c r="B259" s="4">
        <v>0</v>
      </c>
      <c r="C259" s="4">
        <v>0</v>
      </c>
      <c r="D259" s="4">
        <v>1</v>
      </c>
      <c r="E259" s="4">
        <v>211</v>
      </c>
      <c r="F259" s="4">
        <f>ROUND(Source!Y232,O259)</f>
        <v>47697.25</v>
      </c>
      <c r="G259" s="4" t="s">
        <v>225</v>
      </c>
      <c r="H259" s="4" t="s">
        <v>226</v>
      </c>
      <c r="I259" s="4"/>
      <c r="J259" s="4"/>
      <c r="K259" s="4">
        <v>211</v>
      </c>
      <c r="L259" s="4">
        <v>26</v>
      </c>
      <c r="M259" s="4">
        <v>3</v>
      </c>
      <c r="N259" s="4" t="s">
        <v>3</v>
      </c>
      <c r="O259" s="4">
        <v>2</v>
      </c>
      <c r="P259" s="4"/>
      <c r="Q259" s="4"/>
      <c r="R259" s="4"/>
      <c r="S259" s="4"/>
      <c r="T259" s="4"/>
      <c r="U259" s="4"/>
      <c r="V259" s="4"/>
      <c r="W259" s="4"/>
    </row>
    <row r="260" spans="1:23">
      <c r="A260" s="4">
        <v>50</v>
      </c>
      <c r="B260" s="4">
        <v>0</v>
      </c>
      <c r="C260" s="4">
        <v>0</v>
      </c>
      <c r="D260" s="4">
        <v>1</v>
      </c>
      <c r="E260" s="4">
        <v>224</v>
      </c>
      <c r="F260" s="4">
        <f>ROUND(Source!AR232,O260)</f>
        <v>297019.92</v>
      </c>
      <c r="G260" s="4" t="s">
        <v>227</v>
      </c>
      <c r="H260" s="4" t="s">
        <v>228</v>
      </c>
      <c r="I260" s="4"/>
      <c r="J260" s="4"/>
      <c r="K260" s="4">
        <v>224</v>
      </c>
      <c r="L260" s="4">
        <v>27</v>
      </c>
      <c r="M260" s="4">
        <v>3</v>
      </c>
      <c r="N260" s="4" t="s">
        <v>3</v>
      </c>
      <c r="O260" s="4">
        <v>2</v>
      </c>
      <c r="P260" s="4"/>
      <c r="Q260" s="4"/>
      <c r="R260" s="4"/>
      <c r="S260" s="4"/>
      <c r="T260" s="4"/>
      <c r="U260" s="4"/>
      <c r="V260" s="4"/>
      <c r="W260" s="4"/>
    </row>
    <row r="261" spans="1:23">
      <c r="A261" s="4">
        <v>50</v>
      </c>
      <c r="B261" s="4">
        <v>1</v>
      </c>
      <c r="C261" s="4">
        <v>0</v>
      </c>
      <c r="D261" s="4">
        <v>2</v>
      </c>
      <c r="E261" s="4">
        <v>0</v>
      </c>
      <c r="F261" s="4">
        <f>ROUND(F260*0.2,O261)</f>
        <v>59404</v>
      </c>
      <c r="G261" s="4" t="s">
        <v>254</v>
      </c>
      <c r="H261" s="4" t="s">
        <v>255</v>
      </c>
      <c r="I261" s="4"/>
      <c r="J261" s="4"/>
      <c r="K261" s="4">
        <v>212</v>
      </c>
      <c r="L261" s="4">
        <v>28</v>
      </c>
      <c r="M261" s="4">
        <v>0</v>
      </c>
      <c r="N261" s="4" t="s">
        <v>3</v>
      </c>
      <c r="O261" s="4">
        <v>1</v>
      </c>
      <c r="P261" s="4"/>
      <c r="Q261" s="4"/>
      <c r="R261" s="4"/>
      <c r="S261" s="4"/>
      <c r="T261" s="4"/>
      <c r="U261" s="4"/>
      <c r="V261" s="4"/>
      <c r="W261" s="4"/>
    </row>
    <row r="262" spans="1:23">
      <c r="A262" s="4">
        <v>50</v>
      </c>
      <c r="B262" s="4">
        <v>1</v>
      </c>
      <c r="C262" s="4">
        <v>0</v>
      </c>
      <c r="D262" s="4">
        <v>2</v>
      </c>
      <c r="E262" s="4">
        <v>213</v>
      </c>
      <c r="F262" s="4">
        <f>ROUND(F260*1.2,O262)</f>
        <v>356423.9</v>
      </c>
      <c r="G262" s="4" t="s">
        <v>256</v>
      </c>
      <c r="H262" s="4" t="s">
        <v>257</v>
      </c>
      <c r="I262" s="4"/>
      <c r="J262" s="4"/>
      <c r="K262" s="4">
        <v>212</v>
      </c>
      <c r="L262" s="4">
        <v>29</v>
      </c>
      <c r="M262" s="4">
        <v>0</v>
      </c>
      <c r="N262" s="4" t="s">
        <v>3</v>
      </c>
      <c r="O262" s="4">
        <v>1</v>
      </c>
      <c r="P262" s="4"/>
      <c r="Q262" s="4"/>
      <c r="R262" s="4"/>
      <c r="S262" s="4"/>
      <c r="T262" s="4"/>
      <c r="U262" s="4"/>
      <c r="V262" s="4"/>
      <c r="W262" s="4"/>
    </row>
    <row r="265" spans="1:23">
      <c r="A265">
        <v>70</v>
      </c>
      <c r="B265">
        <v>1</v>
      </c>
      <c r="D265">
        <v>1</v>
      </c>
      <c r="E265" t="s">
        <v>258</v>
      </c>
      <c r="F265" t="s">
        <v>259</v>
      </c>
      <c r="G265">
        <v>0</v>
      </c>
      <c r="H265">
        <v>0</v>
      </c>
      <c r="I265" t="s">
        <v>3</v>
      </c>
      <c r="J265">
        <v>1</v>
      </c>
      <c r="K265">
        <v>0</v>
      </c>
      <c r="L265" t="s">
        <v>3</v>
      </c>
      <c r="M265" t="s">
        <v>3</v>
      </c>
      <c r="N265">
        <v>0</v>
      </c>
    </row>
    <row r="266" spans="1:23">
      <c r="A266">
        <v>70</v>
      </c>
      <c r="B266">
        <v>1</v>
      </c>
      <c r="D266">
        <v>2</v>
      </c>
      <c r="E266" t="s">
        <v>260</v>
      </c>
      <c r="F266" t="s">
        <v>261</v>
      </c>
      <c r="G266">
        <v>1</v>
      </c>
      <c r="H266">
        <v>0</v>
      </c>
      <c r="I266" t="s">
        <v>3</v>
      </c>
      <c r="J266">
        <v>1</v>
      </c>
      <c r="K266">
        <v>0</v>
      </c>
      <c r="L266" t="s">
        <v>3</v>
      </c>
      <c r="M266" t="s">
        <v>3</v>
      </c>
      <c r="N266">
        <v>0</v>
      </c>
    </row>
    <row r="267" spans="1:23">
      <c r="A267">
        <v>70</v>
      </c>
      <c r="B267">
        <v>1</v>
      </c>
      <c r="D267">
        <v>3</v>
      </c>
      <c r="E267" t="s">
        <v>262</v>
      </c>
      <c r="F267" t="s">
        <v>263</v>
      </c>
      <c r="G267">
        <v>0</v>
      </c>
      <c r="H267">
        <v>0</v>
      </c>
      <c r="I267" t="s">
        <v>3</v>
      </c>
      <c r="J267">
        <v>1</v>
      </c>
      <c r="K267">
        <v>0</v>
      </c>
      <c r="L267" t="s">
        <v>3</v>
      </c>
      <c r="M267" t="s">
        <v>3</v>
      </c>
      <c r="N267">
        <v>0</v>
      </c>
    </row>
    <row r="268" spans="1:23">
      <c r="A268">
        <v>70</v>
      </c>
      <c r="B268">
        <v>1</v>
      </c>
      <c r="D268">
        <v>4</v>
      </c>
      <c r="E268" t="s">
        <v>264</v>
      </c>
      <c r="F268" t="s">
        <v>265</v>
      </c>
      <c r="G268">
        <v>0</v>
      </c>
      <c r="H268">
        <v>0</v>
      </c>
      <c r="I268" t="s">
        <v>266</v>
      </c>
      <c r="J268">
        <v>0</v>
      </c>
      <c r="K268">
        <v>0</v>
      </c>
      <c r="L268" t="s">
        <v>3</v>
      </c>
      <c r="M268" t="s">
        <v>3</v>
      </c>
      <c r="N268">
        <v>0</v>
      </c>
    </row>
    <row r="269" spans="1:23">
      <c r="A269">
        <v>70</v>
      </c>
      <c r="B269">
        <v>1</v>
      </c>
      <c r="D269">
        <v>5</v>
      </c>
      <c r="E269" t="s">
        <v>267</v>
      </c>
      <c r="F269" t="s">
        <v>268</v>
      </c>
      <c r="G269">
        <v>0</v>
      </c>
      <c r="H269">
        <v>0</v>
      </c>
      <c r="I269" t="s">
        <v>269</v>
      </c>
      <c r="J269">
        <v>0</v>
      </c>
      <c r="K269">
        <v>0</v>
      </c>
      <c r="L269" t="s">
        <v>3</v>
      </c>
      <c r="M269" t="s">
        <v>3</v>
      </c>
      <c r="N269">
        <v>0</v>
      </c>
    </row>
    <row r="270" spans="1:23">
      <c r="A270">
        <v>70</v>
      </c>
      <c r="B270">
        <v>1</v>
      </c>
      <c r="D270">
        <v>6</v>
      </c>
      <c r="E270" t="s">
        <v>270</v>
      </c>
      <c r="F270" t="s">
        <v>271</v>
      </c>
      <c r="G270">
        <v>0</v>
      </c>
      <c r="H270">
        <v>0</v>
      </c>
      <c r="I270" t="s">
        <v>272</v>
      </c>
      <c r="J270">
        <v>0</v>
      </c>
      <c r="K270">
        <v>0</v>
      </c>
      <c r="L270" t="s">
        <v>3</v>
      </c>
      <c r="M270" t="s">
        <v>3</v>
      </c>
      <c r="N270">
        <v>0</v>
      </c>
    </row>
    <row r="271" spans="1:23">
      <c r="A271">
        <v>70</v>
      </c>
      <c r="B271">
        <v>1</v>
      </c>
      <c r="D271">
        <v>7</v>
      </c>
      <c r="E271" t="s">
        <v>273</v>
      </c>
      <c r="F271" t="s">
        <v>274</v>
      </c>
      <c r="G271">
        <v>1</v>
      </c>
      <c r="H271">
        <v>0</v>
      </c>
      <c r="I271" t="s">
        <v>3</v>
      </c>
      <c r="J271">
        <v>0</v>
      </c>
      <c r="K271">
        <v>0</v>
      </c>
      <c r="L271" t="s">
        <v>3</v>
      </c>
      <c r="M271" t="s">
        <v>3</v>
      </c>
      <c r="N271">
        <v>0</v>
      </c>
    </row>
    <row r="272" spans="1:23">
      <c r="A272">
        <v>70</v>
      </c>
      <c r="B272">
        <v>1</v>
      </c>
      <c r="D272">
        <v>8</v>
      </c>
      <c r="E272" t="s">
        <v>275</v>
      </c>
      <c r="F272" t="s">
        <v>276</v>
      </c>
      <c r="G272">
        <v>0</v>
      </c>
      <c r="H272">
        <v>0</v>
      </c>
      <c r="I272" t="s">
        <v>277</v>
      </c>
      <c r="J272">
        <v>0</v>
      </c>
      <c r="K272">
        <v>0</v>
      </c>
      <c r="L272" t="s">
        <v>3</v>
      </c>
      <c r="M272" t="s">
        <v>3</v>
      </c>
      <c r="N272">
        <v>0</v>
      </c>
    </row>
    <row r="273" spans="1:14">
      <c r="A273">
        <v>70</v>
      </c>
      <c r="B273">
        <v>1</v>
      </c>
      <c r="D273">
        <v>9</v>
      </c>
      <c r="E273" t="s">
        <v>278</v>
      </c>
      <c r="F273" t="s">
        <v>279</v>
      </c>
      <c r="G273">
        <v>0</v>
      </c>
      <c r="H273">
        <v>0</v>
      </c>
      <c r="I273" t="s">
        <v>280</v>
      </c>
      <c r="J273">
        <v>0</v>
      </c>
      <c r="K273">
        <v>0</v>
      </c>
      <c r="L273" t="s">
        <v>3</v>
      </c>
      <c r="M273" t="s">
        <v>3</v>
      </c>
      <c r="N273">
        <v>0</v>
      </c>
    </row>
    <row r="274" spans="1:14">
      <c r="A274">
        <v>70</v>
      </c>
      <c r="B274">
        <v>1</v>
      </c>
      <c r="D274">
        <v>10</v>
      </c>
      <c r="E274" t="s">
        <v>281</v>
      </c>
      <c r="F274" t="s">
        <v>282</v>
      </c>
      <c r="G274">
        <v>0</v>
      </c>
      <c r="H274">
        <v>0</v>
      </c>
      <c r="I274" t="s">
        <v>283</v>
      </c>
      <c r="J274">
        <v>0</v>
      </c>
      <c r="K274">
        <v>0</v>
      </c>
      <c r="L274" t="s">
        <v>3</v>
      </c>
      <c r="M274" t="s">
        <v>3</v>
      </c>
      <c r="N274">
        <v>0</v>
      </c>
    </row>
    <row r="275" spans="1:14">
      <c r="A275">
        <v>70</v>
      </c>
      <c r="B275">
        <v>1</v>
      </c>
      <c r="D275">
        <v>11</v>
      </c>
      <c r="E275" t="s">
        <v>284</v>
      </c>
      <c r="F275" t="s">
        <v>285</v>
      </c>
      <c r="G275">
        <v>0</v>
      </c>
      <c r="H275">
        <v>0</v>
      </c>
      <c r="I275" t="s">
        <v>286</v>
      </c>
      <c r="J275">
        <v>0</v>
      </c>
      <c r="K275">
        <v>0</v>
      </c>
      <c r="L275" t="s">
        <v>3</v>
      </c>
      <c r="M275" t="s">
        <v>3</v>
      </c>
      <c r="N275">
        <v>0</v>
      </c>
    </row>
    <row r="276" spans="1:14">
      <c r="A276">
        <v>70</v>
      </c>
      <c r="B276">
        <v>1</v>
      </c>
      <c r="D276">
        <v>12</v>
      </c>
      <c r="E276" t="s">
        <v>287</v>
      </c>
      <c r="F276" t="s">
        <v>288</v>
      </c>
      <c r="G276">
        <v>0</v>
      </c>
      <c r="H276">
        <v>0</v>
      </c>
      <c r="I276" t="s">
        <v>3</v>
      </c>
      <c r="J276">
        <v>0</v>
      </c>
      <c r="K276">
        <v>0</v>
      </c>
      <c r="L276" t="s">
        <v>3</v>
      </c>
      <c r="M276" t="s">
        <v>3</v>
      </c>
      <c r="N276">
        <v>0</v>
      </c>
    </row>
    <row r="277" spans="1:14">
      <c r="A277">
        <v>70</v>
      </c>
      <c r="B277">
        <v>1</v>
      </c>
      <c r="D277">
        <v>1</v>
      </c>
      <c r="E277" t="s">
        <v>289</v>
      </c>
      <c r="F277" t="s">
        <v>290</v>
      </c>
      <c r="G277">
        <v>0.9</v>
      </c>
      <c r="H277">
        <v>1</v>
      </c>
      <c r="I277" t="s">
        <v>291</v>
      </c>
      <c r="J277">
        <v>0</v>
      </c>
      <c r="K277">
        <v>0</v>
      </c>
      <c r="L277" t="s">
        <v>3</v>
      </c>
      <c r="M277" t="s">
        <v>3</v>
      </c>
      <c r="N277">
        <v>0</v>
      </c>
    </row>
    <row r="278" spans="1:14">
      <c r="A278">
        <v>70</v>
      </c>
      <c r="B278">
        <v>1</v>
      </c>
      <c r="D278">
        <v>2</v>
      </c>
      <c r="E278" t="s">
        <v>292</v>
      </c>
      <c r="F278" t="s">
        <v>293</v>
      </c>
      <c r="G278">
        <v>0.85</v>
      </c>
      <c r="H278">
        <v>1</v>
      </c>
      <c r="I278" t="s">
        <v>294</v>
      </c>
      <c r="J278">
        <v>0</v>
      </c>
      <c r="K278">
        <v>0</v>
      </c>
      <c r="L278" t="s">
        <v>3</v>
      </c>
      <c r="M278" t="s">
        <v>3</v>
      </c>
      <c r="N278">
        <v>0</v>
      </c>
    </row>
    <row r="279" spans="1:14">
      <c r="A279">
        <v>70</v>
      </c>
      <c r="B279">
        <v>1</v>
      </c>
      <c r="D279">
        <v>3</v>
      </c>
      <c r="E279" t="s">
        <v>295</v>
      </c>
      <c r="F279" t="s">
        <v>296</v>
      </c>
      <c r="G279">
        <v>1</v>
      </c>
      <c r="H279">
        <v>0.85</v>
      </c>
      <c r="I279" t="s">
        <v>297</v>
      </c>
      <c r="J279">
        <v>0</v>
      </c>
      <c r="K279">
        <v>0</v>
      </c>
      <c r="L279" t="s">
        <v>3</v>
      </c>
      <c r="M279" t="s">
        <v>3</v>
      </c>
      <c r="N279">
        <v>0</v>
      </c>
    </row>
    <row r="280" spans="1:14">
      <c r="A280">
        <v>70</v>
      </c>
      <c r="B280">
        <v>1</v>
      </c>
      <c r="D280">
        <v>4</v>
      </c>
      <c r="E280" t="s">
        <v>298</v>
      </c>
      <c r="F280" t="s">
        <v>299</v>
      </c>
      <c r="G280">
        <v>1</v>
      </c>
      <c r="H280">
        <v>0</v>
      </c>
      <c r="I280" t="s">
        <v>3</v>
      </c>
      <c r="J280">
        <v>0</v>
      </c>
      <c r="K280">
        <v>0</v>
      </c>
      <c r="L280" t="s">
        <v>3</v>
      </c>
      <c r="M280" t="s">
        <v>3</v>
      </c>
      <c r="N280">
        <v>0</v>
      </c>
    </row>
    <row r="281" spans="1:14">
      <c r="A281">
        <v>70</v>
      </c>
      <c r="B281">
        <v>1</v>
      </c>
      <c r="D281">
        <v>5</v>
      </c>
      <c r="E281" t="s">
        <v>300</v>
      </c>
      <c r="F281" t="s">
        <v>301</v>
      </c>
      <c r="G281">
        <v>1</v>
      </c>
      <c r="H281">
        <v>0.8</v>
      </c>
      <c r="I281" t="s">
        <v>302</v>
      </c>
      <c r="J281">
        <v>0</v>
      </c>
      <c r="K281">
        <v>0</v>
      </c>
      <c r="L281" t="s">
        <v>3</v>
      </c>
      <c r="M281" t="s">
        <v>3</v>
      </c>
      <c r="N281">
        <v>0</v>
      </c>
    </row>
    <row r="282" spans="1:14">
      <c r="A282">
        <v>70</v>
      </c>
      <c r="B282">
        <v>1</v>
      </c>
      <c r="D282">
        <v>6</v>
      </c>
      <c r="E282" t="s">
        <v>303</v>
      </c>
      <c r="F282" t="s">
        <v>304</v>
      </c>
      <c r="G282">
        <v>0.85</v>
      </c>
      <c r="H282">
        <v>0</v>
      </c>
      <c r="I282" t="s">
        <v>3</v>
      </c>
      <c r="J282">
        <v>0</v>
      </c>
      <c r="K282">
        <v>0</v>
      </c>
      <c r="L282" t="s">
        <v>3</v>
      </c>
      <c r="M282" t="s">
        <v>3</v>
      </c>
      <c r="N282">
        <v>0</v>
      </c>
    </row>
    <row r="283" spans="1:14">
      <c r="A283">
        <v>70</v>
      </c>
      <c r="B283">
        <v>1</v>
      </c>
      <c r="D283">
        <v>7</v>
      </c>
      <c r="E283" t="s">
        <v>305</v>
      </c>
      <c r="F283" t="s">
        <v>306</v>
      </c>
      <c r="G283">
        <v>0.8</v>
      </c>
      <c r="H283">
        <v>0</v>
      </c>
      <c r="I283" t="s">
        <v>3</v>
      </c>
      <c r="J283">
        <v>0</v>
      </c>
      <c r="K283">
        <v>0</v>
      </c>
      <c r="L283" t="s">
        <v>3</v>
      </c>
      <c r="M283" t="s">
        <v>3</v>
      </c>
      <c r="N283">
        <v>0</v>
      </c>
    </row>
    <row r="284" spans="1:14">
      <c r="A284">
        <v>70</v>
      </c>
      <c r="B284">
        <v>1</v>
      </c>
      <c r="D284">
        <v>8</v>
      </c>
      <c r="E284" t="s">
        <v>307</v>
      </c>
      <c r="F284" t="s">
        <v>308</v>
      </c>
      <c r="G284">
        <v>0.7</v>
      </c>
      <c r="H284">
        <v>0</v>
      </c>
      <c r="I284" t="s">
        <v>3</v>
      </c>
      <c r="J284">
        <v>0</v>
      </c>
      <c r="K284">
        <v>0</v>
      </c>
      <c r="L284" t="s">
        <v>3</v>
      </c>
      <c r="M284" t="s">
        <v>3</v>
      </c>
      <c r="N284">
        <v>0</v>
      </c>
    </row>
    <row r="285" spans="1:14">
      <c r="A285">
        <v>70</v>
      </c>
      <c r="B285">
        <v>1</v>
      </c>
      <c r="D285">
        <v>9</v>
      </c>
      <c r="E285" t="s">
        <v>309</v>
      </c>
      <c r="F285" t="s">
        <v>310</v>
      </c>
      <c r="G285">
        <v>0.9</v>
      </c>
      <c r="H285">
        <v>0</v>
      </c>
      <c r="I285" t="s">
        <v>3</v>
      </c>
      <c r="J285">
        <v>0</v>
      </c>
      <c r="K285">
        <v>0</v>
      </c>
      <c r="L285" t="s">
        <v>3</v>
      </c>
      <c r="M285" t="s">
        <v>3</v>
      </c>
      <c r="N285">
        <v>0</v>
      </c>
    </row>
    <row r="286" spans="1:14">
      <c r="A286">
        <v>70</v>
      </c>
      <c r="B286">
        <v>1</v>
      </c>
      <c r="D286">
        <v>10</v>
      </c>
      <c r="E286" t="s">
        <v>311</v>
      </c>
      <c r="F286" t="s">
        <v>312</v>
      </c>
      <c r="G286">
        <v>0.6</v>
      </c>
      <c r="H286">
        <v>0</v>
      </c>
      <c r="I286" t="s">
        <v>3</v>
      </c>
      <c r="J286">
        <v>0</v>
      </c>
      <c r="K286">
        <v>0</v>
      </c>
      <c r="L286" t="s">
        <v>3</v>
      </c>
      <c r="M286" t="s">
        <v>3</v>
      </c>
      <c r="N286">
        <v>0</v>
      </c>
    </row>
    <row r="287" spans="1:14">
      <c r="A287">
        <v>70</v>
      </c>
      <c r="B287">
        <v>1</v>
      </c>
      <c r="D287">
        <v>11</v>
      </c>
      <c r="E287" t="s">
        <v>313</v>
      </c>
      <c r="F287" t="s">
        <v>314</v>
      </c>
      <c r="G287">
        <v>1.2</v>
      </c>
      <c r="H287">
        <v>0</v>
      </c>
      <c r="I287" t="s">
        <v>3</v>
      </c>
      <c r="J287">
        <v>0</v>
      </c>
      <c r="K287">
        <v>0</v>
      </c>
      <c r="L287" t="s">
        <v>3</v>
      </c>
      <c r="M287" t="s">
        <v>3</v>
      </c>
      <c r="N287">
        <v>0</v>
      </c>
    </row>
    <row r="288" spans="1:14">
      <c r="A288">
        <v>70</v>
      </c>
      <c r="B288">
        <v>1</v>
      </c>
      <c r="D288">
        <v>12</v>
      </c>
      <c r="E288" t="s">
        <v>315</v>
      </c>
      <c r="F288" t="s">
        <v>316</v>
      </c>
      <c r="G288">
        <v>0</v>
      </c>
      <c r="H288">
        <v>0</v>
      </c>
      <c r="I288" t="s">
        <v>3</v>
      </c>
      <c r="J288">
        <v>0</v>
      </c>
      <c r="K288">
        <v>0</v>
      </c>
      <c r="L288" t="s">
        <v>3</v>
      </c>
      <c r="M288" t="s">
        <v>3</v>
      </c>
      <c r="N288">
        <v>0</v>
      </c>
    </row>
    <row r="289" spans="1:27">
      <c r="A289">
        <v>70</v>
      </c>
      <c r="B289">
        <v>1</v>
      </c>
      <c r="D289">
        <v>13</v>
      </c>
      <c r="E289" t="s">
        <v>317</v>
      </c>
      <c r="F289" t="s">
        <v>318</v>
      </c>
      <c r="G289">
        <v>1</v>
      </c>
      <c r="H289">
        <v>0</v>
      </c>
      <c r="I289" t="s">
        <v>3</v>
      </c>
      <c r="J289">
        <v>0</v>
      </c>
      <c r="K289">
        <v>0</v>
      </c>
      <c r="L289" t="s">
        <v>3</v>
      </c>
      <c r="M289" t="s">
        <v>3</v>
      </c>
      <c r="N289">
        <v>0</v>
      </c>
    </row>
    <row r="291" spans="1:27">
      <c r="A291">
        <v>-1</v>
      </c>
    </row>
    <row r="293" spans="1:27">
      <c r="A293" s="3">
        <v>75</v>
      </c>
      <c r="B293" s="3" t="s">
        <v>319</v>
      </c>
      <c r="C293" s="3">
        <v>2020</v>
      </c>
      <c r="D293" s="3">
        <v>0</v>
      </c>
      <c r="E293" s="3">
        <v>8</v>
      </c>
      <c r="F293" s="3"/>
      <c r="G293" s="3">
        <v>0</v>
      </c>
      <c r="H293" s="3">
        <v>1</v>
      </c>
      <c r="I293" s="3">
        <v>0</v>
      </c>
      <c r="J293" s="3">
        <v>3</v>
      </c>
      <c r="K293" s="3">
        <v>0</v>
      </c>
      <c r="L293" s="3">
        <v>0</v>
      </c>
      <c r="M293" s="3">
        <v>0</v>
      </c>
      <c r="N293" s="3">
        <v>34981951</v>
      </c>
      <c r="O293" s="3">
        <v>1</v>
      </c>
    </row>
    <row r="294" spans="1:27">
      <c r="A294" s="5">
        <v>1</v>
      </c>
      <c r="B294" s="5" t="s">
        <v>320</v>
      </c>
      <c r="C294" s="5" t="s">
        <v>321</v>
      </c>
      <c r="D294" s="5">
        <v>2020</v>
      </c>
      <c r="E294" s="5">
        <v>8</v>
      </c>
      <c r="F294" s="5">
        <v>1</v>
      </c>
      <c r="G294" s="5">
        <v>1</v>
      </c>
      <c r="H294" s="5">
        <v>0</v>
      </c>
      <c r="I294" s="5">
        <v>2</v>
      </c>
      <c r="J294" s="5">
        <v>1</v>
      </c>
      <c r="K294" s="5">
        <v>1</v>
      </c>
      <c r="L294" s="5">
        <v>1</v>
      </c>
      <c r="M294" s="5">
        <v>1</v>
      </c>
      <c r="N294" s="5">
        <v>1</v>
      </c>
      <c r="O294" s="5">
        <v>1</v>
      </c>
      <c r="P294" s="5">
        <v>1</v>
      </c>
      <c r="Q294" s="5">
        <v>1</v>
      </c>
      <c r="R294" s="5" t="s">
        <v>3</v>
      </c>
      <c r="S294" s="5" t="s">
        <v>3</v>
      </c>
      <c r="T294" s="5" t="s">
        <v>3</v>
      </c>
      <c r="U294" s="5" t="s">
        <v>3</v>
      </c>
      <c r="V294" s="5" t="s">
        <v>3</v>
      </c>
      <c r="W294" s="5" t="s">
        <v>3</v>
      </c>
      <c r="X294" s="5" t="s">
        <v>3</v>
      </c>
      <c r="Y294" s="5" t="s">
        <v>3</v>
      </c>
      <c r="Z294" s="5" t="s">
        <v>3</v>
      </c>
      <c r="AA294" s="5" t="s">
        <v>3</v>
      </c>
    </row>
    <row r="295" spans="1:27">
      <c r="A295" s="5">
        <v>2</v>
      </c>
      <c r="B295" s="5" t="s">
        <v>322</v>
      </c>
      <c r="C295" s="5" t="s">
        <v>323</v>
      </c>
      <c r="D295" s="5">
        <v>0</v>
      </c>
      <c r="E295" s="5">
        <v>0</v>
      </c>
    </row>
    <row r="299" spans="1:27">
      <c r="A299">
        <v>65</v>
      </c>
      <c r="C299">
        <v>1</v>
      </c>
      <c r="D299">
        <v>0</v>
      </c>
      <c r="E299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C55"/>
  <sheetViews>
    <sheetView workbookViewId="0"/>
  </sheetViews>
  <sheetFormatPr defaultColWidth="9.140625" defaultRowHeight="12.75"/>
  <cols>
    <col min="1" max="256" width="9.140625" customWidth="1"/>
  </cols>
  <sheetData>
    <row r="1" spans="1:133">
      <c r="A1">
        <v>0</v>
      </c>
      <c r="B1" t="s">
        <v>0</v>
      </c>
      <c r="D1" t="s">
        <v>324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58436</v>
      </c>
      <c r="M1">
        <v>10</v>
      </c>
      <c r="N1">
        <v>11</v>
      </c>
      <c r="O1">
        <v>0</v>
      </c>
      <c r="P1">
        <v>1</v>
      </c>
      <c r="Q1">
        <v>6</v>
      </c>
    </row>
    <row r="12" spans="1:133">
      <c r="A12" s="1">
        <v>1</v>
      </c>
      <c r="B12" s="1">
        <v>53</v>
      </c>
      <c r="C12" s="1">
        <v>0</v>
      </c>
      <c r="D12" s="1"/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/>
      <c r="M12" s="1"/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/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/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8200</v>
      </c>
      <c r="CI12" s="1" t="s">
        <v>3</v>
      </c>
      <c r="CJ12" s="1" t="s">
        <v>3</v>
      </c>
      <c r="CK12" s="1">
        <v>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>
      <c r="A14" s="1">
        <v>22</v>
      </c>
      <c r="B14" s="1">
        <v>0</v>
      </c>
      <c r="C14" s="1">
        <v>0</v>
      </c>
      <c r="D14" s="1">
        <v>34981951</v>
      </c>
      <c r="E14" s="1">
        <v>0</v>
      </c>
      <c r="F14" s="1">
        <v>3</v>
      </c>
      <c r="G14" s="1"/>
      <c r="H14" s="1"/>
      <c r="I14" s="1"/>
      <c r="J14" s="1"/>
      <c r="K14" s="1"/>
      <c r="L14" s="1"/>
      <c r="M14" s="1"/>
      <c r="N14" s="1"/>
      <c r="O14" s="1"/>
    </row>
    <row r="16" spans="1:133">
      <c r="A16" s="6">
        <v>3</v>
      </c>
      <c r="B16" s="6">
        <v>1</v>
      </c>
      <c r="C16" s="6" t="s">
        <v>12</v>
      </c>
      <c r="D16" s="6" t="s">
        <v>13</v>
      </c>
      <c r="E16" s="7">
        <f>(Source!F219)/1000</f>
        <v>274.96593000000001</v>
      </c>
      <c r="F16" s="7">
        <f>(Source!F220)/1000</f>
        <v>22.053990000000002</v>
      </c>
      <c r="G16" s="7">
        <f>(Source!F211)/1000</f>
        <v>0</v>
      </c>
      <c r="H16" s="7">
        <f>(Source!F221)/1000+(Source!F222)/1000</f>
        <v>0</v>
      </c>
      <c r="I16" s="7">
        <f>E16+F16+G16+H16</f>
        <v>297.01992000000001</v>
      </c>
      <c r="J16" s="7">
        <f>(Source!F217)/1000</f>
        <v>85.133510000000001</v>
      </c>
      <c r="AI16" s="6">
        <v>0</v>
      </c>
      <c r="AJ16" s="6">
        <v>-1</v>
      </c>
      <c r="AK16" s="6" t="s">
        <v>3</v>
      </c>
      <c r="AL16" s="6" t="s">
        <v>3</v>
      </c>
      <c r="AM16" s="6" t="s">
        <v>3</v>
      </c>
      <c r="AN16" s="6">
        <v>0</v>
      </c>
      <c r="AO16" s="6" t="s">
        <v>3</v>
      </c>
      <c r="AP16" s="6" t="s">
        <v>3</v>
      </c>
      <c r="AT16" s="7">
        <v>166728.69</v>
      </c>
      <c r="AU16" s="7">
        <v>76161.16</v>
      </c>
      <c r="AV16" s="7">
        <v>0</v>
      </c>
      <c r="AW16" s="7">
        <v>0</v>
      </c>
      <c r="AX16" s="7">
        <v>0</v>
      </c>
      <c r="AY16" s="7">
        <v>5434.02</v>
      </c>
      <c r="AZ16" s="7">
        <v>2373.75</v>
      </c>
      <c r="BA16" s="7">
        <v>85133.51</v>
      </c>
      <c r="BB16" s="7">
        <v>274965.93</v>
      </c>
      <c r="BC16" s="7">
        <v>22053.99</v>
      </c>
      <c r="BD16" s="7">
        <v>0</v>
      </c>
      <c r="BE16" s="7">
        <v>0</v>
      </c>
      <c r="BF16" s="7">
        <v>296.91836000000001</v>
      </c>
      <c r="BG16" s="7">
        <v>7.1583880000000004</v>
      </c>
      <c r="BH16" s="7">
        <v>427.64</v>
      </c>
      <c r="BI16" s="7">
        <v>82593.98</v>
      </c>
      <c r="BJ16" s="7">
        <v>47697.25</v>
      </c>
      <c r="BK16" s="7">
        <v>297019.92</v>
      </c>
    </row>
    <row r="18" spans="1:19">
      <c r="A18">
        <v>51</v>
      </c>
      <c r="E18" s="8">
        <f>SUMIF(A16:A17,3,E16:E17)</f>
        <v>274.96593000000001</v>
      </c>
      <c r="F18" s="8">
        <f>SUMIF(A16:A17,3,F16:F17)</f>
        <v>22.053990000000002</v>
      </c>
      <c r="G18" s="8">
        <f>SUMIF(A16:A17,3,G16:G17)</f>
        <v>0</v>
      </c>
      <c r="H18" s="8">
        <f>SUMIF(A16:A17,3,H16:H17)</f>
        <v>0</v>
      </c>
      <c r="I18" s="8">
        <f>SUMIF(A16:A17,3,I16:I17)</f>
        <v>297.01992000000001</v>
      </c>
      <c r="J18" s="8">
        <f>SUMIF(A16:A17,3,J16:J17)</f>
        <v>85.133510000000001</v>
      </c>
      <c r="K18" s="8"/>
      <c r="L18" s="8"/>
      <c r="M18" s="8"/>
      <c r="N18" s="8"/>
      <c r="O18" s="8"/>
      <c r="P18" s="8"/>
      <c r="Q18" s="8"/>
      <c r="R18" s="8"/>
      <c r="S18" s="8"/>
    </row>
    <row r="20" spans="1:19">
      <c r="A20" s="4">
        <v>50</v>
      </c>
      <c r="B20" s="4">
        <v>0</v>
      </c>
      <c r="C20" s="4">
        <v>0</v>
      </c>
      <c r="D20" s="4">
        <v>1</v>
      </c>
      <c r="E20" s="4">
        <v>201</v>
      </c>
      <c r="F20" s="4">
        <v>166728.69</v>
      </c>
      <c r="G20" s="4" t="s">
        <v>175</v>
      </c>
      <c r="H20" s="4" t="s">
        <v>176</v>
      </c>
      <c r="I20" s="4"/>
      <c r="J20" s="4"/>
      <c r="K20" s="4">
        <v>201</v>
      </c>
      <c r="L20" s="4">
        <v>1</v>
      </c>
      <c r="M20" s="4">
        <v>3</v>
      </c>
      <c r="N20" s="4" t="s">
        <v>3</v>
      </c>
      <c r="O20" s="4">
        <v>2</v>
      </c>
      <c r="P20" s="4"/>
    </row>
    <row r="21" spans="1:19">
      <c r="A21" s="4">
        <v>50</v>
      </c>
      <c r="B21" s="4">
        <v>0</v>
      </c>
      <c r="C21" s="4">
        <v>0</v>
      </c>
      <c r="D21" s="4">
        <v>1</v>
      </c>
      <c r="E21" s="4">
        <v>202</v>
      </c>
      <c r="F21" s="4">
        <v>76161.16</v>
      </c>
      <c r="G21" s="4" t="s">
        <v>177</v>
      </c>
      <c r="H21" s="4" t="s">
        <v>178</v>
      </c>
      <c r="I21" s="4"/>
      <c r="J21" s="4"/>
      <c r="K21" s="4">
        <v>202</v>
      </c>
      <c r="L21" s="4">
        <v>2</v>
      </c>
      <c r="M21" s="4">
        <v>3</v>
      </c>
      <c r="N21" s="4" t="s">
        <v>3</v>
      </c>
      <c r="O21" s="4">
        <v>2</v>
      </c>
      <c r="P21" s="4"/>
    </row>
    <row r="22" spans="1:19">
      <c r="A22" s="4">
        <v>50</v>
      </c>
      <c r="B22" s="4">
        <v>0</v>
      </c>
      <c r="C22" s="4">
        <v>0</v>
      </c>
      <c r="D22" s="4">
        <v>1</v>
      </c>
      <c r="E22" s="4">
        <v>222</v>
      </c>
      <c r="F22" s="4">
        <v>0</v>
      </c>
      <c r="G22" s="4" t="s">
        <v>179</v>
      </c>
      <c r="H22" s="4" t="s">
        <v>180</v>
      </c>
      <c r="I22" s="4"/>
      <c r="J22" s="4"/>
      <c r="K22" s="4">
        <v>222</v>
      </c>
      <c r="L22" s="4">
        <v>3</v>
      </c>
      <c r="M22" s="4">
        <v>3</v>
      </c>
      <c r="N22" s="4" t="s">
        <v>3</v>
      </c>
      <c r="O22" s="4">
        <v>2</v>
      </c>
      <c r="P22" s="4"/>
    </row>
    <row r="23" spans="1:19">
      <c r="A23" s="4">
        <v>50</v>
      </c>
      <c r="B23" s="4">
        <v>0</v>
      </c>
      <c r="C23" s="4">
        <v>0</v>
      </c>
      <c r="D23" s="4">
        <v>1</v>
      </c>
      <c r="E23" s="4">
        <v>225</v>
      </c>
      <c r="F23" s="4">
        <v>76161.16</v>
      </c>
      <c r="G23" s="4" t="s">
        <v>181</v>
      </c>
      <c r="H23" s="4" t="s">
        <v>182</v>
      </c>
      <c r="I23" s="4"/>
      <c r="J23" s="4"/>
      <c r="K23" s="4">
        <v>225</v>
      </c>
      <c r="L23" s="4">
        <v>4</v>
      </c>
      <c r="M23" s="4">
        <v>3</v>
      </c>
      <c r="N23" s="4" t="s">
        <v>3</v>
      </c>
      <c r="O23" s="4">
        <v>2</v>
      </c>
      <c r="P23" s="4"/>
    </row>
    <row r="24" spans="1:19">
      <c r="A24" s="4">
        <v>50</v>
      </c>
      <c r="B24" s="4">
        <v>0</v>
      </c>
      <c r="C24" s="4">
        <v>0</v>
      </c>
      <c r="D24" s="4">
        <v>1</v>
      </c>
      <c r="E24" s="4">
        <v>226</v>
      </c>
      <c r="F24" s="4">
        <v>76161.16</v>
      </c>
      <c r="G24" s="4" t="s">
        <v>183</v>
      </c>
      <c r="H24" s="4" t="s">
        <v>184</v>
      </c>
      <c r="I24" s="4"/>
      <c r="J24" s="4"/>
      <c r="K24" s="4">
        <v>226</v>
      </c>
      <c r="L24" s="4">
        <v>5</v>
      </c>
      <c r="M24" s="4">
        <v>3</v>
      </c>
      <c r="N24" s="4" t="s">
        <v>3</v>
      </c>
      <c r="O24" s="4">
        <v>2</v>
      </c>
      <c r="P24" s="4"/>
    </row>
    <row r="25" spans="1:19">
      <c r="A25" s="4">
        <v>50</v>
      </c>
      <c r="B25" s="4">
        <v>0</v>
      </c>
      <c r="C25" s="4">
        <v>0</v>
      </c>
      <c r="D25" s="4">
        <v>1</v>
      </c>
      <c r="E25" s="4">
        <v>227</v>
      </c>
      <c r="F25" s="4">
        <v>0</v>
      </c>
      <c r="G25" s="4" t="s">
        <v>185</v>
      </c>
      <c r="H25" s="4" t="s">
        <v>186</v>
      </c>
      <c r="I25" s="4"/>
      <c r="J25" s="4"/>
      <c r="K25" s="4">
        <v>227</v>
      </c>
      <c r="L25" s="4">
        <v>6</v>
      </c>
      <c r="M25" s="4">
        <v>3</v>
      </c>
      <c r="N25" s="4" t="s">
        <v>3</v>
      </c>
      <c r="O25" s="4">
        <v>2</v>
      </c>
      <c r="P25" s="4"/>
    </row>
    <row r="26" spans="1:19">
      <c r="A26" s="4">
        <v>50</v>
      </c>
      <c r="B26" s="4">
        <v>0</v>
      </c>
      <c r="C26" s="4">
        <v>0</v>
      </c>
      <c r="D26" s="4">
        <v>1</v>
      </c>
      <c r="E26" s="4">
        <v>228</v>
      </c>
      <c r="F26" s="4">
        <v>76161.16</v>
      </c>
      <c r="G26" s="4" t="s">
        <v>187</v>
      </c>
      <c r="H26" s="4" t="s">
        <v>188</v>
      </c>
      <c r="I26" s="4"/>
      <c r="J26" s="4"/>
      <c r="K26" s="4">
        <v>228</v>
      </c>
      <c r="L26" s="4">
        <v>7</v>
      </c>
      <c r="M26" s="4">
        <v>3</v>
      </c>
      <c r="N26" s="4" t="s">
        <v>3</v>
      </c>
      <c r="O26" s="4">
        <v>2</v>
      </c>
      <c r="P26" s="4"/>
    </row>
    <row r="27" spans="1:19">
      <c r="A27" s="4">
        <v>50</v>
      </c>
      <c r="B27" s="4">
        <v>0</v>
      </c>
      <c r="C27" s="4">
        <v>0</v>
      </c>
      <c r="D27" s="4">
        <v>1</v>
      </c>
      <c r="E27" s="4">
        <v>216</v>
      </c>
      <c r="F27" s="4">
        <v>0</v>
      </c>
      <c r="G27" s="4" t="s">
        <v>189</v>
      </c>
      <c r="H27" s="4" t="s">
        <v>190</v>
      </c>
      <c r="I27" s="4"/>
      <c r="J27" s="4"/>
      <c r="K27" s="4">
        <v>216</v>
      </c>
      <c r="L27" s="4">
        <v>8</v>
      </c>
      <c r="M27" s="4">
        <v>3</v>
      </c>
      <c r="N27" s="4" t="s">
        <v>3</v>
      </c>
      <c r="O27" s="4">
        <v>2</v>
      </c>
      <c r="P27" s="4"/>
    </row>
    <row r="28" spans="1:19">
      <c r="A28" s="4">
        <v>50</v>
      </c>
      <c r="B28" s="4">
        <v>0</v>
      </c>
      <c r="C28" s="4">
        <v>0</v>
      </c>
      <c r="D28" s="4">
        <v>1</v>
      </c>
      <c r="E28" s="4">
        <v>223</v>
      </c>
      <c r="F28" s="4">
        <v>0</v>
      </c>
      <c r="G28" s="4" t="s">
        <v>191</v>
      </c>
      <c r="H28" s="4" t="s">
        <v>192</v>
      </c>
      <c r="I28" s="4"/>
      <c r="J28" s="4"/>
      <c r="K28" s="4">
        <v>223</v>
      </c>
      <c r="L28" s="4">
        <v>9</v>
      </c>
      <c r="M28" s="4">
        <v>3</v>
      </c>
      <c r="N28" s="4" t="s">
        <v>3</v>
      </c>
      <c r="O28" s="4">
        <v>2</v>
      </c>
      <c r="P28" s="4"/>
    </row>
    <row r="29" spans="1:19">
      <c r="A29" s="4">
        <v>50</v>
      </c>
      <c r="B29" s="4">
        <v>0</v>
      </c>
      <c r="C29" s="4">
        <v>0</v>
      </c>
      <c r="D29" s="4">
        <v>1</v>
      </c>
      <c r="E29" s="4">
        <v>229</v>
      </c>
      <c r="F29" s="4">
        <v>0</v>
      </c>
      <c r="G29" s="4" t="s">
        <v>193</v>
      </c>
      <c r="H29" s="4" t="s">
        <v>194</v>
      </c>
      <c r="I29" s="4"/>
      <c r="J29" s="4"/>
      <c r="K29" s="4">
        <v>229</v>
      </c>
      <c r="L29" s="4">
        <v>10</v>
      </c>
      <c r="M29" s="4">
        <v>3</v>
      </c>
      <c r="N29" s="4" t="s">
        <v>3</v>
      </c>
      <c r="O29" s="4">
        <v>2</v>
      </c>
      <c r="P29" s="4"/>
    </row>
    <row r="30" spans="1:19">
      <c r="A30" s="4">
        <v>50</v>
      </c>
      <c r="B30" s="4">
        <v>0</v>
      </c>
      <c r="C30" s="4">
        <v>0</v>
      </c>
      <c r="D30" s="4">
        <v>1</v>
      </c>
      <c r="E30" s="4">
        <v>203</v>
      </c>
      <c r="F30" s="4">
        <v>5434.02</v>
      </c>
      <c r="G30" s="4" t="s">
        <v>195</v>
      </c>
      <c r="H30" s="4" t="s">
        <v>196</v>
      </c>
      <c r="I30" s="4"/>
      <c r="J30" s="4"/>
      <c r="K30" s="4">
        <v>203</v>
      </c>
      <c r="L30" s="4">
        <v>11</v>
      </c>
      <c r="M30" s="4">
        <v>3</v>
      </c>
      <c r="N30" s="4" t="s">
        <v>3</v>
      </c>
      <c r="O30" s="4">
        <v>2</v>
      </c>
      <c r="P30" s="4"/>
    </row>
    <row r="31" spans="1:19">
      <c r="A31" s="4">
        <v>50</v>
      </c>
      <c r="B31" s="4">
        <v>0</v>
      </c>
      <c r="C31" s="4">
        <v>0</v>
      </c>
      <c r="D31" s="4">
        <v>1</v>
      </c>
      <c r="E31" s="4">
        <v>231</v>
      </c>
      <c r="F31" s="4">
        <v>0</v>
      </c>
      <c r="G31" s="4" t="s">
        <v>197</v>
      </c>
      <c r="H31" s="4" t="s">
        <v>198</v>
      </c>
      <c r="I31" s="4"/>
      <c r="J31" s="4"/>
      <c r="K31" s="4">
        <v>231</v>
      </c>
      <c r="L31" s="4">
        <v>12</v>
      </c>
      <c r="M31" s="4">
        <v>3</v>
      </c>
      <c r="N31" s="4" t="s">
        <v>3</v>
      </c>
      <c r="O31" s="4">
        <v>2</v>
      </c>
      <c r="P31" s="4"/>
    </row>
    <row r="32" spans="1:19">
      <c r="A32" s="4">
        <v>50</v>
      </c>
      <c r="B32" s="4">
        <v>0</v>
      </c>
      <c r="C32" s="4">
        <v>0</v>
      </c>
      <c r="D32" s="4">
        <v>1</v>
      </c>
      <c r="E32" s="4">
        <v>204</v>
      </c>
      <c r="F32" s="4">
        <v>2373.75</v>
      </c>
      <c r="G32" s="4" t="s">
        <v>199</v>
      </c>
      <c r="H32" s="4" t="s">
        <v>200</v>
      </c>
      <c r="I32" s="4"/>
      <c r="J32" s="4"/>
      <c r="K32" s="4">
        <v>204</v>
      </c>
      <c r="L32" s="4">
        <v>13</v>
      </c>
      <c r="M32" s="4">
        <v>3</v>
      </c>
      <c r="N32" s="4" t="s">
        <v>3</v>
      </c>
      <c r="O32" s="4">
        <v>2</v>
      </c>
      <c r="P32" s="4"/>
    </row>
    <row r="33" spans="1:16">
      <c r="A33" s="4">
        <v>50</v>
      </c>
      <c r="B33" s="4">
        <v>0</v>
      </c>
      <c r="C33" s="4">
        <v>0</v>
      </c>
      <c r="D33" s="4">
        <v>1</v>
      </c>
      <c r="E33" s="4">
        <v>205</v>
      </c>
      <c r="F33" s="4">
        <v>85133.51</v>
      </c>
      <c r="G33" s="4" t="s">
        <v>201</v>
      </c>
      <c r="H33" s="4" t="s">
        <v>202</v>
      </c>
      <c r="I33" s="4"/>
      <c r="J33" s="4"/>
      <c r="K33" s="4">
        <v>205</v>
      </c>
      <c r="L33" s="4">
        <v>14</v>
      </c>
      <c r="M33" s="4">
        <v>3</v>
      </c>
      <c r="N33" s="4" t="s">
        <v>3</v>
      </c>
      <c r="O33" s="4">
        <v>2</v>
      </c>
      <c r="P33" s="4"/>
    </row>
    <row r="34" spans="1:16">
      <c r="A34" s="4">
        <v>50</v>
      </c>
      <c r="B34" s="4">
        <v>0</v>
      </c>
      <c r="C34" s="4">
        <v>0</v>
      </c>
      <c r="D34" s="4">
        <v>1</v>
      </c>
      <c r="E34" s="4">
        <v>232</v>
      </c>
      <c r="F34" s="4">
        <v>0</v>
      </c>
      <c r="G34" s="4" t="s">
        <v>203</v>
      </c>
      <c r="H34" s="4" t="s">
        <v>204</v>
      </c>
      <c r="I34" s="4"/>
      <c r="J34" s="4"/>
      <c r="K34" s="4">
        <v>232</v>
      </c>
      <c r="L34" s="4">
        <v>15</v>
      </c>
      <c r="M34" s="4">
        <v>3</v>
      </c>
      <c r="N34" s="4" t="s">
        <v>3</v>
      </c>
      <c r="O34" s="4">
        <v>2</v>
      </c>
      <c r="P34" s="4"/>
    </row>
    <row r="35" spans="1:16">
      <c r="A35" s="4">
        <v>50</v>
      </c>
      <c r="B35" s="4">
        <v>0</v>
      </c>
      <c r="C35" s="4">
        <v>0</v>
      </c>
      <c r="D35" s="4">
        <v>1</v>
      </c>
      <c r="E35" s="4">
        <v>214</v>
      </c>
      <c r="F35" s="4">
        <v>274965.93</v>
      </c>
      <c r="G35" s="4" t="s">
        <v>205</v>
      </c>
      <c r="H35" s="4" t="s">
        <v>206</v>
      </c>
      <c r="I35" s="4"/>
      <c r="J35" s="4"/>
      <c r="K35" s="4">
        <v>214</v>
      </c>
      <c r="L35" s="4">
        <v>16</v>
      </c>
      <c r="M35" s="4">
        <v>3</v>
      </c>
      <c r="N35" s="4" t="s">
        <v>3</v>
      </c>
      <c r="O35" s="4">
        <v>2</v>
      </c>
      <c r="P35" s="4"/>
    </row>
    <row r="36" spans="1:16">
      <c r="A36" s="4">
        <v>50</v>
      </c>
      <c r="B36" s="4">
        <v>0</v>
      </c>
      <c r="C36" s="4">
        <v>0</v>
      </c>
      <c r="D36" s="4">
        <v>1</v>
      </c>
      <c r="E36" s="4">
        <v>215</v>
      </c>
      <c r="F36" s="4">
        <v>22053.99</v>
      </c>
      <c r="G36" s="4" t="s">
        <v>207</v>
      </c>
      <c r="H36" s="4" t="s">
        <v>208</v>
      </c>
      <c r="I36" s="4"/>
      <c r="J36" s="4"/>
      <c r="K36" s="4">
        <v>215</v>
      </c>
      <c r="L36" s="4">
        <v>17</v>
      </c>
      <c r="M36" s="4">
        <v>3</v>
      </c>
      <c r="N36" s="4" t="s">
        <v>3</v>
      </c>
      <c r="O36" s="4">
        <v>2</v>
      </c>
      <c r="P36" s="4"/>
    </row>
    <row r="37" spans="1:16">
      <c r="A37" s="4">
        <v>50</v>
      </c>
      <c r="B37" s="4">
        <v>0</v>
      </c>
      <c r="C37" s="4">
        <v>0</v>
      </c>
      <c r="D37" s="4">
        <v>1</v>
      </c>
      <c r="E37" s="4">
        <v>217</v>
      </c>
      <c r="F37" s="4">
        <v>0</v>
      </c>
      <c r="G37" s="4" t="s">
        <v>209</v>
      </c>
      <c r="H37" s="4" t="s">
        <v>210</v>
      </c>
      <c r="I37" s="4"/>
      <c r="J37" s="4"/>
      <c r="K37" s="4">
        <v>217</v>
      </c>
      <c r="L37" s="4">
        <v>18</v>
      </c>
      <c r="M37" s="4">
        <v>3</v>
      </c>
      <c r="N37" s="4" t="s">
        <v>3</v>
      </c>
      <c r="O37" s="4">
        <v>2</v>
      </c>
      <c r="P37" s="4"/>
    </row>
    <row r="38" spans="1:16">
      <c r="A38" s="4">
        <v>50</v>
      </c>
      <c r="B38" s="4">
        <v>0</v>
      </c>
      <c r="C38" s="4">
        <v>0</v>
      </c>
      <c r="D38" s="4">
        <v>1</v>
      </c>
      <c r="E38" s="4">
        <v>230</v>
      </c>
      <c r="F38" s="4">
        <v>0</v>
      </c>
      <c r="G38" s="4" t="s">
        <v>211</v>
      </c>
      <c r="H38" s="4" t="s">
        <v>212</v>
      </c>
      <c r="I38" s="4"/>
      <c r="J38" s="4"/>
      <c r="K38" s="4">
        <v>230</v>
      </c>
      <c r="L38" s="4">
        <v>19</v>
      </c>
      <c r="M38" s="4">
        <v>3</v>
      </c>
      <c r="N38" s="4" t="s">
        <v>3</v>
      </c>
      <c r="O38" s="4">
        <v>2</v>
      </c>
      <c r="P38" s="4"/>
    </row>
    <row r="39" spans="1:16">
      <c r="A39" s="4">
        <v>50</v>
      </c>
      <c r="B39" s="4">
        <v>0</v>
      </c>
      <c r="C39" s="4">
        <v>0</v>
      </c>
      <c r="D39" s="4">
        <v>1</v>
      </c>
      <c r="E39" s="4">
        <v>206</v>
      </c>
      <c r="F39" s="4">
        <v>0</v>
      </c>
      <c r="G39" s="4" t="s">
        <v>213</v>
      </c>
      <c r="H39" s="4" t="s">
        <v>214</v>
      </c>
      <c r="I39" s="4"/>
      <c r="J39" s="4"/>
      <c r="K39" s="4">
        <v>206</v>
      </c>
      <c r="L39" s="4">
        <v>20</v>
      </c>
      <c r="M39" s="4">
        <v>3</v>
      </c>
      <c r="N39" s="4" t="s">
        <v>3</v>
      </c>
      <c r="O39" s="4">
        <v>2</v>
      </c>
      <c r="P39" s="4"/>
    </row>
    <row r="40" spans="1:16">
      <c r="A40" s="4">
        <v>50</v>
      </c>
      <c r="B40" s="4">
        <v>0</v>
      </c>
      <c r="C40" s="4">
        <v>0</v>
      </c>
      <c r="D40" s="4">
        <v>1</v>
      </c>
      <c r="E40" s="4">
        <v>207</v>
      </c>
      <c r="F40" s="4">
        <v>296.91836000000001</v>
      </c>
      <c r="G40" s="4" t="s">
        <v>215</v>
      </c>
      <c r="H40" s="4" t="s">
        <v>216</v>
      </c>
      <c r="I40" s="4"/>
      <c r="J40" s="4"/>
      <c r="K40" s="4">
        <v>207</v>
      </c>
      <c r="L40" s="4">
        <v>21</v>
      </c>
      <c r="M40" s="4">
        <v>3</v>
      </c>
      <c r="N40" s="4" t="s">
        <v>3</v>
      </c>
      <c r="O40" s="4">
        <v>-1</v>
      </c>
      <c r="P40" s="4"/>
    </row>
    <row r="41" spans="1:16">
      <c r="A41" s="4">
        <v>50</v>
      </c>
      <c r="B41" s="4">
        <v>0</v>
      </c>
      <c r="C41" s="4">
        <v>0</v>
      </c>
      <c r="D41" s="4">
        <v>1</v>
      </c>
      <c r="E41" s="4">
        <v>208</v>
      </c>
      <c r="F41" s="4">
        <v>7.1583880000000004</v>
      </c>
      <c r="G41" s="4" t="s">
        <v>217</v>
      </c>
      <c r="H41" s="4" t="s">
        <v>218</v>
      </c>
      <c r="I41" s="4"/>
      <c r="J41" s="4"/>
      <c r="K41" s="4">
        <v>208</v>
      </c>
      <c r="L41" s="4">
        <v>22</v>
      </c>
      <c r="M41" s="4">
        <v>3</v>
      </c>
      <c r="N41" s="4" t="s">
        <v>3</v>
      </c>
      <c r="O41" s="4">
        <v>-1</v>
      </c>
      <c r="P41" s="4"/>
    </row>
    <row r="42" spans="1:16">
      <c r="A42" s="4">
        <v>50</v>
      </c>
      <c r="B42" s="4">
        <v>0</v>
      </c>
      <c r="C42" s="4">
        <v>0</v>
      </c>
      <c r="D42" s="4">
        <v>1</v>
      </c>
      <c r="E42" s="4">
        <v>209</v>
      </c>
      <c r="F42" s="4">
        <v>427.64</v>
      </c>
      <c r="G42" s="4" t="s">
        <v>219</v>
      </c>
      <c r="H42" s="4" t="s">
        <v>220</v>
      </c>
      <c r="I42" s="4"/>
      <c r="J42" s="4"/>
      <c r="K42" s="4">
        <v>209</v>
      </c>
      <c r="L42" s="4">
        <v>23</v>
      </c>
      <c r="M42" s="4">
        <v>3</v>
      </c>
      <c r="N42" s="4" t="s">
        <v>3</v>
      </c>
      <c r="O42" s="4">
        <v>2</v>
      </c>
      <c r="P42" s="4"/>
    </row>
    <row r="43" spans="1:16">
      <c r="A43" s="4">
        <v>50</v>
      </c>
      <c r="B43" s="4">
        <v>0</v>
      </c>
      <c r="C43" s="4">
        <v>0</v>
      </c>
      <c r="D43" s="4">
        <v>1</v>
      </c>
      <c r="E43" s="4">
        <v>233</v>
      </c>
      <c r="F43" s="4">
        <v>0</v>
      </c>
      <c r="G43" s="4" t="s">
        <v>221</v>
      </c>
      <c r="H43" s="4" t="s">
        <v>222</v>
      </c>
      <c r="I43" s="4"/>
      <c r="J43" s="4"/>
      <c r="K43" s="4">
        <v>233</v>
      </c>
      <c r="L43" s="4">
        <v>24</v>
      </c>
      <c r="M43" s="4">
        <v>3</v>
      </c>
      <c r="N43" s="4" t="s">
        <v>3</v>
      </c>
      <c r="O43" s="4">
        <v>2</v>
      </c>
      <c r="P43" s="4"/>
    </row>
    <row r="44" spans="1:16">
      <c r="A44" s="4">
        <v>50</v>
      </c>
      <c r="B44" s="4">
        <v>0</v>
      </c>
      <c r="C44" s="4">
        <v>0</v>
      </c>
      <c r="D44" s="4">
        <v>1</v>
      </c>
      <c r="E44" s="4">
        <v>210</v>
      </c>
      <c r="F44" s="4">
        <v>82593.98</v>
      </c>
      <c r="G44" s="4" t="s">
        <v>223</v>
      </c>
      <c r="H44" s="4" t="s">
        <v>224</v>
      </c>
      <c r="I44" s="4"/>
      <c r="J44" s="4"/>
      <c r="K44" s="4">
        <v>210</v>
      </c>
      <c r="L44" s="4">
        <v>25</v>
      </c>
      <c r="M44" s="4">
        <v>3</v>
      </c>
      <c r="N44" s="4" t="s">
        <v>3</v>
      </c>
      <c r="O44" s="4">
        <v>2</v>
      </c>
      <c r="P44" s="4"/>
    </row>
    <row r="45" spans="1:16">
      <c r="A45" s="4">
        <v>50</v>
      </c>
      <c r="B45" s="4">
        <v>0</v>
      </c>
      <c r="C45" s="4">
        <v>0</v>
      </c>
      <c r="D45" s="4">
        <v>1</v>
      </c>
      <c r="E45" s="4">
        <v>211</v>
      </c>
      <c r="F45" s="4">
        <v>47697.25</v>
      </c>
      <c r="G45" s="4" t="s">
        <v>225</v>
      </c>
      <c r="H45" s="4" t="s">
        <v>226</v>
      </c>
      <c r="I45" s="4"/>
      <c r="J45" s="4"/>
      <c r="K45" s="4">
        <v>211</v>
      </c>
      <c r="L45" s="4">
        <v>26</v>
      </c>
      <c r="M45" s="4">
        <v>3</v>
      </c>
      <c r="N45" s="4" t="s">
        <v>3</v>
      </c>
      <c r="O45" s="4">
        <v>2</v>
      </c>
      <c r="P45" s="4"/>
    </row>
    <row r="46" spans="1:16">
      <c r="A46" s="4">
        <v>50</v>
      </c>
      <c r="B46" s="4">
        <v>0</v>
      </c>
      <c r="C46" s="4">
        <v>0</v>
      </c>
      <c r="D46" s="4">
        <v>1</v>
      </c>
      <c r="E46" s="4">
        <v>224</v>
      </c>
      <c r="F46" s="4">
        <v>297019.92</v>
      </c>
      <c r="G46" s="4" t="s">
        <v>227</v>
      </c>
      <c r="H46" s="4" t="s">
        <v>228</v>
      </c>
      <c r="I46" s="4"/>
      <c r="J46" s="4"/>
      <c r="K46" s="4">
        <v>224</v>
      </c>
      <c r="L46" s="4">
        <v>27</v>
      </c>
      <c r="M46" s="4">
        <v>3</v>
      </c>
      <c r="N46" s="4" t="s">
        <v>3</v>
      </c>
      <c r="O46" s="4">
        <v>2</v>
      </c>
      <c r="P46" s="4"/>
    </row>
    <row r="47" spans="1:16">
      <c r="A47" s="4">
        <v>50</v>
      </c>
      <c r="B47" s="4">
        <v>1</v>
      </c>
      <c r="C47" s="4">
        <v>0</v>
      </c>
      <c r="D47" s="4">
        <v>2</v>
      </c>
      <c r="E47" s="4">
        <v>0</v>
      </c>
      <c r="F47" s="4">
        <v>59404</v>
      </c>
      <c r="G47" s="4" t="s">
        <v>254</v>
      </c>
      <c r="H47" s="4" t="s">
        <v>255</v>
      </c>
      <c r="I47" s="4"/>
      <c r="J47" s="4"/>
      <c r="K47" s="4">
        <v>212</v>
      </c>
      <c r="L47" s="4">
        <v>28</v>
      </c>
      <c r="M47" s="4">
        <v>0</v>
      </c>
      <c r="N47" s="4" t="s">
        <v>3</v>
      </c>
      <c r="O47" s="4">
        <v>1</v>
      </c>
      <c r="P47" s="4"/>
    </row>
    <row r="48" spans="1:16">
      <c r="A48" s="4">
        <v>50</v>
      </c>
      <c r="B48" s="4">
        <v>1</v>
      </c>
      <c r="C48" s="4">
        <v>0</v>
      </c>
      <c r="D48" s="4">
        <v>2</v>
      </c>
      <c r="E48" s="4">
        <v>213</v>
      </c>
      <c r="F48" s="4">
        <v>356423.9</v>
      </c>
      <c r="G48" s="4" t="s">
        <v>256</v>
      </c>
      <c r="H48" s="4" t="s">
        <v>257</v>
      </c>
      <c r="I48" s="4"/>
      <c r="J48" s="4"/>
      <c r="K48" s="4">
        <v>212</v>
      </c>
      <c r="L48" s="4">
        <v>29</v>
      </c>
      <c r="M48" s="4">
        <v>0</v>
      </c>
      <c r="N48" s="4" t="s">
        <v>3</v>
      </c>
      <c r="O48" s="4">
        <v>1</v>
      </c>
      <c r="P48" s="4"/>
    </row>
    <row r="50" spans="1:27">
      <c r="A50">
        <v>-1</v>
      </c>
    </row>
    <row r="53" spans="1:27">
      <c r="A53" s="3">
        <v>75</v>
      </c>
      <c r="B53" s="3" t="s">
        <v>319</v>
      </c>
      <c r="C53" s="3">
        <v>2020</v>
      </c>
      <c r="D53" s="3">
        <v>0</v>
      </c>
      <c r="E53" s="3">
        <v>8</v>
      </c>
      <c r="F53" s="3"/>
      <c r="G53" s="3">
        <v>0</v>
      </c>
      <c r="H53" s="3">
        <v>1</v>
      </c>
      <c r="I53" s="3">
        <v>0</v>
      </c>
      <c r="J53" s="3">
        <v>3</v>
      </c>
      <c r="K53" s="3">
        <v>0</v>
      </c>
      <c r="L53" s="3">
        <v>0</v>
      </c>
      <c r="M53" s="3">
        <v>0</v>
      </c>
      <c r="N53" s="3">
        <v>34981951</v>
      </c>
      <c r="O53" s="3">
        <v>1</v>
      </c>
    </row>
    <row r="54" spans="1:27">
      <c r="A54" s="5">
        <v>1</v>
      </c>
      <c r="B54" s="5" t="s">
        <v>320</v>
      </c>
      <c r="C54" s="5" t="s">
        <v>321</v>
      </c>
      <c r="D54" s="5">
        <v>2020</v>
      </c>
      <c r="E54" s="5">
        <v>8</v>
      </c>
      <c r="F54" s="5">
        <v>1</v>
      </c>
      <c r="G54" s="5">
        <v>1</v>
      </c>
      <c r="H54" s="5">
        <v>0</v>
      </c>
      <c r="I54" s="5">
        <v>2</v>
      </c>
      <c r="J54" s="5">
        <v>1</v>
      </c>
      <c r="K54" s="5">
        <v>1</v>
      </c>
      <c r="L54" s="5">
        <v>1</v>
      </c>
      <c r="M54" s="5">
        <v>1</v>
      </c>
      <c r="N54" s="5">
        <v>1</v>
      </c>
      <c r="O54" s="5">
        <v>1</v>
      </c>
      <c r="P54" s="5">
        <v>1</v>
      </c>
      <c r="Q54" s="5">
        <v>1</v>
      </c>
      <c r="R54" s="5" t="s">
        <v>3</v>
      </c>
      <c r="S54" s="5" t="s">
        <v>3</v>
      </c>
      <c r="T54" s="5" t="s">
        <v>3</v>
      </c>
      <c r="U54" s="5" t="s">
        <v>3</v>
      </c>
      <c r="V54" s="5" t="s">
        <v>3</v>
      </c>
      <c r="W54" s="5" t="s">
        <v>3</v>
      </c>
      <c r="X54" s="5" t="s">
        <v>3</v>
      </c>
      <c r="Y54" s="5" t="s">
        <v>3</v>
      </c>
      <c r="Z54" s="5" t="s">
        <v>3</v>
      </c>
      <c r="AA54" s="5" t="s">
        <v>3</v>
      </c>
    </row>
    <row r="55" spans="1:27">
      <c r="A55" s="5">
        <v>2</v>
      </c>
      <c r="B55" s="5" t="s">
        <v>322</v>
      </c>
      <c r="C55" s="5" t="s">
        <v>323</v>
      </c>
      <c r="D55" s="5">
        <v>0</v>
      </c>
      <c r="E55" s="5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DC185"/>
  <sheetViews>
    <sheetView workbookViewId="0"/>
  </sheetViews>
  <sheetFormatPr defaultColWidth="9.140625" defaultRowHeight="12.75"/>
  <cols>
    <col min="1" max="256" width="9.140625" customWidth="1"/>
  </cols>
  <sheetData>
    <row r="1" spans="1:107">
      <c r="A1">
        <f>ROW(Source!A28)</f>
        <v>28</v>
      </c>
      <c r="B1">
        <v>34981951</v>
      </c>
      <c r="C1">
        <v>34982153</v>
      </c>
      <c r="D1">
        <v>18410171</v>
      </c>
      <c r="E1">
        <v>1</v>
      </c>
      <c r="F1">
        <v>1</v>
      </c>
      <c r="G1">
        <v>1</v>
      </c>
      <c r="H1">
        <v>1</v>
      </c>
      <c r="I1" t="s">
        <v>325</v>
      </c>
      <c r="J1" t="s">
        <v>3</v>
      </c>
      <c r="K1" t="s">
        <v>326</v>
      </c>
      <c r="L1">
        <v>1369</v>
      </c>
      <c r="N1">
        <v>1013</v>
      </c>
      <c r="O1" t="s">
        <v>327</v>
      </c>
      <c r="P1" t="s">
        <v>327</v>
      </c>
      <c r="Q1">
        <v>1</v>
      </c>
      <c r="W1">
        <v>0</v>
      </c>
      <c r="X1">
        <v>1151098980</v>
      </c>
      <c r="Y1">
        <v>12.3</v>
      </c>
      <c r="AA1">
        <v>0</v>
      </c>
      <c r="AB1">
        <v>0</v>
      </c>
      <c r="AC1">
        <v>0</v>
      </c>
      <c r="AD1">
        <v>280.14999999999998</v>
      </c>
      <c r="AE1">
        <v>0</v>
      </c>
      <c r="AF1">
        <v>0</v>
      </c>
      <c r="AG1">
        <v>0</v>
      </c>
      <c r="AH1">
        <v>280.14999999999998</v>
      </c>
      <c r="AI1">
        <v>1</v>
      </c>
      <c r="AJ1">
        <v>1</v>
      </c>
      <c r="AK1">
        <v>1</v>
      </c>
      <c r="AL1">
        <v>1</v>
      </c>
      <c r="AN1">
        <v>0</v>
      </c>
      <c r="AO1">
        <v>1</v>
      </c>
      <c r="AP1">
        <v>0</v>
      </c>
      <c r="AQ1">
        <v>0</v>
      </c>
      <c r="AR1">
        <v>0</v>
      </c>
      <c r="AS1" t="s">
        <v>3</v>
      </c>
      <c r="AT1">
        <v>12.3</v>
      </c>
      <c r="AU1" t="s">
        <v>3</v>
      </c>
      <c r="AV1">
        <v>1</v>
      </c>
      <c r="AW1">
        <v>2</v>
      </c>
      <c r="AX1">
        <v>35519988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X1">
        <f>Y1*Source!I28</f>
        <v>24.6</v>
      </c>
      <c r="CY1">
        <f>AD1</f>
        <v>280.14999999999998</v>
      </c>
      <c r="CZ1">
        <f>AH1</f>
        <v>280.14999999999998</v>
      </c>
      <c r="DA1">
        <f>AL1</f>
        <v>1</v>
      </c>
      <c r="DB1">
        <f t="shared" ref="DB1:DB32" si="0">ROUND(ROUND(AT1*CZ1,2),6)</f>
        <v>3445.85</v>
      </c>
      <c r="DC1">
        <f t="shared" ref="DC1:DC32" si="1">ROUND(ROUND(AT1*AG1,2),6)</f>
        <v>0</v>
      </c>
    </row>
    <row r="2" spans="1:107">
      <c r="A2">
        <f>ROW(Source!A28)</f>
        <v>28</v>
      </c>
      <c r="B2">
        <v>34981951</v>
      </c>
      <c r="C2">
        <v>34982153</v>
      </c>
      <c r="D2">
        <v>121548</v>
      </c>
      <c r="E2">
        <v>1</v>
      </c>
      <c r="F2">
        <v>1</v>
      </c>
      <c r="G2">
        <v>1</v>
      </c>
      <c r="H2">
        <v>1</v>
      </c>
      <c r="I2" t="s">
        <v>328</v>
      </c>
      <c r="J2" t="s">
        <v>3</v>
      </c>
      <c r="K2" t="s">
        <v>329</v>
      </c>
      <c r="L2">
        <v>608254</v>
      </c>
      <c r="N2">
        <v>1013</v>
      </c>
      <c r="O2" t="s">
        <v>330</v>
      </c>
      <c r="P2" t="s">
        <v>330</v>
      </c>
      <c r="Q2">
        <v>1</v>
      </c>
      <c r="W2">
        <v>0</v>
      </c>
      <c r="X2">
        <v>-185737400</v>
      </c>
      <c r="Y2">
        <v>2.54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1</v>
      </c>
      <c r="AJ2">
        <v>1</v>
      </c>
      <c r="AK2">
        <v>1</v>
      </c>
      <c r="AL2">
        <v>1</v>
      </c>
      <c r="AN2">
        <v>0</v>
      </c>
      <c r="AO2">
        <v>1</v>
      </c>
      <c r="AP2">
        <v>0</v>
      </c>
      <c r="AQ2">
        <v>0</v>
      </c>
      <c r="AR2">
        <v>0</v>
      </c>
      <c r="AS2" t="s">
        <v>3</v>
      </c>
      <c r="AT2">
        <v>2.54</v>
      </c>
      <c r="AU2" t="s">
        <v>3</v>
      </c>
      <c r="AV2">
        <v>2</v>
      </c>
      <c r="AW2">
        <v>2</v>
      </c>
      <c r="AX2">
        <v>35519989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X2">
        <f>Y2*Source!I28</f>
        <v>5.08</v>
      </c>
      <c r="CY2">
        <f>AD2</f>
        <v>0</v>
      </c>
      <c r="CZ2">
        <f>AH2</f>
        <v>0</v>
      </c>
      <c r="DA2">
        <f>AL2</f>
        <v>1</v>
      </c>
      <c r="DB2">
        <f t="shared" si="0"/>
        <v>0</v>
      </c>
      <c r="DC2">
        <f t="shared" si="1"/>
        <v>0</v>
      </c>
    </row>
    <row r="3" spans="1:107">
      <c r="A3">
        <f>ROW(Source!A28)</f>
        <v>28</v>
      </c>
      <c r="B3">
        <v>34981951</v>
      </c>
      <c r="C3">
        <v>34982153</v>
      </c>
      <c r="D3">
        <v>29172710</v>
      </c>
      <c r="E3">
        <v>1</v>
      </c>
      <c r="F3">
        <v>1</v>
      </c>
      <c r="G3">
        <v>1</v>
      </c>
      <c r="H3">
        <v>2</v>
      </c>
      <c r="I3" t="s">
        <v>331</v>
      </c>
      <c r="J3" t="s">
        <v>332</v>
      </c>
      <c r="K3" t="s">
        <v>333</v>
      </c>
      <c r="L3">
        <v>1368</v>
      </c>
      <c r="N3">
        <v>1011</v>
      </c>
      <c r="O3" t="s">
        <v>334</v>
      </c>
      <c r="P3" t="s">
        <v>334</v>
      </c>
      <c r="Q3">
        <v>1</v>
      </c>
      <c r="W3">
        <v>0</v>
      </c>
      <c r="X3">
        <v>-1676841219</v>
      </c>
      <c r="Y3">
        <v>2.54</v>
      </c>
      <c r="AA3">
        <v>0</v>
      </c>
      <c r="AB3">
        <v>522.87</v>
      </c>
      <c r="AC3">
        <v>318.89999999999998</v>
      </c>
      <c r="AD3">
        <v>0</v>
      </c>
      <c r="AE3">
        <v>0</v>
      </c>
      <c r="AF3">
        <v>46.56</v>
      </c>
      <c r="AG3">
        <v>10.06</v>
      </c>
      <c r="AH3">
        <v>0</v>
      </c>
      <c r="AI3">
        <v>1</v>
      </c>
      <c r="AJ3">
        <v>11.23</v>
      </c>
      <c r="AK3">
        <v>31.7</v>
      </c>
      <c r="AL3">
        <v>1</v>
      </c>
      <c r="AN3">
        <v>0</v>
      </c>
      <c r="AO3">
        <v>1</v>
      </c>
      <c r="AP3">
        <v>0</v>
      </c>
      <c r="AQ3">
        <v>0</v>
      </c>
      <c r="AR3">
        <v>0</v>
      </c>
      <c r="AS3" t="s">
        <v>3</v>
      </c>
      <c r="AT3">
        <v>2.54</v>
      </c>
      <c r="AU3" t="s">
        <v>3</v>
      </c>
      <c r="AV3">
        <v>0</v>
      </c>
      <c r="AW3">
        <v>2</v>
      </c>
      <c r="AX3">
        <v>35519990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X3">
        <f>Y3*Source!I28</f>
        <v>5.08</v>
      </c>
      <c r="CY3">
        <f>AB3</f>
        <v>522.87</v>
      </c>
      <c r="CZ3">
        <f>AF3</f>
        <v>46.56</v>
      </c>
      <c r="DA3">
        <f>AJ3</f>
        <v>11.23</v>
      </c>
      <c r="DB3">
        <f t="shared" si="0"/>
        <v>118.26</v>
      </c>
      <c r="DC3">
        <f t="shared" si="1"/>
        <v>25.55</v>
      </c>
    </row>
    <row r="4" spans="1:107">
      <c r="A4">
        <f>ROW(Source!A28)</f>
        <v>28</v>
      </c>
      <c r="B4">
        <v>34981951</v>
      </c>
      <c r="C4">
        <v>34982153</v>
      </c>
      <c r="D4">
        <v>29174533</v>
      </c>
      <c r="E4">
        <v>1</v>
      </c>
      <c r="F4">
        <v>1</v>
      </c>
      <c r="G4">
        <v>1</v>
      </c>
      <c r="H4">
        <v>2</v>
      </c>
      <c r="I4" t="s">
        <v>335</v>
      </c>
      <c r="J4" t="s">
        <v>336</v>
      </c>
      <c r="K4" t="s">
        <v>337</v>
      </c>
      <c r="L4">
        <v>1368</v>
      </c>
      <c r="N4">
        <v>1011</v>
      </c>
      <c r="O4" t="s">
        <v>334</v>
      </c>
      <c r="P4" t="s">
        <v>334</v>
      </c>
      <c r="Q4">
        <v>1</v>
      </c>
      <c r="W4">
        <v>0</v>
      </c>
      <c r="X4">
        <v>1235896746</v>
      </c>
      <c r="Y4">
        <v>5.08</v>
      </c>
      <c r="AA4">
        <v>0</v>
      </c>
      <c r="AB4">
        <v>5.0599999999999996</v>
      </c>
      <c r="AC4">
        <v>0</v>
      </c>
      <c r="AD4">
        <v>0</v>
      </c>
      <c r="AE4">
        <v>0</v>
      </c>
      <c r="AF4">
        <v>1.53</v>
      </c>
      <c r="AG4">
        <v>0</v>
      </c>
      <c r="AH4">
        <v>0</v>
      </c>
      <c r="AI4">
        <v>1</v>
      </c>
      <c r="AJ4">
        <v>3.31</v>
      </c>
      <c r="AK4">
        <v>31.7</v>
      </c>
      <c r="AL4">
        <v>1</v>
      </c>
      <c r="AN4">
        <v>0</v>
      </c>
      <c r="AO4">
        <v>1</v>
      </c>
      <c r="AP4">
        <v>0</v>
      </c>
      <c r="AQ4">
        <v>0</v>
      </c>
      <c r="AR4">
        <v>0</v>
      </c>
      <c r="AS4" t="s">
        <v>3</v>
      </c>
      <c r="AT4">
        <v>5.08</v>
      </c>
      <c r="AU4" t="s">
        <v>3</v>
      </c>
      <c r="AV4">
        <v>0</v>
      </c>
      <c r="AW4">
        <v>2</v>
      </c>
      <c r="AX4">
        <v>35519991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X4">
        <f>Y4*Source!I28</f>
        <v>10.16</v>
      </c>
      <c r="CY4">
        <f>AB4</f>
        <v>5.0599999999999996</v>
      </c>
      <c r="CZ4">
        <f>AF4</f>
        <v>1.53</v>
      </c>
      <c r="DA4">
        <f>AJ4</f>
        <v>3.31</v>
      </c>
      <c r="DB4">
        <f t="shared" si="0"/>
        <v>7.77</v>
      </c>
      <c r="DC4">
        <f t="shared" si="1"/>
        <v>0</v>
      </c>
    </row>
    <row r="5" spans="1:107">
      <c r="A5">
        <f>ROW(Source!A29)</f>
        <v>29</v>
      </c>
      <c r="B5">
        <v>34981951</v>
      </c>
      <c r="C5">
        <v>35520389</v>
      </c>
      <c r="D5">
        <v>18410572</v>
      </c>
      <c r="E5">
        <v>1</v>
      </c>
      <c r="F5">
        <v>1</v>
      </c>
      <c r="G5">
        <v>1</v>
      </c>
      <c r="H5">
        <v>1</v>
      </c>
      <c r="I5" t="s">
        <v>338</v>
      </c>
      <c r="J5" t="s">
        <v>3</v>
      </c>
      <c r="K5" t="s">
        <v>339</v>
      </c>
      <c r="L5">
        <v>1369</v>
      </c>
      <c r="N5">
        <v>1013</v>
      </c>
      <c r="O5" t="s">
        <v>327</v>
      </c>
      <c r="P5" t="s">
        <v>327</v>
      </c>
      <c r="Q5">
        <v>1</v>
      </c>
      <c r="W5">
        <v>0</v>
      </c>
      <c r="X5">
        <v>-546915240</v>
      </c>
      <c r="Y5">
        <v>170.75</v>
      </c>
      <c r="AA5">
        <v>0</v>
      </c>
      <c r="AB5">
        <v>0</v>
      </c>
      <c r="AC5">
        <v>0</v>
      </c>
      <c r="AD5">
        <v>272.97000000000003</v>
      </c>
      <c r="AE5">
        <v>0</v>
      </c>
      <c r="AF5">
        <v>0</v>
      </c>
      <c r="AG5">
        <v>0</v>
      </c>
      <c r="AH5">
        <v>272.97000000000003</v>
      </c>
      <c r="AI5">
        <v>1</v>
      </c>
      <c r="AJ5">
        <v>1</v>
      </c>
      <c r="AK5">
        <v>1</v>
      </c>
      <c r="AL5">
        <v>1</v>
      </c>
      <c r="AN5">
        <v>0</v>
      </c>
      <c r="AO5">
        <v>1</v>
      </c>
      <c r="AP5">
        <v>0</v>
      </c>
      <c r="AQ5">
        <v>0</v>
      </c>
      <c r="AR5">
        <v>0</v>
      </c>
      <c r="AS5" t="s">
        <v>3</v>
      </c>
      <c r="AT5">
        <v>170.75</v>
      </c>
      <c r="AU5" t="s">
        <v>3</v>
      </c>
      <c r="AV5">
        <v>1</v>
      </c>
      <c r="AW5">
        <v>2</v>
      </c>
      <c r="AX5">
        <v>35520390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X5">
        <f>Y5*Source!I29</f>
        <v>2.8685999999999998</v>
      </c>
      <c r="CY5">
        <f>AD5</f>
        <v>272.97000000000003</v>
      </c>
      <c r="CZ5">
        <f>AH5</f>
        <v>272.97000000000003</v>
      </c>
      <c r="DA5">
        <f>AL5</f>
        <v>1</v>
      </c>
      <c r="DB5">
        <f t="shared" si="0"/>
        <v>46609.63</v>
      </c>
      <c r="DC5">
        <f t="shared" si="1"/>
        <v>0</v>
      </c>
    </row>
    <row r="6" spans="1:107">
      <c r="A6">
        <f>ROW(Source!A29)</f>
        <v>29</v>
      </c>
      <c r="B6">
        <v>34981951</v>
      </c>
      <c r="C6">
        <v>35520389</v>
      </c>
      <c r="D6">
        <v>121548</v>
      </c>
      <c r="E6">
        <v>1</v>
      </c>
      <c r="F6">
        <v>1</v>
      </c>
      <c r="G6">
        <v>1</v>
      </c>
      <c r="H6">
        <v>1</v>
      </c>
      <c r="I6" t="s">
        <v>328</v>
      </c>
      <c r="J6" t="s">
        <v>3</v>
      </c>
      <c r="K6" t="s">
        <v>329</v>
      </c>
      <c r="L6">
        <v>608254</v>
      </c>
      <c r="N6">
        <v>1013</v>
      </c>
      <c r="O6" t="s">
        <v>330</v>
      </c>
      <c r="P6" t="s">
        <v>330</v>
      </c>
      <c r="Q6">
        <v>1</v>
      </c>
      <c r="W6">
        <v>0</v>
      </c>
      <c r="X6">
        <v>-185737400</v>
      </c>
      <c r="Y6">
        <v>1.76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1</v>
      </c>
      <c r="AJ6">
        <v>1</v>
      </c>
      <c r="AK6">
        <v>1</v>
      </c>
      <c r="AL6">
        <v>1</v>
      </c>
      <c r="AN6">
        <v>0</v>
      </c>
      <c r="AO6">
        <v>1</v>
      </c>
      <c r="AP6">
        <v>0</v>
      </c>
      <c r="AQ6">
        <v>0</v>
      </c>
      <c r="AR6">
        <v>0</v>
      </c>
      <c r="AS6" t="s">
        <v>3</v>
      </c>
      <c r="AT6">
        <v>1.76</v>
      </c>
      <c r="AU6" t="s">
        <v>3</v>
      </c>
      <c r="AV6">
        <v>2</v>
      </c>
      <c r="AW6">
        <v>2</v>
      </c>
      <c r="AX6">
        <v>35520391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X6">
        <f>Y6*Source!I29</f>
        <v>2.9567999999999997E-2</v>
      </c>
      <c r="CY6">
        <f>AD6</f>
        <v>0</v>
      </c>
      <c r="CZ6">
        <f>AH6</f>
        <v>0</v>
      </c>
      <c r="DA6">
        <f>AL6</f>
        <v>1</v>
      </c>
      <c r="DB6">
        <f t="shared" si="0"/>
        <v>0</v>
      </c>
      <c r="DC6">
        <f t="shared" si="1"/>
        <v>0</v>
      </c>
    </row>
    <row r="7" spans="1:107">
      <c r="A7">
        <f>ROW(Source!A29)</f>
        <v>29</v>
      </c>
      <c r="B7">
        <v>34981951</v>
      </c>
      <c r="C7">
        <v>35520389</v>
      </c>
      <c r="D7">
        <v>29172556</v>
      </c>
      <c r="E7">
        <v>1</v>
      </c>
      <c r="F7">
        <v>1</v>
      </c>
      <c r="G7">
        <v>1</v>
      </c>
      <c r="H7">
        <v>2</v>
      </c>
      <c r="I7" t="s">
        <v>340</v>
      </c>
      <c r="J7" t="s">
        <v>341</v>
      </c>
      <c r="K7" t="s">
        <v>342</v>
      </c>
      <c r="L7">
        <v>1368</v>
      </c>
      <c r="N7">
        <v>1011</v>
      </c>
      <c r="O7" t="s">
        <v>334</v>
      </c>
      <c r="P7" t="s">
        <v>334</v>
      </c>
      <c r="Q7">
        <v>1</v>
      </c>
      <c r="W7">
        <v>0</v>
      </c>
      <c r="X7">
        <v>-1302720870</v>
      </c>
      <c r="Y7">
        <v>1.76</v>
      </c>
      <c r="AA7">
        <v>0</v>
      </c>
      <c r="AB7">
        <v>445.46</v>
      </c>
      <c r="AC7">
        <v>427.95</v>
      </c>
      <c r="AD7">
        <v>0</v>
      </c>
      <c r="AE7">
        <v>0</v>
      </c>
      <c r="AF7">
        <v>31.26</v>
      </c>
      <c r="AG7">
        <v>13.5</v>
      </c>
      <c r="AH7">
        <v>0</v>
      </c>
      <c r="AI7">
        <v>1</v>
      </c>
      <c r="AJ7">
        <v>14.25</v>
      </c>
      <c r="AK7">
        <v>31.7</v>
      </c>
      <c r="AL7">
        <v>1</v>
      </c>
      <c r="AN7">
        <v>0</v>
      </c>
      <c r="AO7">
        <v>1</v>
      </c>
      <c r="AP7">
        <v>0</v>
      </c>
      <c r="AQ7">
        <v>0</v>
      </c>
      <c r="AR7">
        <v>0</v>
      </c>
      <c r="AS7" t="s">
        <v>3</v>
      </c>
      <c r="AT7">
        <v>1.76</v>
      </c>
      <c r="AU7" t="s">
        <v>3</v>
      </c>
      <c r="AV7">
        <v>0</v>
      </c>
      <c r="AW7">
        <v>2</v>
      </c>
      <c r="AX7">
        <v>35520392</v>
      </c>
      <c r="AY7">
        <v>1</v>
      </c>
      <c r="AZ7">
        <v>0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X7">
        <f>Y7*Source!I29</f>
        <v>2.9567999999999997E-2</v>
      </c>
      <c r="CY7">
        <f>AB7</f>
        <v>445.46</v>
      </c>
      <c r="CZ7">
        <f>AF7</f>
        <v>31.26</v>
      </c>
      <c r="DA7">
        <f>AJ7</f>
        <v>14.25</v>
      </c>
      <c r="DB7">
        <f t="shared" si="0"/>
        <v>55.02</v>
      </c>
      <c r="DC7">
        <f t="shared" si="1"/>
        <v>23.76</v>
      </c>
    </row>
    <row r="8" spans="1:107">
      <c r="A8">
        <f>ROW(Source!A29)</f>
        <v>29</v>
      </c>
      <c r="B8">
        <v>34981951</v>
      </c>
      <c r="C8">
        <v>35520389</v>
      </c>
      <c r="D8">
        <v>29173472</v>
      </c>
      <c r="E8">
        <v>1</v>
      </c>
      <c r="F8">
        <v>1</v>
      </c>
      <c r="G8">
        <v>1</v>
      </c>
      <c r="H8">
        <v>2</v>
      </c>
      <c r="I8" t="s">
        <v>343</v>
      </c>
      <c r="J8" t="s">
        <v>344</v>
      </c>
      <c r="K8" t="s">
        <v>345</v>
      </c>
      <c r="L8">
        <v>1368</v>
      </c>
      <c r="N8">
        <v>1011</v>
      </c>
      <c r="O8" t="s">
        <v>334</v>
      </c>
      <c r="P8" t="s">
        <v>334</v>
      </c>
      <c r="Q8">
        <v>1</v>
      </c>
      <c r="W8">
        <v>0</v>
      </c>
      <c r="X8">
        <v>275932499</v>
      </c>
      <c r="Y8">
        <v>9.81</v>
      </c>
      <c r="AA8">
        <v>0</v>
      </c>
      <c r="AB8">
        <v>12.75</v>
      </c>
      <c r="AC8">
        <v>0</v>
      </c>
      <c r="AD8">
        <v>0</v>
      </c>
      <c r="AE8">
        <v>0</v>
      </c>
      <c r="AF8">
        <v>3</v>
      </c>
      <c r="AG8">
        <v>0</v>
      </c>
      <c r="AH8">
        <v>0</v>
      </c>
      <c r="AI8">
        <v>1</v>
      </c>
      <c r="AJ8">
        <v>4.25</v>
      </c>
      <c r="AK8">
        <v>31.7</v>
      </c>
      <c r="AL8">
        <v>1</v>
      </c>
      <c r="AN8">
        <v>0</v>
      </c>
      <c r="AO8">
        <v>1</v>
      </c>
      <c r="AP8">
        <v>0</v>
      </c>
      <c r="AQ8">
        <v>0</v>
      </c>
      <c r="AR8">
        <v>0</v>
      </c>
      <c r="AS8" t="s">
        <v>3</v>
      </c>
      <c r="AT8">
        <v>9.81</v>
      </c>
      <c r="AU8" t="s">
        <v>3</v>
      </c>
      <c r="AV8">
        <v>0</v>
      </c>
      <c r="AW8">
        <v>2</v>
      </c>
      <c r="AX8">
        <v>35520393</v>
      </c>
      <c r="AY8">
        <v>1</v>
      </c>
      <c r="AZ8">
        <v>0</v>
      </c>
      <c r="BA8">
        <v>8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X8">
        <f>Y8*Source!I29</f>
        <v>0.16480800000000001</v>
      </c>
      <c r="CY8">
        <f>AB8</f>
        <v>12.75</v>
      </c>
      <c r="CZ8">
        <f>AF8</f>
        <v>3</v>
      </c>
      <c r="DA8">
        <f>AJ8</f>
        <v>4.25</v>
      </c>
      <c r="DB8">
        <f t="shared" si="0"/>
        <v>29.43</v>
      </c>
      <c r="DC8">
        <f t="shared" si="1"/>
        <v>0</v>
      </c>
    </row>
    <row r="9" spans="1:107">
      <c r="A9">
        <f>ROW(Source!A29)</f>
        <v>29</v>
      </c>
      <c r="B9">
        <v>34981951</v>
      </c>
      <c r="C9">
        <v>35520389</v>
      </c>
      <c r="D9">
        <v>29174580</v>
      </c>
      <c r="E9">
        <v>1</v>
      </c>
      <c r="F9">
        <v>1</v>
      </c>
      <c r="G9">
        <v>1</v>
      </c>
      <c r="H9">
        <v>2</v>
      </c>
      <c r="I9" t="s">
        <v>346</v>
      </c>
      <c r="J9" t="s">
        <v>347</v>
      </c>
      <c r="K9" t="s">
        <v>348</v>
      </c>
      <c r="L9">
        <v>1368</v>
      </c>
      <c r="N9">
        <v>1011</v>
      </c>
      <c r="O9" t="s">
        <v>334</v>
      </c>
      <c r="P9" t="s">
        <v>334</v>
      </c>
      <c r="Q9">
        <v>1</v>
      </c>
      <c r="W9">
        <v>0</v>
      </c>
      <c r="X9">
        <v>-169468834</v>
      </c>
      <c r="Y9">
        <v>15.12</v>
      </c>
      <c r="AA9">
        <v>0</v>
      </c>
      <c r="AB9">
        <v>31.87</v>
      </c>
      <c r="AC9">
        <v>0</v>
      </c>
      <c r="AD9">
        <v>0</v>
      </c>
      <c r="AE9">
        <v>0</v>
      </c>
      <c r="AF9">
        <v>2.08</v>
      </c>
      <c r="AG9">
        <v>0</v>
      </c>
      <c r="AH9">
        <v>0</v>
      </c>
      <c r="AI9">
        <v>1</v>
      </c>
      <c r="AJ9">
        <v>15.32</v>
      </c>
      <c r="AK9">
        <v>31.7</v>
      </c>
      <c r="AL9">
        <v>1</v>
      </c>
      <c r="AN9">
        <v>0</v>
      </c>
      <c r="AO9">
        <v>1</v>
      </c>
      <c r="AP9">
        <v>0</v>
      </c>
      <c r="AQ9">
        <v>0</v>
      </c>
      <c r="AR9">
        <v>0</v>
      </c>
      <c r="AS9" t="s">
        <v>3</v>
      </c>
      <c r="AT9">
        <v>15.12</v>
      </c>
      <c r="AU9" t="s">
        <v>3</v>
      </c>
      <c r="AV9">
        <v>0</v>
      </c>
      <c r="AW9">
        <v>2</v>
      </c>
      <c r="AX9">
        <v>35520394</v>
      </c>
      <c r="AY9">
        <v>1</v>
      </c>
      <c r="AZ9">
        <v>0</v>
      </c>
      <c r="BA9">
        <v>9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X9">
        <f>Y9*Source!I29</f>
        <v>0.25401599999999996</v>
      </c>
      <c r="CY9">
        <f>AB9</f>
        <v>31.87</v>
      </c>
      <c r="CZ9">
        <f>AF9</f>
        <v>2.08</v>
      </c>
      <c r="DA9">
        <f>AJ9</f>
        <v>15.32</v>
      </c>
      <c r="DB9">
        <f t="shared" si="0"/>
        <v>31.45</v>
      </c>
      <c r="DC9">
        <f t="shared" si="1"/>
        <v>0</v>
      </c>
    </row>
    <row r="10" spans="1:107">
      <c r="A10">
        <f>ROW(Source!A29)</f>
        <v>29</v>
      </c>
      <c r="B10">
        <v>34981951</v>
      </c>
      <c r="C10">
        <v>35520389</v>
      </c>
      <c r="D10">
        <v>29174913</v>
      </c>
      <c r="E10">
        <v>1</v>
      </c>
      <c r="F10">
        <v>1</v>
      </c>
      <c r="G10">
        <v>1</v>
      </c>
      <c r="H10">
        <v>2</v>
      </c>
      <c r="I10" t="s">
        <v>349</v>
      </c>
      <c r="J10" t="s">
        <v>350</v>
      </c>
      <c r="K10" t="s">
        <v>351</v>
      </c>
      <c r="L10">
        <v>1368</v>
      </c>
      <c r="N10">
        <v>1011</v>
      </c>
      <c r="O10" t="s">
        <v>334</v>
      </c>
      <c r="P10" t="s">
        <v>334</v>
      </c>
      <c r="Q10">
        <v>1</v>
      </c>
      <c r="W10">
        <v>0</v>
      </c>
      <c r="X10">
        <v>458544584</v>
      </c>
      <c r="Y10">
        <v>3.57</v>
      </c>
      <c r="AA10">
        <v>0</v>
      </c>
      <c r="AB10">
        <v>908.31</v>
      </c>
      <c r="AC10">
        <v>367.72</v>
      </c>
      <c r="AD10">
        <v>0</v>
      </c>
      <c r="AE10">
        <v>0</v>
      </c>
      <c r="AF10">
        <v>87.17</v>
      </c>
      <c r="AG10">
        <v>11.6</v>
      </c>
      <c r="AH10">
        <v>0</v>
      </c>
      <c r="AI10">
        <v>1</v>
      </c>
      <c r="AJ10">
        <v>10.42</v>
      </c>
      <c r="AK10">
        <v>31.7</v>
      </c>
      <c r="AL10">
        <v>1</v>
      </c>
      <c r="AN10">
        <v>0</v>
      </c>
      <c r="AO10">
        <v>1</v>
      </c>
      <c r="AP10">
        <v>0</v>
      </c>
      <c r="AQ10">
        <v>0</v>
      </c>
      <c r="AR10">
        <v>0</v>
      </c>
      <c r="AS10" t="s">
        <v>3</v>
      </c>
      <c r="AT10">
        <v>3.57</v>
      </c>
      <c r="AU10" t="s">
        <v>3</v>
      </c>
      <c r="AV10">
        <v>0</v>
      </c>
      <c r="AW10">
        <v>2</v>
      </c>
      <c r="AX10">
        <v>35520395</v>
      </c>
      <c r="AY10">
        <v>1</v>
      </c>
      <c r="AZ10">
        <v>0</v>
      </c>
      <c r="BA10">
        <v>10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X10">
        <f>Y10*Source!I29</f>
        <v>5.9975999999999995E-2</v>
      </c>
      <c r="CY10">
        <f>AB10</f>
        <v>908.31</v>
      </c>
      <c r="CZ10">
        <f>AF10</f>
        <v>87.17</v>
      </c>
      <c r="DA10">
        <f>AJ10</f>
        <v>10.42</v>
      </c>
      <c r="DB10">
        <f t="shared" si="0"/>
        <v>311.2</v>
      </c>
      <c r="DC10">
        <f t="shared" si="1"/>
        <v>41.41</v>
      </c>
    </row>
    <row r="11" spans="1:107">
      <c r="A11">
        <f>ROW(Source!A29)</f>
        <v>29</v>
      </c>
      <c r="B11">
        <v>34981951</v>
      </c>
      <c r="C11">
        <v>35520389</v>
      </c>
      <c r="D11">
        <v>29110827</v>
      </c>
      <c r="E11">
        <v>1</v>
      </c>
      <c r="F11">
        <v>1</v>
      </c>
      <c r="G11">
        <v>1</v>
      </c>
      <c r="H11">
        <v>3</v>
      </c>
      <c r="I11" t="s">
        <v>352</v>
      </c>
      <c r="J11" t="s">
        <v>353</v>
      </c>
      <c r="K11" t="s">
        <v>354</v>
      </c>
      <c r="L11">
        <v>1301</v>
      </c>
      <c r="N11">
        <v>1003</v>
      </c>
      <c r="O11" t="s">
        <v>52</v>
      </c>
      <c r="P11" t="s">
        <v>52</v>
      </c>
      <c r="Q11">
        <v>1</v>
      </c>
      <c r="W11">
        <v>0</v>
      </c>
      <c r="X11">
        <v>-978676466</v>
      </c>
      <c r="Y11">
        <v>347</v>
      </c>
      <c r="AA11">
        <v>19.329999999999998</v>
      </c>
      <c r="AB11">
        <v>0</v>
      </c>
      <c r="AC11">
        <v>0</v>
      </c>
      <c r="AD11">
        <v>0</v>
      </c>
      <c r="AE11">
        <v>6.4</v>
      </c>
      <c r="AF11">
        <v>0</v>
      </c>
      <c r="AG11">
        <v>0</v>
      </c>
      <c r="AH11">
        <v>0</v>
      </c>
      <c r="AI11">
        <v>3.02</v>
      </c>
      <c r="AJ11">
        <v>1</v>
      </c>
      <c r="AK11">
        <v>1</v>
      </c>
      <c r="AL11">
        <v>1</v>
      </c>
      <c r="AN11">
        <v>0</v>
      </c>
      <c r="AO11">
        <v>1</v>
      </c>
      <c r="AP11">
        <v>0</v>
      </c>
      <c r="AQ11">
        <v>0</v>
      </c>
      <c r="AR11">
        <v>0</v>
      </c>
      <c r="AS11" t="s">
        <v>3</v>
      </c>
      <c r="AT11">
        <v>347</v>
      </c>
      <c r="AU11" t="s">
        <v>3</v>
      </c>
      <c r="AV11">
        <v>0</v>
      </c>
      <c r="AW11">
        <v>2</v>
      </c>
      <c r="AX11">
        <v>35520396</v>
      </c>
      <c r="AY11">
        <v>1</v>
      </c>
      <c r="AZ11">
        <v>0</v>
      </c>
      <c r="BA11">
        <v>11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X11">
        <f>Y11*Source!I29</f>
        <v>5.8295999999999992</v>
      </c>
      <c r="CY11">
        <f t="shared" ref="CY11:CY17" si="2">AA11</f>
        <v>19.329999999999998</v>
      </c>
      <c r="CZ11">
        <f t="shared" ref="CZ11:CZ17" si="3">AE11</f>
        <v>6.4</v>
      </c>
      <c r="DA11">
        <f t="shared" ref="DA11:DA17" si="4">AI11</f>
        <v>3.02</v>
      </c>
      <c r="DB11">
        <f t="shared" si="0"/>
        <v>2220.8000000000002</v>
      </c>
      <c r="DC11">
        <f t="shared" si="1"/>
        <v>0</v>
      </c>
    </row>
    <row r="12" spans="1:107">
      <c r="A12">
        <f>ROW(Source!A29)</f>
        <v>29</v>
      </c>
      <c r="B12">
        <v>34981951</v>
      </c>
      <c r="C12">
        <v>35520389</v>
      </c>
      <c r="D12">
        <v>29110828</v>
      </c>
      <c r="E12">
        <v>1</v>
      </c>
      <c r="F12">
        <v>1</v>
      </c>
      <c r="G12">
        <v>1</v>
      </c>
      <c r="H12">
        <v>3</v>
      </c>
      <c r="I12" t="s">
        <v>355</v>
      </c>
      <c r="J12" t="s">
        <v>356</v>
      </c>
      <c r="K12" t="s">
        <v>357</v>
      </c>
      <c r="L12">
        <v>1301</v>
      </c>
      <c r="N12">
        <v>1003</v>
      </c>
      <c r="O12" t="s">
        <v>52</v>
      </c>
      <c r="P12" t="s">
        <v>52</v>
      </c>
      <c r="Q12">
        <v>1</v>
      </c>
      <c r="W12">
        <v>0</v>
      </c>
      <c r="X12">
        <v>1339574069</v>
      </c>
      <c r="Y12">
        <v>71</v>
      </c>
      <c r="AA12">
        <v>34.76</v>
      </c>
      <c r="AB12">
        <v>0</v>
      </c>
      <c r="AC12">
        <v>0</v>
      </c>
      <c r="AD12">
        <v>0</v>
      </c>
      <c r="AE12">
        <v>7.99</v>
      </c>
      <c r="AF12">
        <v>0</v>
      </c>
      <c r="AG12">
        <v>0</v>
      </c>
      <c r="AH12">
        <v>0</v>
      </c>
      <c r="AI12">
        <v>4.3499999999999996</v>
      </c>
      <c r="AJ12">
        <v>1</v>
      </c>
      <c r="AK12">
        <v>1</v>
      </c>
      <c r="AL12">
        <v>1</v>
      </c>
      <c r="AN12">
        <v>0</v>
      </c>
      <c r="AO12">
        <v>1</v>
      </c>
      <c r="AP12">
        <v>0</v>
      </c>
      <c r="AQ12">
        <v>0</v>
      </c>
      <c r="AR12">
        <v>0</v>
      </c>
      <c r="AS12" t="s">
        <v>3</v>
      </c>
      <c r="AT12">
        <v>71</v>
      </c>
      <c r="AU12" t="s">
        <v>3</v>
      </c>
      <c r="AV12">
        <v>0</v>
      </c>
      <c r="AW12">
        <v>2</v>
      </c>
      <c r="AX12">
        <v>35520397</v>
      </c>
      <c r="AY12">
        <v>1</v>
      </c>
      <c r="AZ12">
        <v>0</v>
      </c>
      <c r="BA12">
        <v>12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X12">
        <f>Y12*Source!I29</f>
        <v>1.1927999999999999</v>
      </c>
      <c r="CY12">
        <f t="shared" si="2"/>
        <v>34.76</v>
      </c>
      <c r="CZ12">
        <f t="shared" si="3"/>
        <v>7.99</v>
      </c>
      <c r="DA12">
        <f t="shared" si="4"/>
        <v>4.3499999999999996</v>
      </c>
      <c r="DB12">
        <f t="shared" si="0"/>
        <v>567.29</v>
      </c>
      <c r="DC12">
        <f t="shared" si="1"/>
        <v>0</v>
      </c>
    </row>
    <row r="13" spans="1:107">
      <c r="A13">
        <f>ROW(Source!A29)</f>
        <v>29</v>
      </c>
      <c r="B13">
        <v>34981951</v>
      </c>
      <c r="C13">
        <v>35520389</v>
      </c>
      <c r="D13">
        <v>29108696</v>
      </c>
      <c r="E13">
        <v>1</v>
      </c>
      <c r="F13">
        <v>1</v>
      </c>
      <c r="G13">
        <v>1</v>
      </c>
      <c r="H13">
        <v>3</v>
      </c>
      <c r="I13" t="s">
        <v>358</v>
      </c>
      <c r="J13" t="s">
        <v>359</v>
      </c>
      <c r="K13" t="s">
        <v>360</v>
      </c>
      <c r="L13">
        <v>1354</v>
      </c>
      <c r="N13">
        <v>1010</v>
      </c>
      <c r="O13" t="s">
        <v>361</v>
      </c>
      <c r="P13" t="s">
        <v>361</v>
      </c>
      <c r="Q13">
        <v>1</v>
      </c>
      <c r="W13">
        <v>0</v>
      </c>
      <c r="X13">
        <v>2109155817</v>
      </c>
      <c r="Y13">
        <v>92</v>
      </c>
      <c r="AA13">
        <v>299.08</v>
      </c>
      <c r="AB13">
        <v>0</v>
      </c>
      <c r="AC13">
        <v>0</v>
      </c>
      <c r="AD13">
        <v>0</v>
      </c>
      <c r="AE13">
        <v>67.209999999999994</v>
      </c>
      <c r="AF13">
        <v>0</v>
      </c>
      <c r="AG13">
        <v>0</v>
      </c>
      <c r="AH13">
        <v>0</v>
      </c>
      <c r="AI13">
        <v>4.45</v>
      </c>
      <c r="AJ13">
        <v>1</v>
      </c>
      <c r="AK13">
        <v>1</v>
      </c>
      <c r="AL13">
        <v>1</v>
      </c>
      <c r="AN13">
        <v>0</v>
      </c>
      <c r="AO13">
        <v>1</v>
      </c>
      <c r="AP13">
        <v>0</v>
      </c>
      <c r="AQ13">
        <v>0</v>
      </c>
      <c r="AR13">
        <v>0</v>
      </c>
      <c r="AS13" t="s">
        <v>3</v>
      </c>
      <c r="AT13">
        <v>92</v>
      </c>
      <c r="AU13" t="s">
        <v>3</v>
      </c>
      <c r="AV13">
        <v>0</v>
      </c>
      <c r="AW13">
        <v>2</v>
      </c>
      <c r="AX13">
        <v>35520398</v>
      </c>
      <c r="AY13">
        <v>1</v>
      </c>
      <c r="AZ13">
        <v>0</v>
      </c>
      <c r="BA13">
        <v>13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X13">
        <f>Y13*Source!I29</f>
        <v>1.5455999999999999</v>
      </c>
      <c r="CY13">
        <f t="shared" si="2"/>
        <v>299.08</v>
      </c>
      <c r="CZ13">
        <f t="shared" si="3"/>
        <v>67.209999999999994</v>
      </c>
      <c r="DA13">
        <f t="shared" si="4"/>
        <v>4.45</v>
      </c>
      <c r="DB13">
        <f t="shared" si="0"/>
        <v>6183.32</v>
      </c>
      <c r="DC13">
        <f t="shared" si="1"/>
        <v>0</v>
      </c>
    </row>
    <row r="14" spans="1:107">
      <c r="A14">
        <f>ROW(Source!A29)</f>
        <v>29</v>
      </c>
      <c r="B14">
        <v>34981951</v>
      </c>
      <c r="C14">
        <v>35520389</v>
      </c>
      <c r="D14">
        <v>29110830</v>
      </c>
      <c r="E14">
        <v>1</v>
      </c>
      <c r="F14">
        <v>1</v>
      </c>
      <c r="G14">
        <v>1</v>
      </c>
      <c r="H14">
        <v>3</v>
      </c>
      <c r="I14" t="s">
        <v>362</v>
      </c>
      <c r="J14" t="s">
        <v>363</v>
      </c>
      <c r="K14" t="s">
        <v>364</v>
      </c>
      <c r="L14">
        <v>1301</v>
      </c>
      <c r="N14">
        <v>1003</v>
      </c>
      <c r="O14" t="s">
        <v>52</v>
      </c>
      <c r="P14" t="s">
        <v>52</v>
      </c>
      <c r="Q14">
        <v>1</v>
      </c>
      <c r="W14">
        <v>0</v>
      </c>
      <c r="X14">
        <v>941211720</v>
      </c>
      <c r="Y14">
        <v>214</v>
      </c>
      <c r="AA14">
        <v>19.52</v>
      </c>
      <c r="AB14">
        <v>0</v>
      </c>
      <c r="AC14">
        <v>0</v>
      </c>
      <c r="AD14">
        <v>0</v>
      </c>
      <c r="AE14">
        <v>6.42</v>
      </c>
      <c r="AF14">
        <v>0</v>
      </c>
      <c r="AG14">
        <v>0</v>
      </c>
      <c r="AH14">
        <v>0</v>
      </c>
      <c r="AI14">
        <v>3.04</v>
      </c>
      <c r="AJ14">
        <v>1</v>
      </c>
      <c r="AK14">
        <v>1</v>
      </c>
      <c r="AL14">
        <v>1</v>
      </c>
      <c r="AN14">
        <v>0</v>
      </c>
      <c r="AO14">
        <v>1</v>
      </c>
      <c r="AP14">
        <v>0</v>
      </c>
      <c r="AQ14">
        <v>0</v>
      </c>
      <c r="AR14">
        <v>0</v>
      </c>
      <c r="AS14" t="s">
        <v>3</v>
      </c>
      <c r="AT14">
        <v>214</v>
      </c>
      <c r="AU14" t="s">
        <v>3</v>
      </c>
      <c r="AV14">
        <v>0</v>
      </c>
      <c r="AW14">
        <v>2</v>
      </c>
      <c r="AX14">
        <v>35520399</v>
      </c>
      <c r="AY14">
        <v>1</v>
      </c>
      <c r="AZ14">
        <v>0</v>
      </c>
      <c r="BA14">
        <v>14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X14">
        <f>Y14*Source!I29</f>
        <v>3.5951999999999997</v>
      </c>
      <c r="CY14">
        <f t="shared" si="2"/>
        <v>19.52</v>
      </c>
      <c r="CZ14">
        <f t="shared" si="3"/>
        <v>6.42</v>
      </c>
      <c r="DA14">
        <f t="shared" si="4"/>
        <v>3.04</v>
      </c>
      <c r="DB14">
        <f t="shared" si="0"/>
        <v>1373.88</v>
      </c>
      <c r="DC14">
        <f t="shared" si="1"/>
        <v>0</v>
      </c>
    </row>
    <row r="15" spans="1:107">
      <c r="A15">
        <f>ROW(Source!A29)</f>
        <v>29</v>
      </c>
      <c r="B15">
        <v>34981951</v>
      </c>
      <c r="C15">
        <v>35520389</v>
      </c>
      <c r="D15">
        <v>29114423</v>
      </c>
      <c r="E15">
        <v>1</v>
      </c>
      <c r="F15">
        <v>1</v>
      </c>
      <c r="G15">
        <v>1</v>
      </c>
      <c r="H15">
        <v>3</v>
      </c>
      <c r="I15" t="s">
        <v>365</v>
      </c>
      <c r="J15" t="s">
        <v>366</v>
      </c>
      <c r="K15" t="s">
        <v>367</v>
      </c>
      <c r="L15">
        <v>1358</v>
      </c>
      <c r="N15">
        <v>1010</v>
      </c>
      <c r="O15" t="s">
        <v>368</v>
      </c>
      <c r="P15" t="s">
        <v>368</v>
      </c>
      <c r="Q15">
        <v>10</v>
      </c>
      <c r="W15">
        <v>0</v>
      </c>
      <c r="X15">
        <v>34682240</v>
      </c>
      <c r="Y15">
        <v>30.6</v>
      </c>
      <c r="AA15">
        <v>576.66999999999996</v>
      </c>
      <c r="AB15">
        <v>0</v>
      </c>
      <c r="AC15">
        <v>0</v>
      </c>
      <c r="AD15">
        <v>0</v>
      </c>
      <c r="AE15">
        <v>74.989999999999995</v>
      </c>
      <c r="AF15">
        <v>0</v>
      </c>
      <c r="AG15">
        <v>0</v>
      </c>
      <c r="AH15">
        <v>0</v>
      </c>
      <c r="AI15">
        <v>7.69</v>
      </c>
      <c r="AJ15">
        <v>1</v>
      </c>
      <c r="AK15">
        <v>1</v>
      </c>
      <c r="AL15">
        <v>1</v>
      </c>
      <c r="AN15">
        <v>0</v>
      </c>
      <c r="AO15">
        <v>1</v>
      </c>
      <c r="AP15">
        <v>0</v>
      </c>
      <c r="AQ15">
        <v>0</v>
      </c>
      <c r="AR15">
        <v>0</v>
      </c>
      <c r="AS15" t="s">
        <v>3</v>
      </c>
      <c r="AT15">
        <v>30.6</v>
      </c>
      <c r="AU15" t="s">
        <v>3</v>
      </c>
      <c r="AV15">
        <v>0</v>
      </c>
      <c r="AW15">
        <v>2</v>
      </c>
      <c r="AX15">
        <v>35520400</v>
      </c>
      <c r="AY15">
        <v>1</v>
      </c>
      <c r="AZ15">
        <v>0</v>
      </c>
      <c r="BA15">
        <v>15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X15">
        <f>Y15*Source!I29</f>
        <v>0.51407999999999998</v>
      </c>
      <c r="CY15">
        <f t="shared" si="2"/>
        <v>576.66999999999996</v>
      </c>
      <c r="CZ15">
        <f t="shared" si="3"/>
        <v>74.989999999999995</v>
      </c>
      <c r="DA15">
        <f t="shared" si="4"/>
        <v>7.69</v>
      </c>
      <c r="DB15">
        <f t="shared" si="0"/>
        <v>2294.69</v>
      </c>
      <c r="DC15">
        <f t="shared" si="1"/>
        <v>0</v>
      </c>
    </row>
    <row r="16" spans="1:107">
      <c r="A16">
        <f>ROW(Source!A29)</f>
        <v>29</v>
      </c>
      <c r="B16">
        <v>34981951</v>
      </c>
      <c r="C16">
        <v>35520389</v>
      </c>
      <c r="D16">
        <v>29115197</v>
      </c>
      <c r="E16">
        <v>1</v>
      </c>
      <c r="F16">
        <v>1</v>
      </c>
      <c r="G16">
        <v>1</v>
      </c>
      <c r="H16">
        <v>3</v>
      </c>
      <c r="I16" t="s">
        <v>369</v>
      </c>
      <c r="J16" t="s">
        <v>370</v>
      </c>
      <c r="K16" t="s">
        <v>371</v>
      </c>
      <c r="L16">
        <v>1354</v>
      </c>
      <c r="N16">
        <v>1010</v>
      </c>
      <c r="O16" t="s">
        <v>361</v>
      </c>
      <c r="P16" t="s">
        <v>361</v>
      </c>
      <c r="Q16">
        <v>1</v>
      </c>
      <c r="W16">
        <v>0</v>
      </c>
      <c r="X16">
        <v>-1208533646</v>
      </c>
      <c r="Y16">
        <v>800</v>
      </c>
      <c r="AA16">
        <v>3.65</v>
      </c>
      <c r="AB16">
        <v>0</v>
      </c>
      <c r="AC16">
        <v>0</v>
      </c>
      <c r="AD16">
        <v>0</v>
      </c>
      <c r="AE16">
        <v>0.5</v>
      </c>
      <c r="AF16">
        <v>0</v>
      </c>
      <c r="AG16">
        <v>0</v>
      </c>
      <c r="AH16">
        <v>0</v>
      </c>
      <c r="AI16">
        <v>7.29</v>
      </c>
      <c r="AJ16">
        <v>1</v>
      </c>
      <c r="AK16">
        <v>1</v>
      </c>
      <c r="AL16">
        <v>1</v>
      </c>
      <c r="AN16">
        <v>0</v>
      </c>
      <c r="AO16">
        <v>1</v>
      </c>
      <c r="AP16">
        <v>0</v>
      </c>
      <c r="AQ16">
        <v>0</v>
      </c>
      <c r="AR16">
        <v>0</v>
      </c>
      <c r="AS16" t="s">
        <v>3</v>
      </c>
      <c r="AT16">
        <v>800</v>
      </c>
      <c r="AU16" t="s">
        <v>3</v>
      </c>
      <c r="AV16">
        <v>0</v>
      </c>
      <c r="AW16">
        <v>2</v>
      </c>
      <c r="AX16">
        <v>35520401</v>
      </c>
      <c r="AY16">
        <v>1</v>
      </c>
      <c r="AZ16">
        <v>0</v>
      </c>
      <c r="BA16">
        <v>16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X16">
        <f>Y16*Source!I29</f>
        <v>13.44</v>
      </c>
      <c r="CY16">
        <f t="shared" si="2"/>
        <v>3.65</v>
      </c>
      <c r="CZ16">
        <f t="shared" si="3"/>
        <v>0.5</v>
      </c>
      <c r="DA16">
        <f t="shared" si="4"/>
        <v>7.29</v>
      </c>
      <c r="DB16">
        <f t="shared" si="0"/>
        <v>400</v>
      </c>
      <c r="DC16">
        <f t="shared" si="1"/>
        <v>0</v>
      </c>
    </row>
    <row r="17" spans="1:107">
      <c r="A17">
        <f>ROW(Source!A29)</f>
        <v>29</v>
      </c>
      <c r="B17">
        <v>34981951</v>
      </c>
      <c r="C17">
        <v>35520389</v>
      </c>
      <c r="D17">
        <v>29129806</v>
      </c>
      <c r="E17">
        <v>1</v>
      </c>
      <c r="F17">
        <v>1</v>
      </c>
      <c r="G17">
        <v>1</v>
      </c>
      <c r="H17">
        <v>3</v>
      </c>
      <c r="I17" t="s">
        <v>33</v>
      </c>
      <c r="J17" t="s">
        <v>36</v>
      </c>
      <c r="K17" t="s">
        <v>34</v>
      </c>
      <c r="L17">
        <v>1327</v>
      </c>
      <c r="N17">
        <v>1005</v>
      </c>
      <c r="O17" t="s">
        <v>35</v>
      </c>
      <c r="P17" t="s">
        <v>35</v>
      </c>
      <c r="Q17">
        <v>1</v>
      </c>
      <c r="W17">
        <v>1</v>
      </c>
      <c r="X17">
        <v>-1598784405</v>
      </c>
      <c r="Y17">
        <v>-100</v>
      </c>
      <c r="AA17">
        <v>2804.13</v>
      </c>
      <c r="AB17">
        <v>0</v>
      </c>
      <c r="AC17">
        <v>0</v>
      </c>
      <c r="AD17">
        <v>0</v>
      </c>
      <c r="AE17">
        <v>1630.31</v>
      </c>
      <c r="AF17">
        <v>0</v>
      </c>
      <c r="AG17">
        <v>0</v>
      </c>
      <c r="AH17">
        <v>0</v>
      </c>
      <c r="AI17">
        <v>1.72</v>
      </c>
      <c r="AJ17">
        <v>1</v>
      </c>
      <c r="AK17">
        <v>1</v>
      </c>
      <c r="AL17">
        <v>1</v>
      </c>
      <c r="AN17">
        <v>0</v>
      </c>
      <c r="AO17">
        <v>1</v>
      </c>
      <c r="AP17">
        <v>0</v>
      </c>
      <c r="AQ17">
        <v>0</v>
      </c>
      <c r="AR17">
        <v>0</v>
      </c>
      <c r="AS17" t="s">
        <v>3</v>
      </c>
      <c r="AT17">
        <v>-100</v>
      </c>
      <c r="AU17" t="s">
        <v>3</v>
      </c>
      <c r="AV17">
        <v>0</v>
      </c>
      <c r="AW17">
        <v>2</v>
      </c>
      <c r="AX17">
        <v>35520402</v>
      </c>
      <c r="AY17">
        <v>1</v>
      </c>
      <c r="AZ17">
        <v>6144</v>
      </c>
      <c r="BA17">
        <v>17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X17">
        <f>Y17*Source!I29</f>
        <v>-1.68</v>
      </c>
      <c r="CY17">
        <f t="shared" si="2"/>
        <v>2804.13</v>
      </c>
      <c r="CZ17">
        <f t="shared" si="3"/>
        <v>1630.31</v>
      </c>
      <c r="DA17">
        <f t="shared" si="4"/>
        <v>1.72</v>
      </c>
      <c r="DB17">
        <f t="shared" si="0"/>
        <v>-163031</v>
      </c>
      <c r="DC17">
        <f t="shared" si="1"/>
        <v>0</v>
      </c>
    </row>
    <row r="18" spans="1:107">
      <c r="A18">
        <f>ROW(Source!A32)</f>
        <v>32</v>
      </c>
      <c r="B18">
        <v>34981951</v>
      </c>
      <c r="C18">
        <v>35523868</v>
      </c>
      <c r="D18">
        <v>18407150</v>
      </c>
      <c r="E18">
        <v>1</v>
      </c>
      <c r="F18">
        <v>1</v>
      </c>
      <c r="G18">
        <v>1</v>
      </c>
      <c r="H18">
        <v>1</v>
      </c>
      <c r="I18" t="s">
        <v>372</v>
      </c>
      <c r="J18" t="s">
        <v>3</v>
      </c>
      <c r="K18" t="s">
        <v>373</v>
      </c>
      <c r="L18">
        <v>1369</v>
      </c>
      <c r="N18">
        <v>1013</v>
      </c>
      <c r="O18" t="s">
        <v>327</v>
      </c>
      <c r="P18" t="s">
        <v>327</v>
      </c>
      <c r="Q18">
        <v>1</v>
      </c>
      <c r="W18">
        <v>0</v>
      </c>
      <c r="X18">
        <v>-931037793</v>
      </c>
      <c r="Y18">
        <v>21.26</v>
      </c>
      <c r="AA18">
        <v>0</v>
      </c>
      <c r="AB18">
        <v>0</v>
      </c>
      <c r="AC18">
        <v>0</v>
      </c>
      <c r="AD18">
        <v>266.41000000000003</v>
      </c>
      <c r="AE18">
        <v>0</v>
      </c>
      <c r="AF18">
        <v>0</v>
      </c>
      <c r="AG18">
        <v>0</v>
      </c>
      <c r="AH18">
        <v>266.41000000000003</v>
      </c>
      <c r="AI18">
        <v>1</v>
      </c>
      <c r="AJ18">
        <v>1</v>
      </c>
      <c r="AK18">
        <v>1</v>
      </c>
      <c r="AL18">
        <v>1</v>
      </c>
      <c r="AN18">
        <v>0</v>
      </c>
      <c r="AO18">
        <v>1</v>
      </c>
      <c r="AP18">
        <v>0</v>
      </c>
      <c r="AQ18">
        <v>0</v>
      </c>
      <c r="AR18">
        <v>0</v>
      </c>
      <c r="AS18" t="s">
        <v>3</v>
      </c>
      <c r="AT18">
        <v>21.26</v>
      </c>
      <c r="AU18" t="s">
        <v>3</v>
      </c>
      <c r="AV18">
        <v>1</v>
      </c>
      <c r="AW18">
        <v>2</v>
      </c>
      <c r="AX18">
        <v>35523869</v>
      </c>
      <c r="AY18">
        <v>1</v>
      </c>
      <c r="AZ18">
        <v>0</v>
      </c>
      <c r="BA18">
        <v>18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X18">
        <f>Y18*Source!I32</f>
        <v>0.42520000000000002</v>
      </c>
      <c r="CY18">
        <f>AD18</f>
        <v>266.41000000000003</v>
      </c>
      <c r="CZ18">
        <f>AH18</f>
        <v>266.41000000000003</v>
      </c>
      <c r="DA18">
        <f>AL18</f>
        <v>1</v>
      </c>
      <c r="DB18">
        <f t="shared" si="0"/>
        <v>5663.88</v>
      </c>
      <c r="DC18">
        <f t="shared" si="1"/>
        <v>0</v>
      </c>
    </row>
    <row r="19" spans="1:107">
      <c r="A19">
        <f>ROW(Source!A32)</f>
        <v>32</v>
      </c>
      <c r="B19">
        <v>34981951</v>
      </c>
      <c r="C19">
        <v>35523868</v>
      </c>
      <c r="D19">
        <v>121548</v>
      </c>
      <c r="E19">
        <v>1</v>
      </c>
      <c r="F19">
        <v>1</v>
      </c>
      <c r="G19">
        <v>1</v>
      </c>
      <c r="H19">
        <v>1</v>
      </c>
      <c r="I19" t="s">
        <v>328</v>
      </c>
      <c r="J19" t="s">
        <v>3</v>
      </c>
      <c r="K19" t="s">
        <v>329</v>
      </c>
      <c r="L19">
        <v>608254</v>
      </c>
      <c r="N19">
        <v>1013</v>
      </c>
      <c r="O19" t="s">
        <v>330</v>
      </c>
      <c r="P19" t="s">
        <v>330</v>
      </c>
      <c r="Q19">
        <v>1</v>
      </c>
      <c r="W19">
        <v>0</v>
      </c>
      <c r="X19">
        <v>-185737400</v>
      </c>
      <c r="Y19">
        <v>0.05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1</v>
      </c>
      <c r="AJ19">
        <v>1</v>
      </c>
      <c r="AK19">
        <v>1</v>
      </c>
      <c r="AL19">
        <v>1</v>
      </c>
      <c r="AN19">
        <v>0</v>
      </c>
      <c r="AO19">
        <v>1</v>
      </c>
      <c r="AP19">
        <v>0</v>
      </c>
      <c r="AQ19">
        <v>0</v>
      </c>
      <c r="AR19">
        <v>0</v>
      </c>
      <c r="AS19" t="s">
        <v>3</v>
      </c>
      <c r="AT19">
        <v>0.05</v>
      </c>
      <c r="AU19" t="s">
        <v>3</v>
      </c>
      <c r="AV19">
        <v>2</v>
      </c>
      <c r="AW19">
        <v>2</v>
      </c>
      <c r="AX19">
        <v>35523870</v>
      </c>
      <c r="AY19">
        <v>1</v>
      </c>
      <c r="AZ19">
        <v>0</v>
      </c>
      <c r="BA19">
        <v>19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X19">
        <f>Y19*Source!I32</f>
        <v>1E-3</v>
      </c>
      <c r="CY19">
        <f>AD19</f>
        <v>0</v>
      </c>
      <c r="CZ19">
        <f>AH19</f>
        <v>0</v>
      </c>
      <c r="DA19">
        <f>AL19</f>
        <v>1</v>
      </c>
      <c r="DB19">
        <f t="shared" si="0"/>
        <v>0</v>
      </c>
      <c r="DC19">
        <f t="shared" si="1"/>
        <v>0</v>
      </c>
    </row>
    <row r="20" spans="1:107">
      <c r="A20">
        <f>ROW(Source!A32)</f>
        <v>32</v>
      </c>
      <c r="B20">
        <v>34981951</v>
      </c>
      <c r="C20">
        <v>35523868</v>
      </c>
      <c r="D20">
        <v>29172556</v>
      </c>
      <c r="E20">
        <v>1</v>
      </c>
      <c r="F20">
        <v>1</v>
      </c>
      <c r="G20">
        <v>1</v>
      </c>
      <c r="H20">
        <v>2</v>
      </c>
      <c r="I20" t="s">
        <v>340</v>
      </c>
      <c r="J20" t="s">
        <v>341</v>
      </c>
      <c r="K20" t="s">
        <v>342</v>
      </c>
      <c r="L20">
        <v>1368</v>
      </c>
      <c r="N20">
        <v>1011</v>
      </c>
      <c r="O20" t="s">
        <v>334</v>
      </c>
      <c r="P20" t="s">
        <v>334</v>
      </c>
      <c r="Q20">
        <v>1</v>
      </c>
      <c r="W20">
        <v>0</v>
      </c>
      <c r="X20">
        <v>-1302720870</v>
      </c>
      <c r="Y20">
        <v>0.05</v>
      </c>
      <c r="AA20">
        <v>0</v>
      </c>
      <c r="AB20">
        <v>445.46</v>
      </c>
      <c r="AC20">
        <v>427.95</v>
      </c>
      <c r="AD20">
        <v>0</v>
      </c>
      <c r="AE20">
        <v>0</v>
      </c>
      <c r="AF20">
        <v>31.26</v>
      </c>
      <c r="AG20">
        <v>13.5</v>
      </c>
      <c r="AH20">
        <v>0</v>
      </c>
      <c r="AI20">
        <v>1</v>
      </c>
      <c r="AJ20">
        <v>14.25</v>
      </c>
      <c r="AK20">
        <v>31.7</v>
      </c>
      <c r="AL20">
        <v>1</v>
      </c>
      <c r="AN20">
        <v>0</v>
      </c>
      <c r="AO20">
        <v>1</v>
      </c>
      <c r="AP20">
        <v>0</v>
      </c>
      <c r="AQ20">
        <v>0</v>
      </c>
      <c r="AR20">
        <v>0</v>
      </c>
      <c r="AS20" t="s">
        <v>3</v>
      </c>
      <c r="AT20">
        <v>0.05</v>
      </c>
      <c r="AU20" t="s">
        <v>3</v>
      </c>
      <c r="AV20">
        <v>0</v>
      </c>
      <c r="AW20">
        <v>2</v>
      </c>
      <c r="AX20">
        <v>35523871</v>
      </c>
      <c r="AY20">
        <v>1</v>
      </c>
      <c r="AZ20">
        <v>0</v>
      </c>
      <c r="BA20">
        <v>20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X20">
        <f>Y20*Source!I32</f>
        <v>1E-3</v>
      </c>
      <c r="CY20">
        <f>AB20</f>
        <v>445.46</v>
      </c>
      <c r="CZ20">
        <f>AF20</f>
        <v>31.26</v>
      </c>
      <c r="DA20">
        <f>AJ20</f>
        <v>14.25</v>
      </c>
      <c r="DB20">
        <f t="shared" si="0"/>
        <v>1.56</v>
      </c>
      <c r="DC20">
        <f t="shared" si="1"/>
        <v>0.68</v>
      </c>
    </row>
    <row r="21" spans="1:107">
      <c r="A21">
        <f>ROW(Source!A32)</f>
        <v>32</v>
      </c>
      <c r="B21">
        <v>34981951</v>
      </c>
      <c r="C21">
        <v>35523868</v>
      </c>
      <c r="D21">
        <v>29174913</v>
      </c>
      <c r="E21">
        <v>1</v>
      </c>
      <c r="F21">
        <v>1</v>
      </c>
      <c r="G21">
        <v>1</v>
      </c>
      <c r="H21">
        <v>2</v>
      </c>
      <c r="I21" t="s">
        <v>349</v>
      </c>
      <c r="J21" t="s">
        <v>350</v>
      </c>
      <c r="K21" t="s">
        <v>351</v>
      </c>
      <c r="L21">
        <v>1368</v>
      </c>
      <c r="N21">
        <v>1011</v>
      </c>
      <c r="O21" t="s">
        <v>334</v>
      </c>
      <c r="P21" t="s">
        <v>334</v>
      </c>
      <c r="Q21">
        <v>1</v>
      </c>
      <c r="W21">
        <v>0</v>
      </c>
      <c r="X21">
        <v>458544584</v>
      </c>
      <c r="Y21">
        <v>0.19</v>
      </c>
      <c r="AA21">
        <v>0</v>
      </c>
      <c r="AB21">
        <v>908.31</v>
      </c>
      <c r="AC21">
        <v>367.72</v>
      </c>
      <c r="AD21">
        <v>0</v>
      </c>
      <c r="AE21">
        <v>0</v>
      </c>
      <c r="AF21">
        <v>87.17</v>
      </c>
      <c r="AG21">
        <v>11.6</v>
      </c>
      <c r="AH21">
        <v>0</v>
      </c>
      <c r="AI21">
        <v>1</v>
      </c>
      <c r="AJ21">
        <v>10.42</v>
      </c>
      <c r="AK21">
        <v>31.7</v>
      </c>
      <c r="AL21">
        <v>1</v>
      </c>
      <c r="AN21">
        <v>0</v>
      </c>
      <c r="AO21">
        <v>1</v>
      </c>
      <c r="AP21">
        <v>0</v>
      </c>
      <c r="AQ21">
        <v>0</v>
      </c>
      <c r="AR21">
        <v>0</v>
      </c>
      <c r="AS21" t="s">
        <v>3</v>
      </c>
      <c r="AT21">
        <v>0.19</v>
      </c>
      <c r="AU21" t="s">
        <v>3</v>
      </c>
      <c r="AV21">
        <v>0</v>
      </c>
      <c r="AW21">
        <v>2</v>
      </c>
      <c r="AX21">
        <v>35523872</v>
      </c>
      <c r="AY21">
        <v>1</v>
      </c>
      <c r="AZ21">
        <v>0</v>
      </c>
      <c r="BA21">
        <v>21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X21">
        <f>Y21*Source!I32</f>
        <v>3.8E-3</v>
      </c>
      <c r="CY21">
        <f>AB21</f>
        <v>908.31</v>
      </c>
      <c r="CZ21">
        <f>AF21</f>
        <v>87.17</v>
      </c>
      <c r="DA21">
        <f>AJ21</f>
        <v>10.42</v>
      </c>
      <c r="DB21">
        <f t="shared" si="0"/>
        <v>16.559999999999999</v>
      </c>
      <c r="DC21">
        <f t="shared" si="1"/>
        <v>2.2000000000000002</v>
      </c>
    </row>
    <row r="22" spans="1:107">
      <c r="A22">
        <f>ROW(Source!A32)</f>
        <v>32</v>
      </c>
      <c r="B22">
        <v>34981951</v>
      </c>
      <c r="C22">
        <v>35523868</v>
      </c>
      <c r="D22">
        <v>29108696</v>
      </c>
      <c r="E22">
        <v>1</v>
      </c>
      <c r="F22">
        <v>1</v>
      </c>
      <c r="G22">
        <v>1</v>
      </c>
      <c r="H22">
        <v>3</v>
      </c>
      <c r="I22" t="s">
        <v>358</v>
      </c>
      <c r="J22" t="s">
        <v>359</v>
      </c>
      <c r="K22" t="s">
        <v>360</v>
      </c>
      <c r="L22">
        <v>1354</v>
      </c>
      <c r="N22">
        <v>1010</v>
      </c>
      <c r="O22" t="s">
        <v>361</v>
      </c>
      <c r="P22" t="s">
        <v>361</v>
      </c>
      <c r="Q22">
        <v>1</v>
      </c>
      <c r="W22">
        <v>0</v>
      </c>
      <c r="X22">
        <v>2109155817</v>
      </c>
      <c r="Y22">
        <v>45.3</v>
      </c>
      <c r="AA22">
        <v>299.08</v>
      </c>
      <c r="AB22">
        <v>0</v>
      </c>
      <c r="AC22">
        <v>0</v>
      </c>
      <c r="AD22">
        <v>0</v>
      </c>
      <c r="AE22">
        <v>67.209999999999994</v>
      </c>
      <c r="AF22">
        <v>0</v>
      </c>
      <c r="AG22">
        <v>0</v>
      </c>
      <c r="AH22">
        <v>0</v>
      </c>
      <c r="AI22">
        <v>4.45</v>
      </c>
      <c r="AJ22">
        <v>1</v>
      </c>
      <c r="AK22">
        <v>1</v>
      </c>
      <c r="AL22">
        <v>1</v>
      </c>
      <c r="AN22">
        <v>0</v>
      </c>
      <c r="AO22">
        <v>1</v>
      </c>
      <c r="AP22">
        <v>0</v>
      </c>
      <c r="AQ22">
        <v>0</v>
      </c>
      <c r="AR22">
        <v>0</v>
      </c>
      <c r="AS22" t="s">
        <v>3</v>
      </c>
      <c r="AT22">
        <v>45.3</v>
      </c>
      <c r="AU22" t="s">
        <v>3</v>
      </c>
      <c r="AV22">
        <v>0</v>
      </c>
      <c r="AW22">
        <v>2</v>
      </c>
      <c r="AX22">
        <v>35523873</v>
      </c>
      <c r="AY22">
        <v>1</v>
      </c>
      <c r="AZ22">
        <v>0</v>
      </c>
      <c r="BA22">
        <v>22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X22">
        <f>Y22*Source!I32</f>
        <v>0.90599999999999992</v>
      </c>
      <c r="CY22">
        <f>AA22</f>
        <v>299.08</v>
      </c>
      <c r="CZ22">
        <f>AE22</f>
        <v>67.209999999999994</v>
      </c>
      <c r="DA22">
        <f>AI22</f>
        <v>4.45</v>
      </c>
      <c r="DB22">
        <f t="shared" si="0"/>
        <v>3044.61</v>
      </c>
      <c r="DC22">
        <f t="shared" si="1"/>
        <v>0</v>
      </c>
    </row>
    <row r="23" spans="1:107">
      <c r="A23">
        <f>ROW(Source!A32)</f>
        <v>32</v>
      </c>
      <c r="B23">
        <v>34981951</v>
      </c>
      <c r="C23">
        <v>35523868</v>
      </c>
      <c r="D23">
        <v>29115197</v>
      </c>
      <c r="E23">
        <v>1</v>
      </c>
      <c r="F23">
        <v>1</v>
      </c>
      <c r="G23">
        <v>1</v>
      </c>
      <c r="H23">
        <v>3</v>
      </c>
      <c r="I23" t="s">
        <v>369</v>
      </c>
      <c r="J23" t="s">
        <v>370</v>
      </c>
      <c r="K23" t="s">
        <v>371</v>
      </c>
      <c r="L23">
        <v>1354</v>
      </c>
      <c r="N23">
        <v>1010</v>
      </c>
      <c r="O23" t="s">
        <v>361</v>
      </c>
      <c r="P23" t="s">
        <v>361</v>
      </c>
      <c r="Q23">
        <v>1</v>
      </c>
      <c r="W23">
        <v>0</v>
      </c>
      <c r="X23">
        <v>-1208533646</v>
      </c>
      <c r="Y23">
        <v>400</v>
      </c>
      <c r="AA23">
        <v>3.65</v>
      </c>
      <c r="AB23">
        <v>0</v>
      </c>
      <c r="AC23">
        <v>0</v>
      </c>
      <c r="AD23">
        <v>0</v>
      </c>
      <c r="AE23">
        <v>0.5</v>
      </c>
      <c r="AF23">
        <v>0</v>
      </c>
      <c r="AG23">
        <v>0</v>
      </c>
      <c r="AH23">
        <v>0</v>
      </c>
      <c r="AI23">
        <v>7.29</v>
      </c>
      <c r="AJ23">
        <v>1</v>
      </c>
      <c r="AK23">
        <v>1</v>
      </c>
      <c r="AL23">
        <v>1</v>
      </c>
      <c r="AN23">
        <v>0</v>
      </c>
      <c r="AO23">
        <v>1</v>
      </c>
      <c r="AP23">
        <v>0</v>
      </c>
      <c r="AQ23">
        <v>0</v>
      </c>
      <c r="AR23">
        <v>0</v>
      </c>
      <c r="AS23" t="s">
        <v>3</v>
      </c>
      <c r="AT23">
        <v>400</v>
      </c>
      <c r="AU23" t="s">
        <v>3</v>
      </c>
      <c r="AV23">
        <v>0</v>
      </c>
      <c r="AW23">
        <v>2</v>
      </c>
      <c r="AX23">
        <v>35523875</v>
      </c>
      <c r="AY23">
        <v>1</v>
      </c>
      <c r="AZ23">
        <v>0</v>
      </c>
      <c r="BA23">
        <v>24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X23">
        <f>Y23*Source!I32</f>
        <v>8</v>
      </c>
      <c r="CY23">
        <f>AA23</f>
        <v>3.65</v>
      </c>
      <c r="CZ23">
        <f>AE23</f>
        <v>0.5</v>
      </c>
      <c r="DA23">
        <f>AI23</f>
        <v>7.29</v>
      </c>
      <c r="DB23">
        <f t="shared" si="0"/>
        <v>200</v>
      </c>
      <c r="DC23">
        <f t="shared" si="1"/>
        <v>0</v>
      </c>
    </row>
    <row r="24" spans="1:107">
      <c r="A24">
        <f>ROW(Source!A34)</f>
        <v>34</v>
      </c>
      <c r="B24">
        <v>34981951</v>
      </c>
      <c r="C24">
        <v>35523878</v>
      </c>
      <c r="D24">
        <v>18407150</v>
      </c>
      <c r="E24">
        <v>1</v>
      </c>
      <c r="F24">
        <v>1</v>
      </c>
      <c r="G24">
        <v>1</v>
      </c>
      <c r="H24">
        <v>1</v>
      </c>
      <c r="I24" t="s">
        <v>372</v>
      </c>
      <c r="J24" t="s">
        <v>3</v>
      </c>
      <c r="K24" t="s">
        <v>373</v>
      </c>
      <c r="L24">
        <v>1369</v>
      </c>
      <c r="N24">
        <v>1013</v>
      </c>
      <c r="O24" t="s">
        <v>327</v>
      </c>
      <c r="P24" t="s">
        <v>327</v>
      </c>
      <c r="Q24">
        <v>1</v>
      </c>
      <c r="W24">
        <v>0</v>
      </c>
      <c r="X24">
        <v>-931037793</v>
      </c>
      <c r="Y24">
        <v>41.41</v>
      </c>
      <c r="AA24">
        <v>0</v>
      </c>
      <c r="AB24">
        <v>0</v>
      </c>
      <c r="AC24">
        <v>0</v>
      </c>
      <c r="AD24">
        <v>266.41000000000003</v>
      </c>
      <c r="AE24">
        <v>0</v>
      </c>
      <c r="AF24">
        <v>0</v>
      </c>
      <c r="AG24">
        <v>0</v>
      </c>
      <c r="AH24">
        <v>266.41000000000003</v>
      </c>
      <c r="AI24">
        <v>1</v>
      </c>
      <c r="AJ24">
        <v>1</v>
      </c>
      <c r="AK24">
        <v>1</v>
      </c>
      <c r="AL24">
        <v>1</v>
      </c>
      <c r="AN24">
        <v>0</v>
      </c>
      <c r="AO24">
        <v>1</v>
      </c>
      <c r="AP24">
        <v>0</v>
      </c>
      <c r="AQ24">
        <v>0</v>
      </c>
      <c r="AR24">
        <v>0</v>
      </c>
      <c r="AS24" t="s">
        <v>3</v>
      </c>
      <c r="AT24">
        <v>41.41</v>
      </c>
      <c r="AU24" t="s">
        <v>3</v>
      </c>
      <c r="AV24">
        <v>1</v>
      </c>
      <c r="AW24">
        <v>2</v>
      </c>
      <c r="AX24">
        <v>35523879</v>
      </c>
      <c r="AY24">
        <v>1</v>
      </c>
      <c r="AZ24">
        <v>0</v>
      </c>
      <c r="BA24">
        <v>25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X24">
        <f>Y24*Source!I34</f>
        <v>0.82819999999999994</v>
      </c>
      <c r="CY24">
        <f>AD24</f>
        <v>266.41000000000003</v>
      </c>
      <c r="CZ24">
        <f>AH24</f>
        <v>266.41000000000003</v>
      </c>
      <c r="DA24">
        <f>AL24</f>
        <v>1</v>
      </c>
      <c r="DB24">
        <f t="shared" si="0"/>
        <v>11032.04</v>
      </c>
      <c r="DC24">
        <f t="shared" si="1"/>
        <v>0</v>
      </c>
    </row>
    <row r="25" spans="1:107">
      <c r="A25">
        <f>ROW(Source!A34)</f>
        <v>34</v>
      </c>
      <c r="B25">
        <v>34981951</v>
      </c>
      <c r="C25">
        <v>35523878</v>
      </c>
      <c r="D25">
        <v>121548</v>
      </c>
      <c r="E25">
        <v>1</v>
      </c>
      <c r="F25">
        <v>1</v>
      </c>
      <c r="G25">
        <v>1</v>
      </c>
      <c r="H25">
        <v>1</v>
      </c>
      <c r="I25" t="s">
        <v>328</v>
      </c>
      <c r="J25" t="s">
        <v>3</v>
      </c>
      <c r="K25" t="s">
        <v>329</v>
      </c>
      <c r="L25">
        <v>608254</v>
      </c>
      <c r="N25">
        <v>1013</v>
      </c>
      <c r="O25" t="s">
        <v>330</v>
      </c>
      <c r="P25" t="s">
        <v>330</v>
      </c>
      <c r="Q25">
        <v>1</v>
      </c>
      <c r="W25">
        <v>0</v>
      </c>
      <c r="X25">
        <v>-185737400</v>
      </c>
      <c r="Y25">
        <v>0.08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1</v>
      </c>
      <c r="AJ25">
        <v>1</v>
      </c>
      <c r="AK25">
        <v>1</v>
      </c>
      <c r="AL25">
        <v>1</v>
      </c>
      <c r="AN25">
        <v>0</v>
      </c>
      <c r="AO25">
        <v>1</v>
      </c>
      <c r="AP25">
        <v>0</v>
      </c>
      <c r="AQ25">
        <v>0</v>
      </c>
      <c r="AR25">
        <v>0</v>
      </c>
      <c r="AS25" t="s">
        <v>3</v>
      </c>
      <c r="AT25">
        <v>0.08</v>
      </c>
      <c r="AU25" t="s">
        <v>3</v>
      </c>
      <c r="AV25">
        <v>2</v>
      </c>
      <c r="AW25">
        <v>2</v>
      </c>
      <c r="AX25">
        <v>35523880</v>
      </c>
      <c r="AY25">
        <v>1</v>
      </c>
      <c r="AZ25">
        <v>0</v>
      </c>
      <c r="BA25">
        <v>26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X25">
        <f>Y25*Source!I34</f>
        <v>1.6000000000000001E-3</v>
      </c>
      <c r="CY25">
        <f>AD25</f>
        <v>0</v>
      </c>
      <c r="CZ25">
        <f>AH25</f>
        <v>0</v>
      </c>
      <c r="DA25">
        <f>AL25</f>
        <v>1</v>
      </c>
      <c r="DB25">
        <f t="shared" si="0"/>
        <v>0</v>
      </c>
      <c r="DC25">
        <f t="shared" si="1"/>
        <v>0</v>
      </c>
    </row>
    <row r="26" spans="1:107">
      <c r="A26">
        <f>ROW(Source!A34)</f>
        <v>34</v>
      </c>
      <c r="B26">
        <v>34981951</v>
      </c>
      <c r="C26">
        <v>35523878</v>
      </c>
      <c r="D26">
        <v>29172556</v>
      </c>
      <c r="E26">
        <v>1</v>
      </c>
      <c r="F26">
        <v>1</v>
      </c>
      <c r="G26">
        <v>1</v>
      </c>
      <c r="H26">
        <v>2</v>
      </c>
      <c r="I26" t="s">
        <v>340</v>
      </c>
      <c r="J26" t="s">
        <v>341</v>
      </c>
      <c r="K26" t="s">
        <v>342</v>
      </c>
      <c r="L26">
        <v>1368</v>
      </c>
      <c r="N26">
        <v>1011</v>
      </c>
      <c r="O26" t="s">
        <v>334</v>
      </c>
      <c r="P26" t="s">
        <v>334</v>
      </c>
      <c r="Q26">
        <v>1</v>
      </c>
      <c r="W26">
        <v>0</v>
      </c>
      <c r="X26">
        <v>-1302720870</v>
      </c>
      <c r="Y26">
        <v>0.08</v>
      </c>
      <c r="AA26">
        <v>0</v>
      </c>
      <c r="AB26">
        <v>445.46</v>
      </c>
      <c r="AC26">
        <v>427.95</v>
      </c>
      <c r="AD26">
        <v>0</v>
      </c>
      <c r="AE26">
        <v>0</v>
      </c>
      <c r="AF26">
        <v>31.26</v>
      </c>
      <c r="AG26">
        <v>13.5</v>
      </c>
      <c r="AH26">
        <v>0</v>
      </c>
      <c r="AI26">
        <v>1</v>
      </c>
      <c r="AJ26">
        <v>14.25</v>
      </c>
      <c r="AK26">
        <v>31.7</v>
      </c>
      <c r="AL26">
        <v>1</v>
      </c>
      <c r="AN26">
        <v>0</v>
      </c>
      <c r="AO26">
        <v>1</v>
      </c>
      <c r="AP26">
        <v>0</v>
      </c>
      <c r="AQ26">
        <v>0</v>
      </c>
      <c r="AR26">
        <v>0</v>
      </c>
      <c r="AS26" t="s">
        <v>3</v>
      </c>
      <c r="AT26">
        <v>0.08</v>
      </c>
      <c r="AU26" t="s">
        <v>3</v>
      </c>
      <c r="AV26">
        <v>0</v>
      </c>
      <c r="AW26">
        <v>2</v>
      </c>
      <c r="AX26">
        <v>35523881</v>
      </c>
      <c r="AY26">
        <v>1</v>
      </c>
      <c r="AZ26">
        <v>0</v>
      </c>
      <c r="BA26">
        <v>27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X26">
        <f>Y26*Source!I34</f>
        <v>1.6000000000000001E-3</v>
      </c>
      <c r="CY26">
        <f>AB26</f>
        <v>445.46</v>
      </c>
      <c r="CZ26">
        <f>AF26</f>
        <v>31.26</v>
      </c>
      <c r="DA26">
        <f>AJ26</f>
        <v>14.25</v>
      </c>
      <c r="DB26">
        <f t="shared" si="0"/>
        <v>2.5</v>
      </c>
      <c r="DC26">
        <f t="shared" si="1"/>
        <v>1.08</v>
      </c>
    </row>
    <row r="27" spans="1:107">
      <c r="A27">
        <f>ROW(Source!A34)</f>
        <v>34</v>
      </c>
      <c r="B27">
        <v>34981951</v>
      </c>
      <c r="C27">
        <v>35523878</v>
      </c>
      <c r="D27">
        <v>29174913</v>
      </c>
      <c r="E27">
        <v>1</v>
      </c>
      <c r="F27">
        <v>1</v>
      </c>
      <c r="G27">
        <v>1</v>
      </c>
      <c r="H27">
        <v>2</v>
      </c>
      <c r="I27" t="s">
        <v>349</v>
      </c>
      <c r="J27" t="s">
        <v>350</v>
      </c>
      <c r="K27" t="s">
        <v>351</v>
      </c>
      <c r="L27">
        <v>1368</v>
      </c>
      <c r="N27">
        <v>1011</v>
      </c>
      <c r="O27" t="s">
        <v>334</v>
      </c>
      <c r="P27" t="s">
        <v>334</v>
      </c>
      <c r="Q27">
        <v>1</v>
      </c>
      <c r="W27">
        <v>0</v>
      </c>
      <c r="X27">
        <v>458544584</v>
      </c>
      <c r="Y27">
        <v>0.04</v>
      </c>
      <c r="AA27">
        <v>0</v>
      </c>
      <c r="AB27">
        <v>908.31</v>
      </c>
      <c r="AC27">
        <v>367.72</v>
      </c>
      <c r="AD27">
        <v>0</v>
      </c>
      <c r="AE27">
        <v>0</v>
      </c>
      <c r="AF27">
        <v>87.17</v>
      </c>
      <c r="AG27">
        <v>11.6</v>
      </c>
      <c r="AH27">
        <v>0</v>
      </c>
      <c r="AI27">
        <v>1</v>
      </c>
      <c r="AJ27">
        <v>10.42</v>
      </c>
      <c r="AK27">
        <v>31.7</v>
      </c>
      <c r="AL27">
        <v>1</v>
      </c>
      <c r="AN27">
        <v>0</v>
      </c>
      <c r="AO27">
        <v>1</v>
      </c>
      <c r="AP27">
        <v>0</v>
      </c>
      <c r="AQ27">
        <v>0</v>
      </c>
      <c r="AR27">
        <v>0</v>
      </c>
      <c r="AS27" t="s">
        <v>3</v>
      </c>
      <c r="AT27">
        <v>0.04</v>
      </c>
      <c r="AU27" t="s">
        <v>3</v>
      </c>
      <c r="AV27">
        <v>0</v>
      </c>
      <c r="AW27">
        <v>2</v>
      </c>
      <c r="AX27">
        <v>35523882</v>
      </c>
      <c r="AY27">
        <v>1</v>
      </c>
      <c r="AZ27">
        <v>0</v>
      </c>
      <c r="BA27">
        <v>28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X27">
        <f>Y27*Source!I34</f>
        <v>8.0000000000000004E-4</v>
      </c>
      <c r="CY27">
        <f>AB27</f>
        <v>908.31</v>
      </c>
      <c r="CZ27">
        <f>AF27</f>
        <v>87.17</v>
      </c>
      <c r="DA27">
        <f>AJ27</f>
        <v>10.42</v>
      </c>
      <c r="DB27">
        <f t="shared" si="0"/>
        <v>3.49</v>
      </c>
      <c r="DC27">
        <f t="shared" si="1"/>
        <v>0.46</v>
      </c>
    </row>
    <row r="28" spans="1:107">
      <c r="A28">
        <f>ROW(Source!A34)</f>
        <v>34</v>
      </c>
      <c r="B28">
        <v>34981951</v>
      </c>
      <c r="C28">
        <v>35523878</v>
      </c>
      <c r="D28">
        <v>29113606</v>
      </c>
      <c r="E28">
        <v>1</v>
      </c>
      <c r="F28">
        <v>1</v>
      </c>
      <c r="G28">
        <v>1</v>
      </c>
      <c r="H28">
        <v>3</v>
      </c>
      <c r="I28" t="s">
        <v>374</v>
      </c>
      <c r="J28" t="s">
        <v>375</v>
      </c>
      <c r="K28" t="s">
        <v>376</v>
      </c>
      <c r="L28">
        <v>1348</v>
      </c>
      <c r="N28">
        <v>1009</v>
      </c>
      <c r="O28" t="s">
        <v>65</v>
      </c>
      <c r="P28" t="s">
        <v>65</v>
      </c>
      <c r="Q28">
        <v>1000</v>
      </c>
      <c r="W28">
        <v>0</v>
      </c>
      <c r="X28">
        <v>2069673746</v>
      </c>
      <c r="Y28">
        <v>6.0000000000000001E-3</v>
      </c>
      <c r="AA28">
        <v>123553.89</v>
      </c>
      <c r="AB28">
        <v>0</v>
      </c>
      <c r="AC28">
        <v>0</v>
      </c>
      <c r="AD28">
        <v>0</v>
      </c>
      <c r="AE28">
        <v>8022.98</v>
      </c>
      <c r="AF28">
        <v>0</v>
      </c>
      <c r="AG28">
        <v>0</v>
      </c>
      <c r="AH28">
        <v>0</v>
      </c>
      <c r="AI28">
        <v>15.4</v>
      </c>
      <c r="AJ28">
        <v>1</v>
      </c>
      <c r="AK28">
        <v>1</v>
      </c>
      <c r="AL28">
        <v>1</v>
      </c>
      <c r="AN28">
        <v>0</v>
      </c>
      <c r="AO28">
        <v>1</v>
      </c>
      <c r="AP28">
        <v>0</v>
      </c>
      <c r="AQ28">
        <v>0</v>
      </c>
      <c r="AR28">
        <v>0</v>
      </c>
      <c r="AS28" t="s">
        <v>3</v>
      </c>
      <c r="AT28">
        <v>6.0000000000000001E-3</v>
      </c>
      <c r="AU28" t="s">
        <v>3</v>
      </c>
      <c r="AV28">
        <v>0</v>
      </c>
      <c r="AW28">
        <v>2</v>
      </c>
      <c r="AX28">
        <v>35523883</v>
      </c>
      <c r="AY28">
        <v>1</v>
      </c>
      <c r="AZ28">
        <v>0</v>
      </c>
      <c r="BA28">
        <v>29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X28">
        <f>Y28*Source!I34</f>
        <v>1.2E-4</v>
      </c>
      <c r="CY28">
        <f>AA28</f>
        <v>123553.89</v>
      </c>
      <c r="CZ28">
        <f>AE28</f>
        <v>8022.98</v>
      </c>
      <c r="DA28">
        <f>AI28</f>
        <v>15.4</v>
      </c>
      <c r="DB28">
        <f t="shared" si="0"/>
        <v>48.14</v>
      </c>
      <c r="DC28">
        <f t="shared" si="1"/>
        <v>0</v>
      </c>
    </row>
    <row r="29" spans="1:107">
      <c r="A29">
        <f>ROW(Source!A34)</f>
        <v>34</v>
      </c>
      <c r="B29">
        <v>34981951</v>
      </c>
      <c r="C29">
        <v>35523878</v>
      </c>
      <c r="D29">
        <v>29113165</v>
      </c>
      <c r="E29">
        <v>1</v>
      </c>
      <c r="F29">
        <v>1</v>
      </c>
      <c r="G29">
        <v>1</v>
      </c>
      <c r="H29">
        <v>3</v>
      </c>
      <c r="I29" t="s">
        <v>377</v>
      </c>
      <c r="J29" t="s">
        <v>378</v>
      </c>
      <c r="K29" t="s">
        <v>379</v>
      </c>
      <c r="L29">
        <v>1348</v>
      </c>
      <c r="N29">
        <v>1009</v>
      </c>
      <c r="O29" t="s">
        <v>65</v>
      </c>
      <c r="P29" t="s">
        <v>65</v>
      </c>
      <c r="Q29">
        <v>1000</v>
      </c>
      <c r="W29">
        <v>0</v>
      </c>
      <c r="X29">
        <v>576078807</v>
      </c>
      <c r="Y29">
        <v>0.184</v>
      </c>
      <c r="AA29">
        <v>47936.04</v>
      </c>
      <c r="AB29">
        <v>0</v>
      </c>
      <c r="AC29">
        <v>0</v>
      </c>
      <c r="AD29">
        <v>0</v>
      </c>
      <c r="AE29">
        <v>11200.01</v>
      </c>
      <c r="AF29">
        <v>0</v>
      </c>
      <c r="AG29">
        <v>0</v>
      </c>
      <c r="AH29">
        <v>0</v>
      </c>
      <c r="AI29">
        <v>4.28</v>
      </c>
      <c r="AJ29">
        <v>1</v>
      </c>
      <c r="AK29">
        <v>1</v>
      </c>
      <c r="AL29">
        <v>1</v>
      </c>
      <c r="AN29">
        <v>0</v>
      </c>
      <c r="AO29">
        <v>1</v>
      </c>
      <c r="AP29">
        <v>0</v>
      </c>
      <c r="AQ29">
        <v>0</v>
      </c>
      <c r="AR29">
        <v>0</v>
      </c>
      <c r="AS29" t="s">
        <v>3</v>
      </c>
      <c r="AT29">
        <v>0.184</v>
      </c>
      <c r="AU29" t="s">
        <v>3</v>
      </c>
      <c r="AV29">
        <v>0</v>
      </c>
      <c r="AW29">
        <v>2</v>
      </c>
      <c r="AX29">
        <v>35523884</v>
      </c>
      <c r="AY29">
        <v>1</v>
      </c>
      <c r="AZ29">
        <v>0</v>
      </c>
      <c r="BA29">
        <v>30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X29">
        <f>Y29*Source!I34</f>
        <v>3.6800000000000001E-3</v>
      </c>
      <c r="CY29">
        <f>AA29</f>
        <v>47936.04</v>
      </c>
      <c r="CZ29">
        <f>AE29</f>
        <v>11200.01</v>
      </c>
      <c r="DA29">
        <f>AI29</f>
        <v>4.28</v>
      </c>
      <c r="DB29">
        <f t="shared" si="0"/>
        <v>2060.8000000000002</v>
      </c>
      <c r="DC29">
        <f t="shared" si="1"/>
        <v>0</v>
      </c>
    </row>
    <row r="30" spans="1:107">
      <c r="A30">
        <f>ROW(Source!A34)</f>
        <v>34</v>
      </c>
      <c r="B30">
        <v>34981951</v>
      </c>
      <c r="C30">
        <v>35523878</v>
      </c>
      <c r="D30">
        <v>29114332</v>
      </c>
      <c r="E30">
        <v>1</v>
      </c>
      <c r="F30">
        <v>1</v>
      </c>
      <c r="G30">
        <v>1</v>
      </c>
      <c r="H30">
        <v>3</v>
      </c>
      <c r="I30" t="s">
        <v>380</v>
      </c>
      <c r="J30" t="s">
        <v>381</v>
      </c>
      <c r="K30" t="s">
        <v>382</v>
      </c>
      <c r="L30">
        <v>1348</v>
      </c>
      <c r="N30">
        <v>1009</v>
      </c>
      <c r="O30" t="s">
        <v>65</v>
      </c>
      <c r="P30" t="s">
        <v>65</v>
      </c>
      <c r="Q30">
        <v>1000</v>
      </c>
      <c r="W30">
        <v>0</v>
      </c>
      <c r="X30">
        <v>233971917</v>
      </c>
      <c r="Y30">
        <v>4.0000000000000001E-3</v>
      </c>
      <c r="AA30">
        <v>53302.1</v>
      </c>
      <c r="AB30">
        <v>0</v>
      </c>
      <c r="AC30">
        <v>0</v>
      </c>
      <c r="AD30">
        <v>0</v>
      </c>
      <c r="AE30">
        <v>11978</v>
      </c>
      <c r="AF30">
        <v>0</v>
      </c>
      <c r="AG30">
        <v>0</v>
      </c>
      <c r="AH30">
        <v>0</v>
      </c>
      <c r="AI30">
        <v>4.45</v>
      </c>
      <c r="AJ30">
        <v>1</v>
      </c>
      <c r="AK30">
        <v>1</v>
      </c>
      <c r="AL30">
        <v>1</v>
      </c>
      <c r="AN30">
        <v>0</v>
      </c>
      <c r="AO30">
        <v>1</v>
      </c>
      <c r="AP30">
        <v>0</v>
      </c>
      <c r="AQ30">
        <v>0</v>
      </c>
      <c r="AR30">
        <v>0</v>
      </c>
      <c r="AS30" t="s">
        <v>3</v>
      </c>
      <c r="AT30">
        <v>4.0000000000000001E-3</v>
      </c>
      <c r="AU30" t="s">
        <v>3</v>
      </c>
      <c r="AV30">
        <v>0</v>
      </c>
      <c r="AW30">
        <v>2</v>
      </c>
      <c r="AX30">
        <v>35523885</v>
      </c>
      <c r="AY30">
        <v>1</v>
      </c>
      <c r="AZ30">
        <v>0</v>
      </c>
      <c r="BA30">
        <v>31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X30">
        <f>Y30*Source!I34</f>
        <v>8.0000000000000007E-5</v>
      </c>
      <c r="CY30">
        <f>AA30</f>
        <v>53302.1</v>
      </c>
      <c r="CZ30">
        <f>AE30</f>
        <v>11978</v>
      </c>
      <c r="DA30">
        <f>AI30</f>
        <v>4.45</v>
      </c>
      <c r="DB30">
        <f t="shared" si="0"/>
        <v>47.91</v>
      </c>
      <c r="DC30">
        <f t="shared" si="1"/>
        <v>0</v>
      </c>
    </row>
    <row r="31" spans="1:107">
      <c r="A31">
        <f>ROW(Source!A34)</f>
        <v>34</v>
      </c>
      <c r="B31">
        <v>34981951</v>
      </c>
      <c r="C31">
        <v>35523878</v>
      </c>
      <c r="D31">
        <v>29164349</v>
      </c>
      <c r="E31">
        <v>1</v>
      </c>
      <c r="F31">
        <v>1</v>
      </c>
      <c r="G31">
        <v>1</v>
      </c>
      <c r="H31">
        <v>3</v>
      </c>
      <c r="I31" t="s">
        <v>63</v>
      </c>
      <c r="J31" t="s">
        <v>66</v>
      </c>
      <c r="K31" t="s">
        <v>64</v>
      </c>
      <c r="L31">
        <v>1348</v>
      </c>
      <c r="N31">
        <v>1009</v>
      </c>
      <c r="O31" t="s">
        <v>65</v>
      </c>
      <c r="P31" t="s">
        <v>65</v>
      </c>
      <c r="Q31">
        <v>1000</v>
      </c>
      <c r="W31">
        <v>0</v>
      </c>
      <c r="X31">
        <v>-304821490</v>
      </c>
      <c r="Y31">
        <v>0.224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1</v>
      </c>
      <c r="AJ31">
        <v>1</v>
      </c>
      <c r="AK31">
        <v>1</v>
      </c>
      <c r="AL31">
        <v>1</v>
      </c>
      <c r="AN31">
        <v>0</v>
      </c>
      <c r="AO31">
        <v>0</v>
      </c>
      <c r="AP31">
        <v>0</v>
      </c>
      <c r="AQ31">
        <v>0</v>
      </c>
      <c r="AR31">
        <v>0</v>
      </c>
      <c r="AS31" t="s">
        <v>3</v>
      </c>
      <c r="AT31">
        <v>0.224</v>
      </c>
      <c r="AU31" t="s">
        <v>3</v>
      </c>
      <c r="AV31">
        <v>0</v>
      </c>
      <c r="AW31">
        <v>2</v>
      </c>
      <c r="AX31">
        <v>35523886</v>
      </c>
      <c r="AY31">
        <v>1</v>
      </c>
      <c r="AZ31">
        <v>0</v>
      </c>
      <c r="BA31">
        <v>32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X31">
        <f>Y31*Source!I34</f>
        <v>4.4800000000000005E-3</v>
      </c>
      <c r="CY31">
        <f>AA31</f>
        <v>0</v>
      </c>
      <c r="CZ31">
        <f>AE31</f>
        <v>0</v>
      </c>
      <c r="DA31">
        <f>AI31</f>
        <v>1</v>
      </c>
      <c r="DB31">
        <f t="shared" si="0"/>
        <v>0</v>
      </c>
      <c r="DC31">
        <f t="shared" si="1"/>
        <v>0</v>
      </c>
    </row>
    <row r="32" spans="1:107">
      <c r="A32">
        <f>ROW(Source!A36)</f>
        <v>36</v>
      </c>
      <c r="B32">
        <v>34981951</v>
      </c>
      <c r="C32">
        <v>35523986</v>
      </c>
      <c r="D32">
        <v>18413230</v>
      </c>
      <c r="E32">
        <v>1</v>
      </c>
      <c r="F32">
        <v>1</v>
      </c>
      <c r="G32">
        <v>1</v>
      </c>
      <c r="H32">
        <v>1</v>
      </c>
      <c r="I32" t="s">
        <v>383</v>
      </c>
      <c r="J32" t="s">
        <v>3</v>
      </c>
      <c r="K32" t="s">
        <v>384</v>
      </c>
      <c r="L32">
        <v>1369</v>
      </c>
      <c r="N32">
        <v>1013</v>
      </c>
      <c r="O32" t="s">
        <v>327</v>
      </c>
      <c r="P32" t="s">
        <v>327</v>
      </c>
      <c r="Q32">
        <v>1</v>
      </c>
      <c r="W32">
        <v>0</v>
      </c>
      <c r="X32">
        <v>355262106</v>
      </c>
      <c r="Y32">
        <v>166.47</v>
      </c>
      <c r="AA32">
        <v>0</v>
      </c>
      <c r="AB32">
        <v>0</v>
      </c>
      <c r="AC32">
        <v>0</v>
      </c>
      <c r="AD32">
        <v>286.70999999999998</v>
      </c>
      <c r="AE32">
        <v>0</v>
      </c>
      <c r="AF32">
        <v>0</v>
      </c>
      <c r="AG32">
        <v>0</v>
      </c>
      <c r="AH32">
        <v>286.70999999999998</v>
      </c>
      <c r="AI32">
        <v>1</v>
      </c>
      <c r="AJ32">
        <v>1</v>
      </c>
      <c r="AK32">
        <v>1</v>
      </c>
      <c r="AL32">
        <v>1</v>
      </c>
      <c r="AN32">
        <v>0</v>
      </c>
      <c r="AO32">
        <v>1</v>
      </c>
      <c r="AP32">
        <v>0</v>
      </c>
      <c r="AQ32">
        <v>0</v>
      </c>
      <c r="AR32">
        <v>0</v>
      </c>
      <c r="AS32" t="s">
        <v>3</v>
      </c>
      <c r="AT32">
        <v>166.47</v>
      </c>
      <c r="AU32" t="s">
        <v>3</v>
      </c>
      <c r="AV32">
        <v>1</v>
      </c>
      <c r="AW32">
        <v>2</v>
      </c>
      <c r="AX32">
        <v>35523987</v>
      </c>
      <c r="AY32">
        <v>1</v>
      </c>
      <c r="AZ32">
        <v>0</v>
      </c>
      <c r="BA32">
        <v>33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X32">
        <f>Y32*Source!I36</f>
        <v>8.323500000000001</v>
      </c>
      <c r="CY32">
        <f>AD32</f>
        <v>286.70999999999998</v>
      </c>
      <c r="CZ32">
        <f>AH32</f>
        <v>286.70999999999998</v>
      </c>
      <c r="DA32">
        <f>AL32</f>
        <v>1</v>
      </c>
      <c r="DB32">
        <f t="shared" si="0"/>
        <v>47728.61</v>
      </c>
      <c r="DC32">
        <f t="shared" si="1"/>
        <v>0</v>
      </c>
    </row>
    <row r="33" spans="1:107">
      <c r="A33">
        <f>ROW(Source!A36)</f>
        <v>36</v>
      </c>
      <c r="B33">
        <v>34981951</v>
      </c>
      <c r="C33">
        <v>35523986</v>
      </c>
      <c r="D33">
        <v>121548</v>
      </c>
      <c r="E33">
        <v>1</v>
      </c>
      <c r="F33">
        <v>1</v>
      </c>
      <c r="G33">
        <v>1</v>
      </c>
      <c r="H33">
        <v>1</v>
      </c>
      <c r="I33" t="s">
        <v>328</v>
      </c>
      <c r="J33" t="s">
        <v>3</v>
      </c>
      <c r="K33" t="s">
        <v>329</v>
      </c>
      <c r="L33">
        <v>608254</v>
      </c>
      <c r="N33">
        <v>1013</v>
      </c>
      <c r="O33" t="s">
        <v>330</v>
      </c>
      <c r="P33" t="s">
        <v>330</v>
      </c>
      <c r="Q33">
        <v>1</v>
      </c>
      <c r="W33">
        <v>0</v>
      </c>
      <c r="X33">
        <v>-185737400</v>
      </c>
      <c r="Y33">
        <v>0.08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1</v>
      </c>
      <c r="AJ33">
        <v>1</v>
      </c>
      <c r="AK33">
        <v>1</v>
      </c>
      <c r="AL33">
        <v>1</v>
      </c>
      <c r="AN33">
        <v>0</v>
      </c>
      <c r="AO33">
        <v>1</v>
      </c>
      <c r="AP33">
        <v>0</v>
      </c>
      <c r="AQ33">
        <v>0</v>
      </c>
      <c r="AR33">
        <v>0</v>
      </c>
      <c r="AS33" t="s">
        <v>3</v>
      </c>
      <c r="AT33">
        <v>0.08</v>
      </c>
      <c r="AU33" t="s">
        <v>3</v>
      </c>
      <c r="AV33">
        <v>2</v>
      </c>
      <c r="AW33">
        <v>2</v>
      </c>
      <c r="AX33">
        <v>35523988</v>
      </c>
      <c r="AY33">
        <v>1</v>
      </c>
      <c r="AZ33">
        <v>0</v>
      </c>
      <c r="BA33">
        <v>34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X33">
        <f>Y33*Source!I36</f>
        <v>4.0000000000000001E-3</v>
      </c>
      <c r="CY33">
        <f>AD33</f>
        <v>0</v>
      </c>
      <c r="CZ33">
        <f>AH33</f>
        <v>0</v>
      </c>
      <c r="DA33">
        <f>AL33</f>
        <v>1</v>
      </c>
      <c r="DB33">
        <f t="shared" ref="DB33:DB64" si="5">ROUND(ROUND(AT33*CZ33,2),6)</f>
        <v>0</v>
      </c>
      <c r="DC33">
        <f t="shared" ref="DC33:DC64" si="6">ROUND(ROUND(AT33*AG33,2),6)</f>
        <v>0</v>
      </c>
    </row>
    <row r="34" spans="1:107">
      <c r="A34">
        <f>ROW(Source!A36)</f>
        <v>36</v>
      </c>
      <c r="B34">
        <v>34981951</v>
      </c>
      <c r="C34">
        <v>35523986</v>
      </c>
      <c r="D34">
        <v>29172556</v>
      </c>
      <c r="E34">
        <v>1</v>
      </c>
      <c r="F34">
        <v>1</v>
      </c>
      <c r="G34">
        <v>1</v>
      </c>
      <c r="H34">
        <v>2</v>
      </c>
      <c r="I34" t="s">
        <v>340</v>
      </c>
      <c r="J34" t="s">
        <v>341</v>
      </c>
      <c r="K34" t="s">
        <v>342</v>
      </c>
      <c r="L34">
        <v>1368</v>
      </c>
      <c r="N34">
        <v>1011</v>
      </c>
      <c r="O34" t="s">
        <v>334</v>
      </c>
      <c r="P34" t="s">
        <v>334</v>
      </c>
      <c r="Q34">
        <v>1</v>
      </c>
      <c r="W34">
        <v>0</v>
      </c>
      <c r="X34">
        <v>-1302720870</v>
      </c>
      <c r="Y34">
        <v>0.08</v>
      </c>
      <c r="AA34">
        <v>0</v>
      </c>
      <c r="AB34">
        <v>445.46</v>
      </c>
      <c r="AC34">
        <v>427.95</v>
      </c>
      <c r="AD34">
        <v>0</v>
      </c>
      <c r="AE34">
        <v>0</v>
      </c>
      <c r="AF34">
        <v>31.26</v>
      </c>
      <c r="AG34">
        <v>13.5</v>
      </c>
      <c r="AH34">
        <v>0</v>
      </c>
      <c r="AI34">
        <v>1</v>
      </c>
      <c r="AJ34">
        <v>14.25</v>
      </c>
      <c r="AK34">
        <v>31.7</v>
      </c>
      <c r="AL34">
        <v>1</v>
      </c>
      <c r="AN34">
        <v>0</v>
      </c>
      <c r="AO34">
        <v>1</v>
      </c>
      <c r="AP34">
        <v>0</v>
      </c>
      <c r="AQ34">
        <v>0</v>
      </c>
      <c r="AR34">
        <v>0</v>
      </c>
      <c r="AS34" t="s">
        <v>3</v>
      </c>
      <c r="AT34">
        <v>0.08</v>
      </c>
      <c r="AU34" t="s">
        <v>3</v>
      </c>
      <c r="AV34">
        <v>0</v>
      </c>
      <c r="AW34">
        <v>2</v>
      </c>
      <c r="AX34">
        <v>35523989</v>
      </c>
      <c r="AY34">
        <v>1</v>
      </c>
      <c r="AZ34">
        <v>0</v>
      </c>
      <c r="BA34">
        <v>35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X34">
        <f>Y34*Source!I36</f>
        <v>4.0000000000000001E-3</v>
      </c>
      <c r="CY34">
        <f>AB34</f>
        <v>445.46</v>
      </c>
      <c r="CZ34">
        <f>AF34</f>
        <v>31.26</v>
      </c>
      <c r="DA34">
        <f>AJ34</f>
        <v>14.25</v>
      </c>
      <c r="DB34">
        <f t="shared" si="5"/>
        <v>2.5</v>
      </c>
      <c r="DC34">
        <f t="shared" si="6"/>
        <v>1.08</v>
      </c>
    </row>
    <row r="35" spans="1:107">
      <c r="A35">
        <f>ROW(Source!A36)</f>
        <v>36</v>
      </c>
      <c r="B35">
        <v>34981951</v>
      </c>
      <c r="C35">
        <v>35523986</v>
      </c>
      <c r="D35">
        <v>29174591</v>
      </c>
      <c r="E35">
        <v>1</v>
      </c>
      <c r="F35">
        <v>1</v>
      </c>
      <c r="G35">
        <v>1</v>
      </c>
      <c r="H35">
        <v>2</v>
      </c>
      <c r="I35" t="s">
        <v>385</v>
      </c>
      <c r="J35" t="s">
        <v>386</v>
      </c>
      <c r="K35" t="s">
        <v>387</v>
      </c>
      <c r="L35">
        <v>1368</v>
      </c>
      <c r="N35">
        <v>1011</v>
      </c>
      <c r="O35" t="s">
        <v>334</v>
      </c>
      <c r="P35" t="s">
        <v>334</v>
      </c>
      <c r="Q35">
        <v>1</v>
      </c>
      <c r="W35">
        <v>0</v>
      </c>
      <c r="X35">
        <v>1598042632</v>
      </c>
      <c r="Y35">
        <v>0.26</v>
      </c>
      <c r="AA35">
        <v>0</v>
      </c>
      <c r="AB35">
        <v>9.4700000000000006</v>
      </c>
      <c r="AC35">
        <v>0</v>
      </c>
      <c r="AD35">
        <v>0</v>
      </c>
      <c r="AE35">
        <v>0</v>
      </c>
      <c r="AF35">
        <v>0.95</v>
      </c>
      <c r="AG35">
        <v>0</v>
      </c>
      <c r="AH35">
        <v>0</v>
      </c>
      <c r="AI35">
        <v>1</v>
      </c>
      <c r="AJ35">
        <v>9.9700000000000006</v>
      </c>
      <c r="AK35">
        <v>31.7</v>
      </c>
      <c r="AL35">
        <v>1</v>
      </c>
      <c r="AN35">
        <v>0</v>
      </c>
      <c r="AO35">
        <v>1</v>
      </c>
      <c r="AP35">
        <v>0</v>
      </c>
      <c r="AQ35">
        <v>0</v>
      </c>
      <c r="AR35">
        <v>0</v>
      </c>
      <c r="AS35" t="s">
        <v>3</v>
      </c>
      <c r="AT35">
        <v>0.26</v>
      </c>
      <c r="AU35" t="s">
        <v>3</v>
      </c>
      <c r="AV35">
        <v>0</v>
      </c>
      <c r="AW35">
        <v>2</v>
      </c>
      <c r="AX35">
        <v>35523990</v>
      </c>
      <c r="AY35">
        <v>1</v>
      </c>
      <c r="AZ35">
        <v>0</v>
      </c>
      <c r="BA35">
        <v>36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X35">
        <f>Y35*Source!I36</f>
        <v>1.3000000000000001E-2</v>
      </c>
      <c r="CY35">
        <f>AB35</f>
        <v>9.4700000000000006</v>
      </c>
      <c r="CZ35">
        <f>AF35</f>
        <v>0.95</v>
      </c>
      <c r="DA35">
        <f>AJ35</f>
        <v>9.9700000000000006</v>
      </c>
      <c r="DB35">
        <f t="shared" si="5"/>
        <v>0.25</v>
      </c>
      <c r="DC35">
        <f t="shared" si="6"/>
        <v>0</v>
      </c>
    </row>
    <row r="36" spans="1:107">
      <c r="A36">
        <f>ROW(Source!A36)</f>
        <v>36</v>
      </c>
      <c r="B36">
        <v>34981951</v>
      </c>
      <c r="C36">
        <v>35523986</v>
      </c>
      <c r="D36">
        <v>29174913</v>
      </c>
      <c r="E36">
        <v>1</v>
      </c>
      <c r="F36">
        <v>1</v>
      </c>
      <c r="G36">
        <v>1</v>
      </c>
      <c r="H36">
        <v>2</v>
      </c>
      <c r="I36" t="s">
        <v>349</v>
      </c>
      <c r="J36" t="s">
        <v>350</v>
      </c>
      <c r="K36" t="s">
        <v>351</v>
      </c>
      <c r="L36">
        <v>1368</v>
      </c>
      <c r="N36">
        <v>1011</v>
      </c>
      <c r="O36" t="s">
        <v>334</v>
      </c>
      <c r="P36" t="s">
        <v>334</v>
      </c>
      <c r="Q36">
        <v>1</v>
      </c>
      <c r="W36">
        <v>0</v>
      </c>
      <c r="X36">
        <v>458544584</v>
      </c>
      <c r="Y36">
        <v>0.5</v>
      </c>
      <c r="AA36">
        <v>0</v>
      </c>
      <c r="AB36">
        <v>908.31</v>
      </c>
      <c r="AC36">
        <v>367.72</v>
      </c>
      <c r="AD36">
        <v>0</v>
      </c>
      <c r="AE36">
        <v>0</v>
      </c>
      <c r="AF36">
        <v>87.17</v>
      </c>
      <c r="AG36">
        <v>11.6</v>
      </c>
      <c r="AH36">
        <v>0</v>
      </c>
      <c r="AI36">
        <v>1</v>
      </c>
      <c r="AJ36">
        <v>10.42</v>
      </c>
      <c r="AK36">
        <v>31.7</v>
      </c>
      <c r="AL36">
        <v>1</v>
      </c>
      <c r="AN36">
        <v>0</v>
      </c>
      <c r="AO36">
        <v>1</v>
      </c>
      <c r="AP36">
        <v>0</v>
      </c>
      <c r="AQ36">
        <v>0</v>
      </c>
      <c r="AR36">
        <v>0</v>
      </c>
      <c r="AS36" t="s">
        <v>3</v>
      </c>
      <c r="AT36">
        <v>0.5</v>
      </c>
      <c r="AU36" t="s">
        <v>3</v>
      </c>
      <c r="AV36">
        <v>0</v>
      </c>
      <c r="AW36">
        <v>2</v>
      </c>
      <c r="AX36">
        <v>35523991</v>
      </c>
      <c r="AY36">
        <v>1</v>
      </c>
      <c r="AZ36">
        <v>0</v>
      </c>
      <c r="BA36">
        <v>37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X36">
        <f>Y36*Source!I36</f>
        <v>2.5000000000000001E-2</v>
      </c>
      <c r="CY36">
        <f>AB36</f>
        <v>908.31</v>
      </c>
      <c r="CZ36">
        <f>AF36</f>
        <v>87.17</v>
      </c>
      <c r="DA36">
        <f>AJ36</f>
        <v>10.42</v>
      </c>
      <c r="DB36">
        <f t="shared" si="5"/>
        <v>43.59</v>
      </c>
      <c r="DC36">
        <f t="shared" si="6"/>
        <v>5.8</v>
      </c>
    </row>
    <row r="37" spans="1:107">
      <c r="A37">
        <f>ROW(Source!A36)</f>
        <v>36</v>
      </c>
      <c r="B37">
        <v>34981951</v>
      </c>
      <c r="C37">
        <v>35523986</v>
      </c>
      <c r="D37">
        <v>29107800</v>
      </c>
      <c r="E37">
        <v>1</v>
      </c>
      <c r="F37">
        <v>1</v>
      </c>
      <c r="G37">
        <v>1</v>
      </c>
      <c r="H37">
        <v>3</v>
      </c>
      <c r="I37" t="s">
        <v>388</v>
      </c>
      <c r="J37" t="s">
        <v>389</v>
      </c>
      <c r="K37" t="s">
        <v>390</v>
      </c>
      <c r="L37">
        <v>1346</v>
      </c>
      <c r="N37">
        <v>1009</v>
      </c>
      <c r="O37" t="s">
        <v>105</v>
      </c>
      <c r="P37" t="s">
        <v>105</v>
      </c>
      <c r="Q37">
        <v>1</v>
      </c>
      <c r="W37">
        <v>0</v>
      </c>
      <c r="X37">
        <v>-1570619850</v>
      </c>
      <c r="Y37">
        <v>0.2</v>
      </c>
      <c r="AA37">
        <v>46.61</v>
      </c>
      <c r="AB37">
        <v>0</v>
      </c>
      <c r="AC37">
        <v>0</v>
      </c>
      <c r="AD37">
        <v>0</v>
      </c>
      <c r="AE37">
        <v>1.81</v>
      </c>
      <c r="AF37">
        <v>0</v>
      </c>
      <c r="AG37">
        <v>0</v>
      </c>
      <c r="AH37">
        <v>0</v>
      </c>
      <c r="AI37">
        <v>25.75</v>
      </c>
      <c r="AJ37">
        <v>1</v>
      </c>
      <c r="AK37">
        <v>1</v>
      </c>
      <c r="AL37">
        <v>1</v>
      </c>
      <c r="AN37">
        <v>0</v>
      </c>
      <c r="AO37">
        <v>1</v>
      </c>
      <c r="AP37">
        <v>0</v>
      </c>
      <c r="AQ37">
        <v>0</v>
      </c>
      <c r="AR37">
        <v>0</v>
      </c>
      <c r="AS37" t="s">
        <v>3</v>
      </c>
      <c r="AT37">
        <v>0.2</v>
      </c>
      <c r="AU37" t="s">
        <v>3</v>
      </c>
      <c r="AV37">
        <v>0</v>
      </c>
      <c r="AW37">
        <v>2</v>
      </c>
      <c r="AX37">
        <v>35523992</v>
      </c>
      <c r="AY37">
        <v>1</v>
      </c>
      <c r="AZ37">
        <v>0</v>
      </c>
      <c r="BA37">
        <v>38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X37">
        <f>Y37*Source!I36</f>
        <v>1.0000000000000002E-2</v>
      </c>
      <c r="CY37">
        <f>AA37</f>
        <v>46.61</v>
      </c>
      <c r="CZ37">
        <f>AE37</f>
        <v>1.81</v>
      </c>
      <c r="DA37">
        <f>AI37</f>
        <v>25.75</v>
      </c>
      <c r="DB37">
        <f t="shared" si="5"/>
        <v>0.36</v>
      </c>
      <c r="DC37">
        <f t="shared" si="6"/>
        <v>0</v>
      </c>
    </row>
    <row r="38" spans="1:107">
      <c r="A38">
        <f>ROW(Source!A36)</f>
        <v>36</v>
      </c>
      <c r="B38">
        <v>34981951</v>
      </c>
      <c r="C38">
        <v>35523986</v>
      </c>
      <c r="D38">
        <v>29109411</v>
      </c>
      <c r="E38">
        <v>1</v>
      </c>
      <c r="F38">
        <v>1</v>
      </c>
      <c r="G38">
        <v>1</v>
      </c>
      <c r="H38">
        <v>3</v>
      </c>
      <c r="I38" t="s">
        <v>391</v>
      </c>
      <c r="J38" t="s">
        <v>392</v>
      </c>
      <c r="K38" t="s">
        <v>393</v>
      </c>
      <c r="L38">
        <v>1346</v>
      </c>
      <c r="N38">
        <v>1009</v>
      </c>
      <c r="O38" t="s">
        <v>105</v>
      </c>
      <c r="P38" t="s">
        <v>105</v>
      </c>
      <c r="Q38">
        <v>1</v>
      </c>
      <c r="W38">
        <v>0</v>
      </c>
      <c r="X38">
        <v>-1130535485</v>
      </c>
      <c r="Y38">
        <v>30</v>
      </c>
      <c r="AA38">
        <v>50.4</v>
      </c>
      <c r="AB38">
        <v>0</v>
      </c>
      <c r="AC38">
        <v>0</v>
      </c>
      <c r="AD38">
        <v>0</v>
      </c>
      <c r="AE38">
        <v>15.95</v>
      </c>
      <c r="AF38">
        <v>0</v>
      </c>
      <c r="AG38">
        <v>0</v>
      </c>
      <c r="AH38">
        <v>0</v>
      </c>
      <c r="AI38">
        <v>3.16</v>
      </c>
      <c r="AJ38">
        <v>1</v>
      </c>
      <c r="AK38">
        <v>1</v>
      </c>
      <c r="AL38">
        <v>1</v>
      </c>
      <c r="AN38">
        <v>0</v>
      </c>
      <c r="AO38">
        <v>1</v>
      </c>
      <c r="AP38">
        <v>0</v>
      </c>
      <c r="AQ38">
        <v>0</v>
      </c>
      <c r="AR38">
        <v>0</v>
      </c>
      <c r="AS38" t="s">
        <v>3</v>
      </c>
      <c r="AT38">
        <v>30</v>
      </c>
      <c r="AU38" t="s">
        <v>3</v>
      </c>
      <c r="AV38">
        <v>0</v>
      </c>
      <c r="AW38">
        <v>2</v>
      </c>
      <c r="AX38">
        <v>35523993</v>
      </c>
      <c r="AY38">
        <v>1</v>
      </c>
      <c r="AZ38">
        <v>0</v>
      </c>
      <c r="BA38">
        <v>39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X38">
        <f>Y38*Source!I36</f>
        <v>1.5</v>
      </c>
      <c r="CY38">
        <f>AA38</f>
        <v>50.4</v>
      </c>
      <c r="CZ38">
        <f>AE38</f>
        <v>15.95</v>
      </c>
      <c r="DA38">
        <f>AI38</f>
        <v>3.16</v>
      </c>
      <c r="DB38">
        <f t="shared" si="5"/>
        <v>478.5</v>
      </c>
      <c r="DC38">
        <f t="shared" si="6"/>
        <v>0</v>
      </c>
    </row>
    <row r="39" spans="1:107">
      <c r="A39">
        <f>ROW(Source!A36)</f>
        <v>36</v>
      </c>
      <c r="B39">
        <v>34981951</v>
      </c>
      <c r="C39">
        <v>35523986</v>
      </c>
      <c r="D39">
        <v>29109535</v>
      </c>
      <c r="E39">
        <v>1</v>
      </c>
      <c r="F39">
        <v>1</v>
      </c>
      <c r="G39">
        <v>1</v>
      </c>
      <c r="H39">
        <v>3</v>
      </c>
      <c r="I39" t="s">
        <v>75</v>
      </c>
      <c r="J39" t="s">
        <v>77</v>
      </c>
      <c r="K39" t="s">
        <v>76</v>
      </c>
      <c r="L39">
        <v>1327</v>
      </c>
      <c r="N39">
        <v>1005</v>
      </c>
      <c r="O39" t="s">
        <v>35</v>
      </c>
      <c r="P39" t="s">
        <v>35</v>
      </c>
      <c r="Q39">
        <v>1</v>
      </c>
      <c r="W39">
        <v>0</v>
      </c>
      <c r="X39">
        <v>522970763</v>
      </c>
      <c r="Y39">
        <v>105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1</v>
      </c>
      <c r="AJ39">
        <v>1</v>
      </c>
      <c r="AK39">
        <v>1</v>
      </c>
      <c r="AL39">
        <v>1</v>
      </c>
      <c r="AN39">
        <v>0</v>
      </c>
      <c r="AO39">
        <v>0</v>
      </c>
      <c r="AP39">
        <v>0</v>
      </c>
      <c r="AQ39">
        <v>0</v>
      </c>
      <c r="AR39">
        <v>0</v>
      </c>
      <c r="AS39" t="s">
        <v>3</v>
      </c>
      <c r="AT39">
        <v>105</v>
      </c>
      <c r="AU39" t="s">
        <v>3</v>
      </c>
      <c r="AV39">
        <v>0</v>
      </c>
      <c r="AW39">
        <v>2</v>
      </c>
      <c r="AX39">
        <v>35523994</v>
      </c>
      <c r="AY39">
        <v>1</v>
      </c>
      <c r="AZ39">
        <v>0</v>
      </c>
      <c r="BA39">
        <v>40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X39">
        <f>Y39*Source!I36</f>
        <v>5.25</v>
      </c>
      <c r="CY39">
        <f>AA39</f>
        <v>0</v>
      </c>
      <c r="CZ39">
        <f>AE39</f>
        <v>0</v>
      </c>
      <c r="DA39">
        <f>AI39</f>
        <v>1</v>
      </c>
      <c r="DB39">
        <f t="shared" si="5"/>
        <v>0</v>
      </c>
      <c r="DC39">
        <f t="shared" si="6"/>
        <v>0</v>
      </c>
    </row>
    <row r="40" spans="1:107">
      <c r="A40">
        <f>ROW(Source!A36)</f>
        <v>36</v>
      </c>
      <c r="B40">
        <v>34981951</v>
      </c>
      <c r="C40">
        <v>35523986</v>
      </c>
      <c r="D40">
        <v>29109265</v>
      </c>
      <c r="E40">
        <v>1</v>
      </c>
      <c r="F40">
        <v>1</v>
      </c>
      <c r="G40">
        <v>1</v>
      </c>
      <c r="H40">
        <v>3</v>
      </c>
      <c r="I40" t="s">
        <v>79</v>
      </c>
      <c r="J40" t="s">
        <v>81</v>
      </c>
      <c r="K40" t="s">
        <v>80</v>
      </c>
      <c r="L40">
        <v>1348</v>
      </c>
      <c r="N40">
        <v>1009</v>
      </c>
      <c r="O40" t="s">
        <v>65</v>
      </c>
      <c r="P40" t="s">
        <v>65</v>
      </c>
      <c r="Q40">
        <v>1000</v>
      </c>
      <c r="W40">
        <v>0</v>
      </c>
      <c r="X40">
        <v>-192135928</v>
      </c>
      <c r="Y40">
        <v>8.8999999999999999E-3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1</v>
      </c>
      <c r="AJ40">
        <v>1</v>
      </c>
      <c r="AK40">
        <v>1</v>
      </c>
      <c r="AL40">
        <v>1</v>
      </c>
      <c r="AN40">
        <v>0</v>
      </c>
      <c r="AO40">
        <v>0</v>
      </c>
      <c r="AP40">
        <v>0</v>
      </c>
      <c r="AQ40">
        <v>0</v>
      </c>
      <c r="AR40">
        <v>0</v>
      </c>
      <c r="AS40" t="s">
        <v>3</v>
      </c>
      <c r="AT40">
        <v>8.8999999999999999E-3</v>
      </c>
      <c r="AU40" t="s">
        <v>3</v>
      </c>
      <c r="AV40">
        <v>0</v>
      </c>
      <c r="AW40">
        <v>2</v>
      </c>
      <c r="AX40">
        <v>35523995</v>
      </c>
      <c r="AY40">
        <v>1</v>
      </c>
      <c r="AZ40">
        <v>0</v>
      </c>
      <c r="BA40">
        <v>41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X40">
        <f>Y40*Source!I36</f>
        <v>4.4500000000000003E-4</v>
      </c>
      <c r="CY40">
        <f>AA40</f>
        <v>0</v>
      </c>
      <c r="CZ40">
        <f>AE40</f>
        <v>0</v>
      </c>
      <c r="DA40">
        <f>AI40</f>
        <v>1</v>
      </c>
      <c r="DB40">
        <f t="shared" si="5"/>
        <v>0</v>
      </c>
      <c r="DC40">
        <f t="shared" si="6"/>
        <v>0</v>
      </c>
    </row>
    <row r="41" spans="1:107">
      <c r="A41">
        <f>ROW(Source!A39)</f>
        <v>39</v>
      </c>
      <c r="B41">
        <v>34981951</v>
      </c>
      <c r="C41">
        <v>34982199</v>
      </c>
      <c r="D41">
        <v>18406804</v>
      </c>
      <c r="E41">
        <v>1</v>
      </c>
      <c r="F41">
        <v>1</v>
      </c>
      <c r="G41">
        <v>1</v>
      </c>
      <c r="H41">
        <v>1</v>
      </c>
      <c r="I41" t="s">
        <v>394</v>
      </c>
      <c r="J41" t="s">
        <v>3</v>
      </c>
      <c r="K41" t="s">
        <v>395</v>
      </c>
      <c r="L41">
        <v>1369</v>
      </c>
      <c r="N41">
        <v>1013</v>
      </c>
      <c r="O41" t="s">
        <v>327</v>
      </c>
      <c r="P41" t="s">
        <v>327</v>
      </c>
      <c r="Q41">
        <v>1</v>
      </c>
      <c r="W41">
        <v>0</v>
      </c>
      <c r="X41">
        <v>254330056</v>
      </c>
      <c r="Y41">
        <v>5.84</v>
      </c>
      <c r="AA41">
        <v>0</v>
      </c>
      <c r="AB41">
        <v>0</v>
      </c>
      <c r="AC41">
        <v>0</v>
      </c>
      <c r="AD41">
        <v>243.61</v>
      </c>
      <c r="AE41">
        <v>0</v>
      </c>
      <c r="AF41">
        <v>0</v>
      </c>
      <c r="AG41">
        <v>0</v>
      </c>
      <c r="AH41">
        <v>243.61</v>
      </c>
      <c r="AI41">
        <v>1</v>
      </c>
      <c r="AJ41">
        <v>1</v>
      </c>
      <c r="AK41">
        <v>1</v>
      </c>
      <c r="AL41">
        <v>1</v>
      </c>
      <c r="AN41">
        <v>0</v>
      </c>
      <c r="AO41">
        <v>1</v>
      </c>
      <c r="AP41">
        <v>0</v>
      </c>
      <c r="AQ41">
        <v>0</v>
      </c>
      <c r="AR41">
        <v>0</v>
      </c>
      <c r="AS41" t="s">
        <v>3</v>
      </c>
      <c r="AT41">
        <v>5.84</v>
      </c>
      <c r="AU41" t="s">
        <v>3</v>
      </c>
      <c r="AV41">
        <v>1</v>
      </c>
      <c r="AW41">
        <v>2</v>
      </c>
      <c r="AX41">
        <v>35520015</v>
      </c>
      <c r="AY41">
        <v>1</v>
      </c>
      <c r="AZ41">
        <v>0</v>
      </c>
      <c r="BA41">
        <v>42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X41">
        <f>Y41*Source!I39</f>
        <v>0.17519999999999999</v>
      </c>
      <c r="CY41">
        <f>AD41</f>
        <v>243.61</v>
      </c>
      <c r="CZ41">
        <f>AH41</f>
        <v>243.61</v>
      </c>
      <c r="DA41">
        <f>AL41</f>
        <v>1</v>
      </c>
      <c r="DB41">
        <f t="shared" si="5"/>
        <v>1422.68</v>
      </c>
      <c r="DC41">
        <f t="shared" si="6"/>
        <v>0</v>
      </c>
    </row>
    <row r="42" spans="1:107">
      <c r="A42">
        <f>ROW(Source!A40)</f>
        <v>40</v>
      </c>
      <c r="B42">
        <v>34981951</v>
      </c>
      <c r="C42">
        <v>34982440</v>
      </c>
      <c r="D42">
        <v>18406804</v>
      </c>
      <c r="E42">
        <v>1</v>
      </c>
      <c r="F42">
        <v>1</v>
      </c>
      <c r="G42">
        <v>1</v>
      </c>
      <c r="H42">
        <v>1</v>
      </c>
      <c r="I42" t="s">
        <v>394</v>
      </c>
      <c r="J42" t="s">
        <v>3</v>
      </c>
      <c r="K42" t="s">
        <v>395</v>
      </c>
      <c r="L42">
        <v>1369</v>
      </c>
      <c r="N42">
        <v>1013</v>
      </c>
      <c r="O42" t="s">
        <v>327</v>
      </c>
      <c r="P42" t="s">
        <v>327</v>
      </c>
      <c r="Q42">
        <v>1</v>
      </c>
      <c r="W42">
        <v>0</v>
      </c>
      <c r="X42">
        <v>254330056</v>
      </c>
      <c r="Y42">
        <v>9.64</v>
      </c>
      <c r="AA42">
        <v>0</v>
      </c>
      <c r="AB42">
        <v>0</v>
      </c>
      <c r="AC42">
        <v>0</v>
      </c>
      <c r="AD42">
        <v>243.61</v>
      </c>
      <c r="AE42">
        <v>0</v>
      </c>
      <c r="AF42">
        <v>0</v>
      </c>
      <c r="AG42">
        <v>0</v>
      </c>
      <c r="AH42">
        <v>243.61</v>
      </c>
      <c r="AI42">
        <v>1</v>
      </c>
      <c r="AJ42">
        <v>1</v>
      </c>
      <c r="AK42">
        <v>1</v>
      </c>
      <c r="AL42">
        <v>1</v>
      </c>
      <c r="AN42">
        <v>0</v>
      </c>
      <c r="AO42">
        <v>1</v>
      </c>
      <c r="AP42">
        <v>0</v>
      </c>
      <c r="AQ42">
        <v>0</v>
      </c>
      <c r="AR42">
        <v>0</v>
      </c>
      <c r="AS42" t="s">
        <v>3</v>
      </c>
      <c r="AT42">
        <v>9.64</v>
      </c>
      <c r="AU42" t="s">
        <v>3</v>
      </c>
      <c r="AV42">
        <v>1</v>
      </c>
      <c r="AW42">
        <v>2</v>
      </c>
      <c r="AX42">
        <v>35520016</v>
      </c>
      <c r="AY42">
        <v>1</v>
      </c>
      <c r="AZ42">
        <v>0</v>
      </c>
      <c r="BA42">
        <v>43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X42">
        <f>Y42*Source!I40</f>
        <v>1.9280000000000002</v>
      </c>
      <c r="CY42">
        <f>AD42</f>
        <v>243.61</v>
      </c>
      <c r="CZ42">
        <f>AH42</f>
        <v>243.61</v>
      </c>
      <c r="DA42">
        <f>AL42</f>
        <v>1</v>
      </c>
      <c r="DB42">
        <f t="shared" si="5"/>
        <v>2348.4</v>
      </c>
      <c r="DC42">
        <f t="shared" si="6"/>
        <v>0</v>
      </c>
    </row>
    <row r="43" spans="1:107">
      <c r="A43">
        <f>ROW(Source!A40)</f>
        <v>40</v>
      </c>
      <c r="B43">
        <v>34981951</v>
      </c>
      <c r="C43">
        <v>34982440</v>
      </c>
      <c r="D43">
        <v>121548</v>
      </c>
      <c r="E43">
        <v>1</v>
      </c>
      <c r="F43">
        <v>1</v>
      </c>
      <c r="G43">
        <v>1</v>
      </c>
      <c r="H43">
        <v>1</v>
      </c>
      <c r="I43" t="s">
        <v>328</v>
      </c>
      <c r="J43" t="s">
        <v>3</v>
      </c>
      <c r="K43" t="s">
        <v>329</v>
      </c>
      <c r="L43">
        <v>608254</v>
      </c>
      <c r="N43">
        <v>1013</v>
      </c>
      <c r="O43" t="s">
        <v>330</v>
      </c>
      <c r="P43" t="s">
        <v>330</v>
      </c>
      <c r="Q43">
        <v>1</v>
      </c>
      <c r="W43">
        <v>0</v>
      </c>
      <c r="X43">
        <v>-185737400</v>
      </c>
      <c r="Y43">
        <v>0.01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1</v>
      </c>
      <c r="AJ43">
        <v>1</v>
      </c>
      <c r="AK43">
        <v>1</v>
      </c>
      <c r="AL43">
        <v>1</v>
      </c>
      <c r="AN43">
        <v>0</v>
      </c>
      <c r="AO43">
        <v>1</v>
      </c>
      <c r="AP43">
        <v>0</v>
      </c>
      <c r="AQ43">
        <v>0</v>
      </c>
      <c r="AR43">
        <v>0</v>
      </c>
      <c r="AS43" t="s">
        <v>3</v>
      </c>
      <c r="AT43">
        <v>0.01</v>
      </c>
      <c r="AU43" t="s">
        <v>3</v>
      </c>
      <c r="AV43">
        <v>2</v>
      </c>
      <c r="AW43">
        <v>2</v>
      </c>
      <c r="AX43">
        <v>35520017</v>
      </c>
      <c r="AY43">
        <v>1</v>
      </c>
      <c r="AZ43">
        <v>0</v>
      </c>
      <c r="BA43">
        <v>44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X43">
        <f>Y43*Source!I40</f>
        <v>2E-3</v>
      </c>
      <c r="CY43">
        <f>AD43</f>
        <v>0</v>
      </c>
      <c r="CZ43">
        <f>AH43</f>
        <v>0</v>
      </c>
      <c r="DA43">
        <f>AL43</f>
        <v>1</v>
      </c>
      <c r="DB43">
        <f t="shared" si="5"/>
        <v>0</v>
      </c>
      <c r="DC43">
        <f t="shared" si="6"/>
        <v>0</v>
      </c>
    </row>
    <row r="44" spans="1:107">
      <c r="A44">
        <f>ROW(Source!A40)</f>
        <v>40</v>
      </c>
      <c r="B44">
        <v>34981951</v>
      </c>
      <c r="C44">
        <v>34982440</v>
      </c>
      <c r="D44">
        <v>29172556</v>
      </c>
      <c r="E44">
        <v>1</v>
      </c>
      <c r="F44">
        <v>1</v>
      </c>
      <c r="G44">
        <v>1</v>
      </c>
      <c r="H44">
        <v>2</v>
      </c>
      <c r="I44" t="s">
        <v>340</v>
      </c>
      <c r="J44" t="s">
        <v>341</v>
      </c>
      <c r="K44" t="s">
        <v>342</v>
      </c>
      <c r="L44">
        <v>1368</v>
      </c>
      <c r="N44">
        <v>1011</v>
      </c>
      <c r="O44" t="s">
        <v>334</v>
      </c>
      <c r="P44" t="s">
        <v>334</v>
      </c>
      <c r="Q44">
        <v>1</v>
      </c>
      <c r="W44">
        <v>0</v>
      </c>
      <c r="X44">
        <v>-1302720870</v>
      </c>
      <c r="Y44">
        <v>0.01</v>
      </c>
      <c r="AA44">
        <v>0</v>
      </c>
      <c r="AB44">
        <v>445.46</v>
      </c>
      <c r="AC44">
        <v>427.95</v>
      </c>
      <c r="AD44">
        <v>0</v>
      </c>
      <c r="AE44">
        <v>0</v>
      </c>
      <c r="AF44">
        <v>31.26</v>
      </c>
      <c r="AG44">
        <v>13.5</v>
      </c>
      <c r="AH44">
        <v>0</v>
      </c>
      <c r="AI44">
        <v>1</v>
      </c>
      <c r="AJ44">
        <v>14.25</v>
      </c>
      <c r="AK44">
        <v>31.7</v>
      </c>
      <c r="AL44">
        <v>1</v>
      </c>
      <c r="AN44">
        <v>0</v>
      </c>
      <c r="AO44">
        <v>1</v>
      </c>
      <c r="AP44">
        <v>0</v>
      </c>
      <c r="AQ44">
        <v>0</v>
      </c>
      <c r="AR44">
        <v>0</v>
      </c>
      <c r="AS44" t="s">
        <v>3</v>
      </c>
      <c r="AT44">
        <v>0.01</v>
      </c>
      <c r="AU44" t="s">
        <v>3</v>
      </c>
      <c r="AV44">
        <v>0</v>
      </c>
      <c r="AW44">
        <v>2</v>
      </c>
      <c r="AX44">
        <v>35520018</v>
      </c>
      <c r="AY44">
        <v>1</v>
      </c>
      <c r="AZ44">
        <v>0</v>
      </c>
      <c r="BA44">
        <v>45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X44">
        <f>Y44*Source!I40</f>
        <v>2E-3</v>
      </c>
      <c r="CY44">
        <f>AB44</f>
        <v>445.46</v>
      </c>
      <c r="CZ44">
        <f>AF44</f>
        <v>31.26</v>
      </c>
      <c r="DA44">
        <f>AJ44</f>
        <v>14.25</v>
      </c>
      <c r="DB44">
        <f t="shared" si="5"/>
        <v>0.31</v>
      </c>
      <c r="DC44">
        <f t="shared" si="6"/>
        <v>0.14000000000000001</v>
      </c>
    </row>
    <row r="45" spans="1:107">
      <c r="A45">
        <f>ROW(Source!A41)</f>
        <v>41</v>
      </c>
      <c r="B45">
        <v>34981951</v>
      </c>
      <c r="C45">
        <v>35524667</v>
      </c>
      <c r="D45">
        <v>18408066</v>
      </c>
      <c r="E45">
        <v>1</v>
      </c>
      <c r="F45">
        <v>1</v>
      </c>
      <c r="G45">
        <v>1</v>
      </c>
      <c r="H45">
        <v>1</v>
      </c>
      <c r="I45" t="s">
        <v>396</v>
      </c>
      <c r="J45" t="s">
        <v>3</v>
      </c>
      <c r="K45" t="s">
        <v>397</v>
      </c>
      <c r="L45">
        <v>1369</v>
      </c>
      <c r="N45">
        <v>1013</v>
      </c>
      <c r="O45" t="s">
        <v>327</v>
      </c>
      <c r="P45" t="s">
        <v>327</v>
      </c>
      <c r="Q45">
        <v>1</v>
      </c>
      <c r="W45">
        <v>0</v>
      </c>
      <c r="X45">
        <v>-886480961</v>
      </c>
      <c r="Y45">
        <v>17.89</v>
      </c>
      <c r="AA45">
        <v>0</v>
      </c>
      <c r="AB45">
        <v>0</v>
      </c>
      <c r="AC45">
        <v>0</v>
      </c>
      <c r="AD45">
        <v>250.48</v>
      </c>
      <c r="AE45">
        <v>0</v>
      </c>
      <c r="AF45">
        <v>0</v>
      </c>
      <c r="AG45">
        <v>0</v>
      </c>
      <c r="AH45">
        <v>250.48</v>
      </c>
      <c r="AI45">
        <v>1</v>
      </c>
      <c r="AJ45">
        <v>1</v>
      </c>
      <c r="AK45">
        <v>1</v>
      </c>
      <c r="AL45">
        <v>1</v>
      </c>
      <c r="AN45">
        <v>0</v>
      </c>
      <c r="AO45">
        <v>1</v>
      </c>
      <c r="AP45">
        <v>0</v>
      </c>
      <c r="AQ45">
        <v>0</v>
      </c>
      <c r="AR45">
        <v>0</v>
      </c>
      <c r="AS45" t="s">
        <v>3</v>
      </c>
      <c r="AT45">
        <v>17.89</v>
      </c>
      <c r="AU45" t="s">
        <v>3</v>
      </c>
      <c r="AV45">
        <v>1</v>
      </c>
      <c r="AW45">
        <v>2</v>
      </c>
      <c r="AX45">
        <v>35524668</v>
      </c>
      <c r="AY45">
        <v>1</v>
      </c>
      <c r="AZ45">
        <v>0</v>
      </c>
      <c r="BA45">
        <v>46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X45">
        <f>Y45*Source!I41</f>
        <v>0.35780000000000001</v>
      </c>
      <c r="CY45">
        <f>AD45</f>
        <v>250.48</v>
      </c>
      <c r="CZ45">
        <f>AH45</f>
        <v>250.48</v>
      </c>
      <c r="DA45">
        <f>AL45</f>
        <v>1</v>
      </c>
      <c r="DB45">
        <f t="shared" si="5"/>
        <v>4481.09</v>
      </c>
      <c r="DC45">
        <f t="shared" si="6"/>
        <v>0</v>
      </c>
    </row>
    <row r="46" spans="1:107">
      <c r="A46">
        <f>ROW(Source!A41)</f>
        <v>41</v>
      </c>
      <c r="B46">
        <v>34981951</v>
      </c>
      <c r="C46">
        <v>35524667</v>
      </c>
      <c r="D46">
        <v>121548</v>
      </c>
      <c r="E46">
        <v>1</v>
      </c>
      <c r="F46">
        <v>1</v>
      </c>
      <c r="G46">
        <v>1</v>
      </c>
      <c r="H46">
        <v>1</v>
      </c>
      <c r="I46" t="s">
        <v>328</v>
      </c>
      <c r="J46" t="s">
        <v>3</v>
      </c>
      <c r="K46" t="s">
        <v>329</v>
      </c>
      <c r="L46">
        <v>608254</v>
      </c>
      <c r="N46">
        <v>1013</v>
      </c>
      <c r="O46" t="s">
        <v>330</v>
      </c>
      <c r="P46" t="s">
        <v>330</v>
      </c>
      <c r="Q46">
        <v>1</v>
      </c>
      <c r="W46">
        <v>0</v>
      </c>
      <c r="X46">
        <v>-185737400</v>
      </c>
      <c r="Y46">
        <v>0.08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1</v>
      </c>
      <c r="AJ46">
        <v>1</v>
      </c>
      <c r="AK46">
        <v>1</v>
      </c>
      <c r="AL46">
        <v>1</v>
      </c>
      <c r="AN46">
        <v>0</v>
      </c>
      <c r="AO46">
        <v>1</v>
      </c>
      <c r="AP46">
        <v>0</v>
      </c>
      <c r="AQ46">
        <v>0</v>
      </c>
      <c r="AR46">
        <v>0</v>
      </c>
      <c r="AS46" t="s">
        <v>3</v>
      </c>
      <c r="AT46">
        <v>0.08</v>
      </c>
      <c r="AU46" t="s">
        <v>3</v>
      </c>
      <c r="AV46">
        <v>2</v>
      </c>
      <c r="AW46">
        <v>2</v>
      </c>
      <c r="AX46">
        <v>35524669</v>
      </c>
      <c r="AY46">
        <v>1</v>
      </c>
      <c r="AZ46">
        <v>0</v>
      </c>
      <c r="BA46">
        <v>47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X46">
        <f>Y46*Source!I41</f>
        <v>1.6000000000000001E-3</v>
      </c>
      <c r="CY46">
        <f>AD46</f>
        <v>0</v>
      </c>
      <c r="CZ46">
        <f>AH46</f>
        <v>0</v>
      </c>
      <c r="DA46">
        <f>AL46</f>
        <v>1</v>
      </c>
      <c r="DB46">
        <f t="shared" si="5"/>
        <v>0</v>
      </c>
      <c r="DC46">
        <f t="shared" si="6"/>
        <v>0</v>
      </c>
    </row>
    <row r="47" spans="1:107">
      <c r="A47">
        <f>ROW(Source!A41)</f>
        <v>41</v>
      </c>
      <c r="B47">
        <v>34981951</v>
      </c>
      <c r="C47">
        <v>35524667</v>
      </c>
      <c r="D47">
        <v>29172556</v>
      </c>
      <c r="E47">
        <v>1</v>
      </c>
      <c r="F47">
        <v>1</v>
      </c>
      <c r="G47">
        <v>1</v>
      </c>
      <c r="H47">
        <v>2</v>
      </c>
      <c r="I47" t="s">
        <v>340</v>
      </c>
      <c r="J47" t="s">
        <v>341</v>
      </c>
      <c r="K47" t="s">
        <v>342</v>
      </c>
      <c r="L47">
        <v>1368</v>
      </c>
      <c r="N47">
        <v>1011</v>
      </c>
      <c r="O47" t="s">
        <v>334</v>
      </c>
      <c r="P47" t="s">
        <v>334</v>
      </c>
      <c r="Q47">
        <v>1</v>
      </c>
      <c r="W47">
        <v>0</v>
      </c>
      <c r="X47">
        <v>-1302720870</v>
      </c>
      <c r="Y47">
        <v>0.08</v>
      </c>
      <c r="AA47">
        <v>0</v>
      </c>
      <c r="AB47">
        <v>445.46</v>
      </c>
      <c r="AC47">
        <v>427.95</v>
      </c>
      <c r="AD47">
        <v>0</v>
      </c>
      <c r="AE47">
        <v>0</v>
      </c>
      <c r="AF47">
        <v>31.26</v>
      </c>
      <c r="AG47">
        <v>13.5</v>
      </c>
      <c r="AH47">
        <v>0</v>
      </c>
      <c r="AI47">
        <v>1</v>
      </c>
      <c r="AJ47">
        <v>14.25</v>
      </c>
      <c r="AK47">
        <v>31.7</v>
      </c>
      <c r="AL47">
        <v>1</v>
      </c>
      <c r="AN47">
        <v>0</v>
      </c>
      <c r="AO47">
        <v>1</v>
      </c>
      <c r="AP47">
        <v>0</v>
      </c>
      <c r="AQ47">
        <v>0</v>
      </c>
      <c r="AR47">
        <v>0</v>
      </c>
      <c r="AS47" t="s">
        <v>3</v>
      </c>
      <c r="AT47">
        <v>0.08</v>
      </c>
      <c r="AU47" t="s">
        <v>3</v>
      </c>
      <c r="AV47">
        <v>0</v>
      </c>
      <c r="AW47">
        <v>2</v>
      </c>
      <c r="AX47">
        <v>35524670</v>
      </c>
      <c r="AY47">
        <v>1</v>
      </c>
      <c r="AZ47">
        <v>0</v>
      </c>
      <c r="BA47">
        <v>48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CX47">
        <f>Y47*Source!I41</f>
        <v>1.6000000000000001E-3</v>
      </c>
      <c r="CY47">
        <f>AB47</f>
        <v>445.46</v>
      </c>
      <c r="CZ47">
        <f>AF47</f>
        <v>31.26</v>
      </c>
      <c r="DA47">
        <f>AJ47</f>
        <v>14.25</v>
      </c>
      <c r="DB47">
        <f t="shared" si="5"/>
        <v>2.5</v>
      </c>
      <c r="DC47">
        <f t="shared" si="6"/>
        <v>1.08</v>
      </c>
    </row>
    <row r="48" spans="1:107">
      <c r="A48">
        <f>ROW(Source!A42)</f>
        <v>42</v>
      </c>
      <c r="B48">
        <v>34981951</v>
      </c>
      <c r="C48">
        <v>35006404</v>
      </c>
      <c r="D48">
        <v>18411117</v>
      </c>
      <c r="E48">
        <v>1</v>
      </c>
      <c r="F48">
        <v>1</v>
      </c>
      <c r="G48">
        <v>1</v>
      </c>
      <c r="H48">
        <v>1</v>
      </c>
      <c r="I48" t="s">
        <v>398</v>
      </c>
      <c r="J48" t="s">
        <v>3</v>
      </c>
      <c r="K48" t="s">
        <v>399</v>
      </c>
      <c r="L48">
        <v>1369</v>
      </c>
      <c r="N48">
        <v>1013</v>
      </c>
      <c r="O48" t="s">
        <v>327</v>
      </c>
      <c r="P48" t="s">
        <v>327</v>
      </c>
      <c r="Q48">
        <v>1</v>
      </c>
      <c r="W48">
        <v>0</v>
      </c>
      <c r="X48">
        <v>-1739886638</v>
      </c>
      <c r="Y48">
        <v>6.55</v>
      </c>
      <c r="AA48">
        <v>0</v>
      </c>
      <c r="AB48">
        <v>0</v>
      </c>
      <c r="AC48">
        <v>0</v>
      </c>
      <c r="AD48">
        <v>300.45</v>
      </c>
      <c r="AE48">
        <v>0</v>
      </c>
      <c r="AF48">
        <v>0</v>
      </c>
      <c r="AG48">
        <v>0</v>
      </c>
      <c r="AH48">
        <v>300.45</v>
      </c>
      <c r="AI48">
        <v>1</v>
      </c>
      <c r="AJ48">
        <v>1</v>
      </c>
      <c r="AK48">
        <v>1</v>
      </c>
      <c r="AL48">
        <v>1</v>
      </c>
      <c r="AN48">
        <v>0</v>
      </c>
      <c r="AO48">
        <v>1</v>
      </c>
      <c r="AP48">
        <v>0</v>
      </c>
      <c r="AQ48">
        <v>0</v>
      </c>
      <c r="AR48">
        <v>0</v>
      </c>
      <c r="AS48" t="s">
        <v>3</v>
      </c>
      <c r="AT48">
        <v>6.55</v>
      </c>
      <c r="AU48" t="s">
        <v>3</v>
      </c>
      <c r="AV48">
        <v>1</v>
      </c>
      <c r="AW48">
        <v>2</v>
      </c>
      <c r="AX48">
        <v>35520019</v>
      </c>
      <c r="AY48">
        <v>1</v>
      </c>
      <c r="AZ48">
        <v>0</v>
      </c>
      <c r="BA48">
        <v>49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X48">
        <f>Y48*Source!I42</f>
        <v>4.0609999999999999</v>
      </c>
      <c r="CY48">
        <f>AD48</f>
        <v>300.45</v>
      </c>
      <c r="CZ48">
        <f>AH48</f>
        <v>300.45</v>
      </c>
      <c r="DA48">
        <f>AL48</f>
        <v>1</v>
      </c>
      <c r="DB48">
        <f t="shared" si="5"/>
        <v>1967.95</v>
      </c>
      <c r="DC48">
        <f t="shared" si="6"/>
        <v>0</v>
      </c>
    </row>
    <row r="49" spans="1:107">
      <c r="A49">
        <f>ROW(Source!A42)</f>
        <v>42</v>
      </c>
      <c r="B49">
        <v>34981951</v>
      </c>
      <c r="C49">
        <v>35006404</v>
      </c>
      <c r="D49">
        <v>121548</v>
      </c>
      <c r="E49">
        <v>1</v>
      </c>
      <c r="F49">
        <v>1</v>
      </c>
      <c r="G49">
        <v>1</v>
      </c>
      <c r="H49">
        <v>1</v>
      </c>
      <c r="I49" t="s">
        <v>328</v>
      </c>
      <c r="J49" t="s">
        <v>3</v>
      </c>
      <c r="K49" t="s">
        <v>329</v>
      </c>
      <c r="L49">
        <v>608254</v>
      </c>
      <c r="N49">
        <v>1013</v>
      </c>
      <c r="O49" t="s">
        <v>330</v>
      </c>
      <c r="P49" t="s">
        <v>330</v>
      </c>
      <c r="Q49">
        <v>1</v>
      </c>
      <c r="W49">
        <v>0</v>
      </c>
      <c r="X49">
        <v>-185737400</v>
      </c>
      <c r="Y49">
        <v>0.01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1</v>
      </c>
      <c r="AJ49">
        <v>1</v>
      </c>
      <c r="AK49">
        <v>1</v>
      </c>
      <c r="AL49">
        <v>1</v>
      </c>
      <c r="AN49">
        <v>0</v>
      </c>
      <c r="AO49">
        <v>1</v>
      </c>
      <c r="AP49">
        <v>0</v>
      </c>
      <c r="AQ49">
        <v>0</v>
      </c>
      <c r="AR49">
        <v>0</v>
      </c>
      <c r="AS49" t="s">
        <v>3</v>
      </c>
      <c r="AT49">
        <v>0.01</v>
      </c>
      <c r="AU49" t="s">
        <v>3</v>
      </c>
      <c r="AV49">
        <v>2</v>
      </c>
      <c r="AW49">
        <v>2</v>
      </c>
      <c r="AX49">
        <v>35520020</v>
      </c>
      <c r="AY49">
        <v>1</v>
      </c>
      <c r="AZ49">
        <v>0</v>
      </c>
      <c r="BA49">
        <v>50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CX49">
        <f>Y49*Source!I42</f>
        <v>6.1999999999999998E-3</v>
      </c>
      <c r="CY49">
        <f>AD49</f>
        <v>0</v>
      </c>
      <c r="CZ49">
        <f>AH49</f>
        <v>0</v>
      </c>
      <c r="DA49">
        <f>AL49</f>
        <v>1</v>
      </c>
      <c r="DB49">
        <f t="shared" si="5"/>
        <v>0</v>
      </c>
      <c r="DC49">
        <f t="shared" si="6"/>
        <v>0</v>
      </c>
    </row>
    <row r="50" spans="1:107">
      <c r="A50">
        <f>ROW(Source!A42)</f>
        <v>42</v>
      </c>
      <c r="B50">
        <v>34981951</v>
      </c>
      <c r="C50">
        <v>35006404</v>
      </c>
      <c r="D50">
        <v>29172556</v>
      </c>
      <c r="E50">
        <v>1</v>
      </c>
      <c r="F50">
        <v>1</v>
      </c>
      <c r="G50">
        <v>1</v>
      </c>
      <c r="H50">
        <v>2</v>
      </c>
      <c r="I50" t="s">
        <v>340</v>
      </c>
      <c r="J50" t="s">
        <v>341</v>
      </c>
      <c r="K50" t="s">
        <v>342</v>
      </c>
      <c r="L50">
        <v>1368</v>
      </c>
      <c r="N50">
        <v>1011</v>
      </c>
      <c r="O50" t="s">
        <v>334</v>
      </c>
      <c r="P50" t="s">
        <v>334</v>
      </c>
      <c r="Q50">
        <v>1</v>
      </c>
      <c r="W50">
        <v>0</v>
      </c>
      <c r="X50">
        <v>-1302720870</v>
      </c>
      <c r="Y50">
        <v>0.01</v>
      </c>
      <c r="AA50">
        <v>0</v>
      </c>
      <c r="AB50">
        <v>445.46</v>
      </c>
      <c r="AC50">
        <v>427.95</v>
      </c>
      <c r="AD50">
        <v>0</v>
      </c>
      <c r="AE50">
        <v>0</v>
      </c>
      <c r="AF50">
        <v>31.26</v>
      </c>
      <c r="AG50">
        <v>13.5</v>
      </c>
      <c r="AH50">
        <v>0</v>
      </c>
      <c r="AI50">
        <v>1</v>
      </c>
      <c r="AJ50">
        <v>14.25</v>
      </c>
      <c r="AK50">
        <v>31.7</v>
      </c>
      <c r="AL50">
        <v>1</v>
      </c>
      <c r="AN50">
        <v>0</v>
      </c>
      <c r="AO50">
        <v>1</v>
      </c>
      <c r="AP50">
        <v>0</v>
      </c>
      <c r="AQ50">
        <v>0</v>
      </c>
      <c r="AR50">
        <v>0</v>
      </c>
      <c r="AS50" t="s">
        <v>3</v>
      </c>
      <c r="AT50">
        <v>0.01</v>
      </c>
      <c r="AU50" t="s">
        <v>3</v>
      </c>
      <c r="AV50">
        <v>0</v>
      </c>
      <c r="AW50">
        <v>2</v>
      </c>
      <c r="AX50">
        <v>35520021</v>
      </c>
      <c r="AY50">
        <v>1</v>
      </c>
      <c r="AZ50">
        <v>0</v>
      </c>
      <c r="BA50">
        <v>51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X50">
        <f>Y50*Source!I42</f>
        <v>6.1999999999999998E-3</v>
      </c>
      <c r="CY50">
        <f>AB50</f>
        <v>445.46</v>
      </c>
      <c r="CZ50">
        <f>AF50</f>
        <v>31.26</v>
      </c>
      <c r="DA50">
        <f>AJ50</f>
        <v>14.25</v>
      </c>
      <c r="DB50">
        <f t="shared" si="5"/>
        <v>0.31</v>
      </c>
      <c r="DC50">
        <f t="shared" si="6"/>
        <v>0.14000000000000001</v>
      </c>
    </row>
    <row r="51" spans="1:107">
      <c r="A51">
        <f>ROW(Source!A42)</f>
        <v>42</v>
      </c>
      <c r="B51">
        <v>34981951</v>
      </c>
      <c r="C51">
        <v>35006404</v>
      </c>
      <c r="D51">
        <v>29174913</v>
      </c>
      <c r="E51">
        <v>1</v>
      </c>
      <c r="F51">
        <v>1</v>
      </c>
      <c r="G51">
        <v>1</v>
      </c>
      <c r="H51">
        <v>2</v>
      </c>
      <c r="I51" t="s">
        <v>349</v>
      </c>
      <c r="J51" t="s">
        <v>350</v>
      </c>
      <c r="K51" t="s">
        <v>351</v>
      </c>
      <c r="L51">
        <v>1368</v>
      </c>
      <c r="N51">
        <v>1011</v>
      </c>
      <c r="O51" t="s">
        <v>334</v>
      </c>
      <c r="P51" t="s">
        <v>334</v>
      </c>
      <c r="Q51">
        <v>1</v>
      </c>
      <c r="W51">
        <v>0</v>
      </c>
      <c r="X51">
        <v>458544584</v>
      </c>
      <c r="Y51">
        <v>0.01</v>
      </c>
      <c r="AA51">
        <v>0</v>
      </c>
      <c r="AB51">
        <v>908.31</v>
      </c>
      <c r="AC51">
        <v>367.72</v>
      </c>
      <c r="AD51">
        <v>0</v>
      </c>
      <c r="AE51">
        <v>0</v>
      </c>
      <c r="AF51">
        <v>87.17</v>
      </c>
      <c r="AG51">
        <v>11.6</v>
      </c>
      <c r="AH51">
        <v>0</v>
      </c>
      <c r="AI51">
        <v>1</v>
      </c>
      <c r="AJ51">
        <v>10.42</v>
      </c>
      <c r="AK51">
        <v>31.7</v>
      </c>
      <c r="AL51">
        <v>1</v>
      </c>
      <c r="AN51">
        <v>0</v>
      </c>
      <c r="AO51">
        <v>1</v>
      </c>
      <c r="AP51">
        <v>0</v>
      </c>
      <c r="AQ51">
        <v>0</v>
      </c>
      <c r="AR51">
        <v>0</v>
      </c>
      <c r="AS51" t="s">
        <v>3</v>
      </c>
      <c r="AT51">
        <v>0.01</v>
      </c>
      <c r="AU51" t="s">
        <v>3</v>
      </c>
      <c r="AV51">
        <v>0</v>
      </c>
      <c r="AW51">
        <v>2</v>
      </c>
      <c r="AX51">
        <v>35520022</v>
      </c>
      <c r="AY51">
        <v>1</v>
      </c>
      <c r="AZ51">
        <v>0</v>
      </c>
      <c r="BA51">
        <v>52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CX51">
        <f>Y51*Source!I42</f>
        <v>6.1999999999999998E-3</v>
      </c>
      <c r="CY51">
        <f>AB51</f>
        <v>908.31</v>
      </c>
      <c r="CZ51">
        <f>AF51</f>
        <v>87.17</v>
      </c>
      <c r="DA51">
        <f>AJ51</f>
        <v>10.42</v>
      </c>
      <c r="DB51">
        <f t="shared" si="5"/>
        <v>0.87</v>
      </c>
      <c r="DC51">
        <f t="shared" si="6"/>
        <v>0.12</v>
      </c>
    </row>
    <row r="52" spans="1:107">
      <c r="A52">
        <f>ROW(Source!A42)</f>
        <v>42</v>
      </c>
      <c r="B52">
        <v>34981951</v>
      </c>
      <c r="C52">
        <v>35006404</v>
      </c>
      <c r="D52">
        <v>29107800</v>
      </c>
      <c r="E52">
        <v>1</v>
      </c>
      <c r="F52">
        <v>1</v>
      </c>
      <c r="G52">
        <v>1</v>
      </c>
      <c r="H52">
        <v>3</v>
      </c>
      <c r="I52" t="s">
        <v>388</v>
      </c>
      <c r="J52" t="s">
        <v>389</v>
      </c>
      <c r="K52" t="s">
        <v>390</v>
      </c>
      <c r="L52">
        <v>1346</v>
      </c>
      <c r="N52">
        <v>1009</v>
      </c>
      <c r="O52" t="s">
        <v>105</v>
      </c>
      <c r="P52" t="s">
        <v>105</v>
      </c>
      <c r="Q52">
        <v>1</v>
      </c>
      <c r="W52">
        <v>0</v>
      </c>
      <c r="X52">
        <v>-1570619850</v>
      </c>
      <c r="Y52">
        <v>0.1</v>
      </c>
      <c r="AA52">
        <v>46.61</v>
      </c>
      <c r="AB52">
        <v>0</v>
      </c>
      <c r="AC52">
        <v>0</v>
      </c>
      <c r="AD52">
        <v>0</v>
      </c>
      <c r="AE52">
        <v>1.81</v>
      </c>
      <c r="AF52">
        <v>0</v>
      </c>
      <c r="AG52">
        <v>0</v>
      </c>
      <c r="AH52">
        <v>0</v>
      </c>
      <c r="AI52">
        <v>25.75</v>
      </c>
      <c r="AJ52">
        <v>1</v>
      </c>
      <c r="AK52">
        <v>1</v>
      </c>
      <c r="AL52">
        <v>1</v>
      </c>
      <c r="AN52">
        <v>0</v>
      </c>
      <c r="AO52">
        <v>1</v>
      </c>
      <c r="AP52">
        <v>0</v>
      </c>
      <c r="AQ52">
        <v>0</v>
      </c>
      <c r="AR52">
        <v>0</v>
      </c>
      <c r="AS52" t="s">
        <v>3</v>
      </c>
      <c r="AT52">
        <v>0.1</v>
      </c>
      <c r="AU52" t="s">
        <v>3</v>
      </c>
      <c r="AV52">
        <v>0</v>
      </c>
      <c r="AW52">
        <v>2</v>
      </c>
      <c r="AX52">
        <v>35520023</v>
      </c>
      <c r="AY52">
        <v>1</v>
      </c>
      <c r="AZ52">
        <v>0</v>
      </c>
      <c r="BA52">
        <v>53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CX52">
        <f>Y52*Source!I42</f>
        <v>6.2E-2</v>
      </c>
      <c r="CY52">
        <f>AA52</f>
        <v>46.61</v>
      </c>
      <c r="CZ52">
        <f>AE52</f>
        <v>1.81</v>
      </c>
      <c r="DA52">
        <f>AI52</f>
        <v>25.75</v>
      </c>
      <c r="DB52">
        <f t="shared" si="5"/>
        <v>0.18</v>
      </c>
      <c r="DC52">
        <f t="shared" si="6"/>
        <v>0</v>
      </c>
    </row>
    <row r="53" spans="1:107">
      <c r="A53">
        <f>ROW(Source!A42)</f>
        <v>42</v>
      </c>
      <c r="B53">
        <v>34981951</v>
      </c>
      <c r="C53">
        <v>35006404</v>
      </c>
      <c r="D53">
        <v>29109298</v>
      </c>
      <c r="E53">
        <v>1</v>
      </c>
      <c r="F53">
        <v>1</v>
      </c>
      <c r="G53">
        <v>1</v>
      </c>
      <c r="H53">
        <v>3</v>
      </c>
      <c r="I53" t="s">
        <v>103</v>
      </c>
      <c r="J53" t="s">
        <v>106</v>
      </c>
      <c r="K53" t="s">
        <v>104</v>
      </c>
      <c r="L53">
        <v>1346</v>
      </c>
      <c r="N53">
        <v>1009</v>
      </c>
      <c r="O53" t="s">
        <v>105</v>
      </c>
      <c r="P53" t="s">
        <v>105</v>
      </c>
      <c r="Q53">
        <v>1</v>
      </c>
      <c r="W53">
        <v>0</v>
      </c>
      <c r="X53">
        <v>228780730</v>
      </c>
      <c r="Y53">
        <v>24.193548</v>
      </c>
      <c r="AA53">
        <v>104.23</v>
      </c>
      <c r="AB53">
        <v>0</v>
      </c>
      <c r="AC53">
        <v>0</v>
      </c>
      <c r="AD53">
        <v>0</v>
      </c>
      <c r="AE53">
        <v>15.26</v>
      </c>
      <c r="AF53">
        <v>0</v>
      </c>
      <c r="AG53">
        <v>0</v>
      </c>
      <c r="AH53">
        <v>0</v>
      </c>
      <c r="AI53">
        <v>6.83</v>
      </c>
      <c r="AJ53">
        <v>1</v>
      </c>
      <c r="AK53">
        <v>1</v>
      </c>
      <c r="AL53">
        <v>1</v>
      </c>
      <c r="AN53">
        <v>0</v>
      </c>
      <c r="AO53">
        <v>0</v>
      </c>
      <c r="AP53">
        <v>0</v>
      </c>
      <c r="AQ53">
        <v>0</v>
      </c>
      <c r="AR53">
        <v>0</v>
      </c>
      <c r="AS53" t="s">
        <v>3</v>
      </c>
      <c r="AT53">
        <v>24.193548</v>
      </c>
      <c r="AU53" t="s">
        <v>3</v>
      </c>
      <c r="AV53">
        <v>0</v>
      </c>
      <c r="AW53">
        <v>1</v>
      </c>
      <c r="AX53">
        <v>-1</v>
      </c>
      <c r="AY53">
        <v>0</v>
      </c>
      <c r="AZ53">
        <v>0</v>
      </c>
      <c r="BA53" t="s">
        <v>3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CX53">
        <f>Y53*Source!I42</f>
        <v>14.99999976</v>
      </c>
      <c r="CY53">
        <f>AA53</f>
        <v>104.23</v>
      </c>
      <c r="CZ53">
        <f>AE53</f>
        <v>15.26</v>
      </c>
      <c r="DA53">
        <f>AI53</f>
        <v>6.83</v>
      </c>
      <c r="DB53">
        <f t="shared" si="5"/>
        <v>369.19</v>
      </c>
      <c r="DC53">
        <f t="shared" si="6"/>
        <v>0</v>
      </c>
    </row>
    <row r="54" spans="1:107">
      <c r="A54">
        <f>ROW(Source!A44)</f>
        <v>44</v>
      </c>
      <c r="B54">
        <v>34981951</v>
      </c>
      <c r="C54">
        <v>35006412</v>
      </c>
      <c r="D54">
        <v>18416200</v>
      </c>
      <c r="E54">
        <v>1</v>
      </c>
      <c r="F54">
        <v>1</v>
      </c>
      <c r="G54">
        <v>1</v>
      </c>
      <c r="H54">
        <v>1</v>
      </c>
      <c r="I54" t="s">
        <v>400</v>
      </c>
      <c r="J54" t="s">
        <v>3</v>
      </c>
      <c r="K54" t="s">
        <v>401</v>
      </c>
      <c r="L54">
        <v>1369</v>
      </c>
      <c r="N54">
        <v>1013</v>
      </c>
      <c r="O54" t="s">
        <v>327</v>
      </c>
      <c r="P54" t="s">
        <v>327</v>
      </c>
      <c r="Q54">
        <v>1</v>
      </c>
      <c r="W54">
        <v>0</v>
      </c>
      <c r="X54">
        <v>-1663475933</v>
      </c>
      <c r="Y54">
        <v>73.8</v>
      </c>
      <c r="AA54">
        <v>0</v>
      </c>
      <c r="AB54">
        <v>0</v>
      </c>
      <c r="AC54">
        <v>0</v>
      </c>
      <c r="AD54">
        <v>304.82</v>
      </c>
      <c r="AE54">
        <v>0</v>
      </c>
      <c r="AF54">
        <v>0</v>
      </c>
      <c r="AG54">
        <v>0</v>
      </c>
      <c r="AH54">
        <v>304.82</v>
      </c>
      <c r="AI54">
        <v>1</v>
      </c>
      <c r="AJ54">
        <v>1</v>
      </c>
      <c r="AK54">
        <v>1</v>
      </c>
      <c r="AL54">
        <v>1</v>
      </c>
      <c r="AN54">
        <v>0</v>
      </c>
      <c r="AO54">
        <v>1</v>
      </c>
      <c r="AP54">
        <v>0</v>
      </c>
      <c r="AQ54">
        <v>0</v>
      </c>
      <c r="AR54">
        <v>0</v>
      </c>
      <c r="AS54" t="s">
        <v>3</v>
      </c>
      <c r="AT54">
        <v>73.8</v>
      </c>
      <c r="AU54" t="s">
        <v>3</v>
      </c>
      <c r="AV54">
        <v>1</v>
      </c>
      <c r="AW54">
        <v>2</v>
      </c>
      <c r="AX54">
        <v>35520026</v>
      </c>
      <c r="AY54">
        <v>1</v>
      </c>
      <c r="AZ54">
        <v>0</v>
      </c>
      <c r="BA54">
        <v>55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CX54">
        <f>Y54*Source!I44</f>
        <v>45.756</v>
      </c>
      <c r="CY54">
        <f>AD54</f>
        <v>304.82</v>
      </c>
      <c r="CZ54">
        <f>AH54</f>
        <v>304.82</v>
      </c>
      <c r="DA54">
        <f>AL54</f>
        <v>1</v>
      </c>
      <c r="DB54">
        <f t="shared" si="5"/>
        <v>22495.72</v>
      </c>
      <c r="DC54">
        <f t="shared" si="6"/>
        <v>0</v>
      </c>
    </row>
    <row r="55" spans="1:107">
      <c r="A55">
        <f>ROW(Source!A44)</f>
        <v>44</v>
      </c>
      <c r="B55">
        <v>34981951</v>
      </c>
      <c r="C55">
        <v>35006412</v>
      </c>
      <c r="D55">
        <v>121548</v>
      </c>
      <c r="E55">
        <v>1</v>
      </c>
      <c r="F55">
        <v>1</v>
      </c>
      <c r="G55">
        <v>1</v>
      </c>
      <c r="H55">
        <v>1</v>
      </c>
      <c r="I55" t="s">
        <v>328</v>
      </c>
      <c r="J55" t="s">
        <v>3</v>
      </c>
      <c r="K55" t="s">
        <v>329</v>
      </c>
      <c r="L55">
        <v>608254</v>
      </c>
      <c r="N55">
        <v>1013</v>
      </c>
      <c r="O55" t="s">
        <v>330</v>
      </c>
      <c r="P55" t="s">
        <v>330</v>
      </c>
      <c r="Q55">
        <v>1</v>
      </c>
      <c r="W55">
        <v>0</v>
      </c>
      <c r="X55">
        <v>-185737400</v>
      </c>
      <c r="Y55">
        <v>1.9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1</v>
      </c>
      <c r="AJ55">
        <v>1</v>
      </c>
      <c r="AK55">
        <v>1</v>
      </c>
      <c r="AL55">
        <v>1</v>
      </c>
      <c r="AN55">
        <v>0</v>
      </c>
      <c r="AO55">
        <v>1</v>
      </c>
      <c r="AP55">
        <v>0</v>
      </c>
      <c r="AQ55">
        <v>0</v>
      </c>
      <c r="AR55">
        <v>0</v>
      </c>
      <c r="AS55" t="s">
        <v>3</v>
      </c>
      <c r="AT55">
        <v>1.9</v>
      </c>
      <c r="AU55" t="s">
        <v>3</v>
      </c>
      <c r="AV55">
        <v>2</v>
      </c>
      <c r="AW55">
        <v>2</v>
      </c>
      <c r="AX55">
        <v>35520027</v>
      </c>
      <c r="AY55">
        <v>1</v>
      </c>
      <c r="AZ55">
        <v>0</v>
      </c>
      <c r="BA55">
        <v>56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CX55">
        <f>Y55*Source!I44</f>
        <v>1.1779999999999999</v>
      </c>
      <c r="CY55">
        <f>AD55</f>
        <v>0</v>
      </c>
      <c r="CZ55">
        <f>AH55</f>
        <v>0</v>
      </c>
      <c r="DA55">
        <f>AL55</f>
        <v>1</v>
      </c>
      <c r="DB55">
        <f t="shared" si="5"/>
        <v>0</v>
      </c>
      <c r="DC55">
        <f t="shared" si="6"/>
        <v>0</v>
      </c>
    </row>
    <row r="56" spans="1:107">
      <c r="A56">
        <f>ROW(Source!A44)</f>
        <v>44</v>
      </c>
      <c r="B56">
        <v>34981951</v>
      </c>
      <c r="C56">
        <v>35006412</v>
      </c>
      <c r="D56">
        <v>29172556</v>
      </c>
      <c r="E56">
        <v>1</v>
      </c>
      <c r="F56">
        <v>1</v>
      </c>
      <c r="G56">
        <v>1</v>
      </c>
      <c r="H56">
        <v>2</v>
      </c>
      <c r="I56" t="s">
        <v>340</v>
      </c>
      <c r="J56" t="s">
        <v>341</v>
      </c>
      <c r="K56" t="s">
        <v>342</v>
      </c>
      <c r="L56">
        <v>1368</v>
      </c>
      <c r="N56">
        <v>1011</v>
      </c>
      <c r="O56" t="s">
        <v>334</v>
      </c>
      <c r="P56" t="s">
        <v>334</v>
      </c>
      <c r="Q56">
        <v>1</v>
      </c>
      <c r="W56">
        <v>0</v>
      </c>
      <c r="X56">
        <v>-1302720870</v>
      </c>
      <c r="Y56">
        <v>0.46</v>
      </c>
      <c r="AA56">
        <v>0</v>
      </c>
      <c r="AB56">
        <v>445.46</v>
      </c>
      <c r="AC56">
        <v>427.95</v>
      </c>
      <c r="AD56">
        <v>0</v>
      </c>
      <c r="AE56">
        <v>0</v>
      </c>
      <c r="AF56">
        <v>31.26</v>
      </c>
      <c r="AG56">
        <v>13.5</v>
      </c>
      <c r="AH56">
        <v>0</v>
      </c>
      <c r="AI56">
        <v>1</v>
      </c>
      <c r="AJ56">
        <v>14.25</v>
      </c>
      <c r="AK56">
        <v>31.7</v>
      </c>
      <c r="AL56">
        <v>1</v>
      </c>
      <c r="AN56">
        <v>0</v>
      </c>
      <c r="AO56">
        <v>1</v>
      </c>
      <c r="AP56">
        <v>0</v>
      </c>
      <c r="AQ56">
        <v>0</v>
      </c>
      <c r="AR56">
        <v>0</v>
      </c>
      <c r="AS56" t="s">
        <v>3</v>
      </c>
      <c r="AT56">
        <v>0.46</v>
      </c>
      <c r="AU56" t="s">
        <v>3</v>
      </c>
      <c r="AV56">
        <v>0</v>
      </c>
      <c r="AW56">
        <v>2</v>
      </c>
      <c r="AX56">
        <v>35520028</v>
      </c>
      <c r="AY56">
        <v>1</v>
      </c>
      <c r="AZ56">
        <v>0</v>
      </c>
      <c r="BA56">
        <v>57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CX56">
        <f>Y56*Source!I44</f>
        <v>0.28520000000000001</v>
      </c>
      <c r="CY56">
        <f>AB56</f>
        <v>445.46</v>
      </c>
      <c r="CZ56">
        <f>AF56</f>
        <v>31.26</v>
      </c>
      <c r="DA56">
        <f>AJ56</f>
        <v>14.25</v>
      </c>
      <c r="DB56">
        <f t="shared" si="5"/>
        <v>14.38</v>
      </c>
      <c r="DC56">
        <f t="shared" si="6"/>
        <v>6.21</v>
      </c>
    </row>
    <row r="57" spans="1:107">
      <c r="A57">
        <f>ROW(Source!A44)</f>
        <v>44</v>
      </c>
      <c r="B57">
        <v>34981951</v>
      </c>
      <c r="C57">
        <v>35006412</v>
      </c>
      <c r="D57">
        <v>29173141</v>
      </c>
      <c r="E57">
        <v>1</v>
      </c>
      <c r="F57">
        <v>1</v>
      </c>
      <c r="G57">
        <v>1</v>
      </c>
      <c r="H57">
        <v>2</v>
      </c>
      <c r="I57" t="s">
        <v>402</v>
      </c>
      <c r="J57" t="s">
        <v>403</v>
      </c>
      <c r="K57" t="s">
        <v>404</v>
      </c>
      <c r="L57">
        <v>1368</v>
      </c>
      <c r="N57">
        <v>1011</v>
      </c>
      <c r="O57" t="s">
        <v>334</v>
      </c>
      <c r="P57" t="s">
        <v>334</v>
      </c>
      <c r="Q57">
        <v>1</v>
      </c>
      <c r="W57">
        <v>0</v>
      </c>
      <c r="X57">
        <v>1314032473</v>
      </c>
      <c r="Y57">
        <v>1.44</v>
      </c>
      <c r="AA57">
        <v>0</v>
      </c>
      <c r="AB57">
        <v>347.82</v>
      </c>
      <c r="AC57">
        <v>318.89999999999998</v>
      </c>
      <c r="AD57">
        <v>0</v>
      </c>
      <c r="AE57">
        <v>0</v>
      </c>
      <c r="AF57">
        <v>12.4</v>
      </c>
      <c r="AG57">
        <v>10.06</v>
      </c>
      <c r="AH57">
        <v>0</v>
      </c>
      <c r="AI57">
        <v>1</v>
      </c>
      <c r="AJ57">
        <v>28.05</v>
      </c>
      <c r="AK57">
        <v>31.7</v>
      </c>
      <c r="AL57">
        <v>1</v>
      </c>
      <c r="AN57">
        <v>0</v>
      </c>
      <c r="AO57">
        <v>1</v>
      </c>
      <c r="AP57">
        <v>0</v>
      </c>
      <c r="AQ57">
        <v>0</v>
      </c>
      <c r="AR57">
        <v>0</v>
      </c>
      <c r="AS57" t="s">
        <v>3</v>
      </c>
      <c r="AT57">
        <v>1.44</v>
      </c>
      <c r="AU57" t="s">
        <v>3</v>
      </c>
      <c r="AV57">
        <v>0</v>
      </c>
      <c r="AW57">
        <v>2</v>
      </c>
      <c r="AX57">
        <v>35520029</v>
      </c>
      <c r="AY57">
        <v>1</v>
      </c>
      <c r="AZ57">
        <v>0</v>
      </c>
      <c r="BA57">
        <v>58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CX57">
        <f>Y57*Source!I44</f>
        <v>0.89279999999999993</v>
      </c>
      <c r="CY57">
        <f>AB57</f>
        <v>347.82</v>
      </c>
      <c r="CZ57">
        <f>AF57</f>
        <v>12.4</v>
      </c>
      <c r="DA57">
        <f>AJ57</f>
        <v>28.05</v>
      </c>
      <c r="DB57">
        <f t="shared" si="5"/>
        <v>17.86</v>
      </c>
      <c r="DC57">
        <f t="shared" si="6"/>
        <v>14.49</v>
      </c>
    </row>
    <row r="58" spans="1:107">
      <c r="A58">
        <f>ROW(Source!A44)</f>
        <v>44</v>
      </c>
      <c r="B58">
        <v>34981951</v>
      </c>
      <c r="C58">
        <v>35006412</v>
      </c>
      <c r="D58">
        <v>29109353</v>
      </c>
      <c r="E58">
        <v>1</v>
      </c>
      <c r="F58">
        <v>1</v>
      </c>
      <c r="G58">
        <v>1</v>
      </c>
      <c r="H58">
        <v>3</v>
      </c>
      <c r="I58" t="s">
        <v>405</v>
      </c>
      <c r="J58" t="s">
        <v>406</v>
      </c>
      <c r="K58" t="s">
        <v>407</v>
      </c>
      <c r="L58">
        <v>1348</v>
      </c>
      <c r="N58">
        <v>1009</v>
      </c>
      <c r="O58" t="s">
        <v>65</v>
      </c>
      <c r="P58" t="s">
        <v>65</v>
      </c>
      <c r="Q58">
        <v>1000</v>
      </c>
      <c r="W58">
        <v>0</v>
      </c>
      <c r="X58">
        <v>-357757360</v>
      </c>
      <c r="Y58">
        <v>0.01</v>
      </c>
      <c r="AA58">
        <v>85654.080000000002</v>
      </c>
      <c r="AB58">
        <v>0</v>
      </c>
      <c r="AC58">
        <v>0</v>
      </c>
      <c r="AD58">
        <v>0</v>
      </c>
      <c r="AE58">
        <v>11300.01</v>
      </c>
      <c r="AF58">
        <v>0</v>
      </c>
      <c r="AG58">
        <v>0</v>
      </c>
      <c r="AH58">
        <v>0</v>
      </c>
      <c r="AI58">
        <v>7.58</v>
      </c>
      <c r="AJ58">
        <v>1</v>
      </c>
      <c r="AK58">
        <v>1</v>
      </c>
      <c r="AL58">
        <v>1</v>
      </c>
      <c r="AN58">
        <v>0</v>
      </c>
      <c r="AO58">
        <v>1</v>
      </c>
      <c r="AP58">
        <v>0</v>
      </c>
      <c r="AQ58">
        <v>0</v>
      </c>
      <c r="AR58">
        <v>0</v>
      </c>
      <c r="AS58" t="s">
        <v>3</v>
      </c>
      <c r="AT58">
        <v>0.01</v>
      </c>
      <c r="AU58" t="s">
        <v>3</v>
      </c>
      <c r="AV58">
        <v>0</v>
      </c>
      <c r="AW58">
        <v>2</v>
      </c>
      <c r="AX58">
        <v>35520030</v>
      </c>
      <c r="AY58">
        <v>1</v>
      </c>
      <c r="AZ58">
        <v>0</v>
      </c>
      <c r="BA58">
        <v>59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CX58">
        <f>Y58*Source!I44</f>
        <v>6.1999999999999998E-3</v>
      </c>
      <c r="CY58">
        <f>AA58</f>
        <v>85654.080000000002</v>
      </c>
      <c r="CZ58">
        <f>AE58</f>
        <v>11300.01</v>
      </c>
      <c r="DA58">
        <f>AI58</f>
        <v>7.58</v>
      </c>
      <c r="DB58">
        <f t="shared" si="5"/>
        <v>113</v>
      </c>
      <c r="DC58">
        <f t="shared" si="6"/>
        <v>0</v>
      </c>
    </row>
    <row r="59" spans="1:107">
      <c r="A59">
        <f>ROW(Source!A44)</f>
        <v>44</v>
      </c>
      <c r="B59">
        <v>34981951</v>
      </c>
      <c r="C59">
        <v>35006412</v>
      </c>
      <c r="D59">
        <v>29145530</v>
      </c>
      <c r="E59">
        <v>1</v>
      </c>
      <c r="F59">
        <v>1</v>
      </c>
      <c r="G59">
        <v>1</v>
      </c>
      <c r="H59">
        <v>3</v>
      </c>
      <c r="I59" t="s">
        <v>115</v>
      </c>
      <c r="J59" t="s">
        <v>117</v>
      </c>
      <c r="K59" t="s">
        <v>116</v>
      </c>
      <c r="L59">
        <v>1346</v>
      </c>
      <c r="N59">
        <v>1009</v>
      </c>
      <c r="O59" t="s">
        <v>105</v>
      </c>
      <c r="P59" t="s">
        <v>105</v>
      </c>
      <c r="Q59">
        <v>1</v>
      </c>
      <c r="W59">
        <v>0</v>
      </c>
      <c r="X59">
        <v>-619899542</v>
      </c>
      <c r="Y59">
        <v>483.870968</v>
      </c>
      <c r="AA59">
        <v>12.12</v>
      </c>
      <c r="AB59">
        <v>0</v>
      </c>
      <c r="AC59">
        <v>0</v>
      </c>
      <c r="AD59">
        <v>0</v>
      </c>
      <c r="AE59">
        <v>2.09</v>
      </c>
      <c r="AF59">
        <v>0</v>
      </c>
      <c r="AG59">
        <v>0</v>
      </c>
      <c r="AH59">
        <v>0</v>
      </c>
      <c r="AI59">
        <v>5.8</v>
      </c>
      <c r="AJ59">
        <v>1</v>
      </c>
      <c r="AK59">
        <v>1</v>
      </c>
      <c r="AL59">
        <v>1</v>
      </c>
      <c r="AN59">
        <v>0</v>
      </c>
      <c r="AO59">
        <v>0</v>
      </c>
      <c r="AP59">
        <v>0</v>
      </c>
      <c r="AQ59">
        <v>0</v>
      </c>
      <c r="AR59">
        <v>0</v>
      </c>
      <c r="AS59" t="s">
        <v>3</v>
      </c>
      <c r="AT59">
        <v>483.870968</v>
      </c>
      <c r="AU59" t="s">
        <v>3</v>
      </c>
      <c r="AV59">
        <v>0</v>
      </c>
      <c r="AW59">
        <v>1</v>
      </c>
      <c r="AX59">
        <v>-1</v>
      </c>
      <c r="AY59">
        <v>0</v>
      </c>
      <c r="AZ59">
        <v>0</v>
      </c>
      <c r="BA59" t="s">
        <v>3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CX59">
        <f>Y59*Source!I44</f>
        <v>300.00000016000001</v>
      </c>
      <c r="CY59">
        <f>AA59</f>
        <v>12.12</v>
      </c>
      <c r="CZ59">
        <f>AE59</f>
        <v>2.09</v>
      </c>
      <c r="DA59">
        <f>AI59</f>
        <v>5.8</v>
      </c>
      <c r="DB59">
        <f t="shared" si="5"/>
        <v>1011.29</v>
      </c>
      <c r="DC59">
        <f t="shared" si="6"/>
        <v>0</v>
      </c>
    </row>
    <row r="60" spans="1:107">
      <c r="A60">
        <f>ROW(Source!A44)</f>
        <v>44</v>
      </c>
      <c r="B60">
        <v>34981951</v>
      </c>
      <c r="C60">
        <v>35006412</v>
      </c>
      <c r="D60">
        <v>29150040</v>
      </c>
      <c r="E60">
        <v>1</v>
      </c>
      <c r="F60">
        <v>1</v>
      </c>
      <c r="G60">
        <v>1</v>
      </c>
      <c r="H60">
        <v>3</v>
      </c>
      <c r="I60" t="s">
        <v>408</v>
      </c>
      <c r="J60" t="s">
        <v>409</v>
      </c>
      <c r="K60" t="s">
        <v>410</v>
      </c>
      <c r="L60">
        <v>1339</v>
      </c>
      <c r="N60">
        <v>1007</v>
      </c>
      <c r="O60" t="s">
        <v>243</v>
      </c>
      <c r="P60" t="s">
        <v>243</v>
      </c>
      <c r="Q60">
        <v>1</v>
      </c>
      <c r="W60">
        <v>0</v>
      </c>
      <c r="X60">
        <v>693153122</v>
      </c>
      <c r="Y60">
        <v>0.63</v>
      </c>
      <c r="AA60">
        <v>22.2</v>
      </c>
      <c r="AB60">
        <v>0</v>
      </c>
      <c r="AC60">
        <v>0</v>
      </c>
      <c r="AD60">
        <v>0</v>
      </c>
      <c r="AE60">
        <v>2.44</v>
      </c>
      <c r="AF60">
        <v>0</v>
      </c>
      <c r="AG60">
        <v>0</v>
      </c>
      <c r="AH60">
        <v>0</v>
      </c>
      <c r="AI60">
        <v>9.1</v>
      </c>
      <c r="AJ60">
        <v>1</v>
      </c>
      <c r="AK60">
        <v>1</v>
      </c>
      <c r="AL60">
        <v>1</v>
      </c>
      <c r="AN60">
        <v>0</v>
      </c>
      <c r="AO60">
        <v>1</v>
      </c>
      <c r="AP60">
        <v>0</v>
      </c>
      <c r="AQ60">
        <v>0</v>
      </c>
      <c r="AR60">
        <v>0</v>
      </c>
      <c r="AS60" t="s">
        <v>3</v>
      </c>
      <c r="AT60">
        <v>0.63</v>
      </c>
      <c r="AU60" t="s">
        <v>3</v>
      </c>
      <c r="AV60">
        <v>0</v>
      </c>
      <c r="AW60">
        <v>2</v>
      </c>
      <c r="AX60">
        <v>35520032</v>
      </c>
      <c r="AY60">
        <v>1</v>
      </c>
      <c r="AZ60">
        <v>0</v>
      </c>
      <c r="BA60">
        <v>61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CX60">
        <f>Y60*Source!I44</f>
        <v>0.3906</v>
      </c>
      <c r="CY60">
        <f>AA60</f>
        <v>22.2</v>
      </c>
      <c r="CZ60">
        <f>AE60</f>
        <v>2.44</v>
      </c>
      <c r="DA60">
        <f>AI60</f>
        <v>9.1</v>
      </c>
      <c r="DB60">
        <f t="shared" si="5"/>
        <v>1.54</v>
      </c>
      <c r="DC60">
        <f t="shared" si="6"/>
        <v>0</v>
      </c>
    </row>
    <row r="61" spans="1:107">
      <c r="A61">
        <f>ROW(Source!A46)</f>
        <v>46</v>
      </c>
      <c r="B61">
        <v>34981951</v>
      </c>
      <c r="C61">
        <v>35006421</v>
      </c>
      <c r="D61">
        <v>18407150</v>
      </c>
      <c r="E61">
        <v>1</v>
      </c>
      <c r="F61">
        <v>1</v>
      </c>
      <c r="G61">
        <v>1</v>
      </c>
      <c r="H61">
        <v>1</v>
      </c>
      <c r="I61" t="s">
        <v>372</v>
      </c>
      <c r="J61" t="s">
        <v>3</v>
      </c>
      <c r="K61" t="s">
        <v>373</v>
      </c>
      <c r="L61">
        <v>1369</v>
      </c>
      <c r="N61">
        <v>1013</v>
      </c>
      <c r="O61" t="s">
        <v>327</v>
      </c>
      <c r="P61" t="s">
        <v>327</v>
      </c>
      <c r="Q61">
        <v>1</v>
      </c>
      <c r="W61">
        <v>0</v>
      </c>
      <c r="X61">
        <v>-931037793</v>
      </c>
      <c r="Y61">
        <v>24.05</v>
      </c>
      <c r="AA61">
        <v>0</v>
      </c>
      <c r="AB61">
        <v>0</v>
      </c>
      <c r="AC61">
        <v>0</v>
      </c>
      <c r="AD61">
        <v>266.41000000000003</v>
      </c>
      <c r="AE61">
        <v>0</v>
      </c>
      <c r="AF61">
        <v>0</v>
      </c>
      <c r="AG61">
        <v>0</v>
      </c>
      <c r="AH61">
        <v>266.41000000000003</v>
      </c>
      <c r="AI61">
        <v>1</v>
      </c>
      <c r="AJ61">
        <v>1</v>
      </c>
      <c r="AK61">
        <v>1</v>
      </c>
      <c r="AL61">
        <v>1</v>
      </c>
      <c r="AN61">
        <v>0</v>
      </c>
      <c r="AO61">
        <v>1</v>
      </c>
      <c r="AP61">
        <v>0</v>
      </c>
      <c r="AQ61">
        <v>0</v>
      </c>
      <c r="AR61">
        <v>0</v>
      </c>
      <c r="AS61" t="s">
        <v>3</v>
      </c>
      <c r="AT61">
        <v>24.05</v>
      </c>
      <c r="AU61" t="s">
        <v>3</v>
      </c>
      <c r="AV61">
        <v>1</v>
      </c>
      <c r="AW61">
        <v>2</v>
      </c>
      <c r="AX61">
        <v>35520034</v>
      </c>
      <c r="AY61">
        <v>1</v>
      </c>
      <c r="AZ61">
        <v>0</v>
      </c>
      <c r="BA61">
        <v>62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CX61">
        <f>Y61*Source!I46</f>
        <v>14.911</v>
      </c>
      <c r="CY61">
        <f>AD61</f>
        <v>266.41000000000003</v>
      </c>
      <c r="CZ61">
        <f>AH61</f>
        <v>266.41000000000003</v>
      </c>
      <c r="DA61">
        <f>AL61</f>
        <v>1</v>
      </c>
      <c r="DB61">
        <f t="shared" si="5"/>
        <v>6407.16</v>
      </c>
      <c r="DC61">
        <f t="shared" si="6"/>
        <v>0</v>
      </c>
    </row>
    <row r="62" spans="1:107">
      <c r="A62">
        <f>ROW(Source!A46)</f>
        <v>46</v>
      </c>
      <c r="B62">
        <v>34981951</v>
      </c>
      <c r="C62">
        <v>35006421</v>
      </c>
      <c r="D62">
        <v>29174913</v>
      </c>
      <c r="E62">
        <v>1</v>
      </c>
      <c r="F62">
        <v>1</v>
      </c>
      <c r="G62">
        <v>1</v>
      </c>
      <c r="H62">
        <v>2</v>
      </c>
      <c r="I62" t="s">
        <v>349</v>
      </c>
      <c r="J62" t="s">
        <v>350</v>
      </c>
      <c r="K62" t="s">
        <v>351</v>
      </c>
      <c r="L62">
        <v>1368</v>
      </c>
      <c r="N62">
        <v>1011</v>
      </c>
      <c r="O62" t="s">
        <v>334</v>
      </c>
      <c r="P62" t="s">
        <v>334</v>
      </c>
      <c r="Q62">
        <v>1</v>
      </c>
      <c r="W62">
        <v>0</v>
      </c>
      <c r="X62">
        <v>458544584</v>
      </c>
      <c r="Y62">
        <v>0.01</v>
      </c>
      <c r="AA62">
        <v>0</v>
      </c>
      <c r="AB62">
        <v>908.31</v>
      </c>
      <c r="AC62">
        <v>367.72</v>
      </c>
      <c r="AD62">
        <v>0</v>
      </c>
      <c r="AE62">
        <v>0</v>
      </c>
      <c r="AF62">
        <v>87.17</v>
      </c>
      <c r="AG62">
        <v>11.6</v>
      </c>
      <c r="AH62">
        <v>0</v>
      </c>
      <c r="AI62">
        <v>1</v>
      </c>
      <c r="AJ62">
        <v>10.42</v>
      </c>
      <c r="AK62">
        <v>31.7</v>
      </c>
      <c r="AL62">
        <v>1</v>
      </c>
      <c r="AN62">
        <v>0</v>
      </c>
      <c r="AO62">
        <v>1</v>
      </c>
      <c r="AP62">
        <v>0</v>
      </c>
      <c r="AQ62">
        <v>0</v>
      </c>
      <c r="AR62">
        <v>0</v>
      </c>
      <c r="AS62" t="s">
        <v>3</v>
      </c>
      <c r="AT62">
        <v>0.01</v>
      </c>
      <c r="AU62" t="s">
        <v>3</v>
      </c>
      <c r="AV62">
        <v>0</v>
      </c>
      <c r="AW62">
        <v>2</v>
      </c>
      <c r="AX62">
        <v>35520035</v>
      </c>
      <c r="AY62">
        <v>1</v>
      </c>
      <c r="AZ62">
        <v>0</v>
      </c>
      <c r="BA62">
        <v>63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CX62">
        <f>Y62*Source!I46</f>
        <v>6.1999999999999998E-3</v>
      </c>
      <c r="CY62">
        <f>AB62</f>
        <v>908.31</v>
      </c>
      <c r="CZ62">
        <f>AF62</f>
        <v>87.17</v>
      </c>
      <c r="DA62">
        <f>AJ62</f>
        <v>10.42</v>
      </c>
      <c r="DB62">
        <f t="shared" si="5"/>
        <v>0.87</v>
      </c>
      <c r="DC62">
        <f t="shared" si="6"/>
        <v>0.12</v>
      </c>
    </row>
    <row r="63" spans="1:107">
      <c r="A63">
        <f>ROW(Source!A46)</f>
        <v>46</v>
      </c>
      <c r="B63">
        <v>34981951</v>
      </c>
      <c r="C63">
        <v>35006421</v>
      </c>
      <c r="D63">
        <v>29107245</v>
      </c>
      <c r="E63">
        <v>1</v>
      </c>
      <c r="F63">
        <v>1</v>
      </c>
      <c r="G63">
        <v>1</v>
      </c>
      <c r="H63">
        <v>3</v>
      </c>
      <c r="I63" t="s">
        <v>411</v>
      </c>
      <c r="J63" t="s">
        <v>412</v>
      </c>
      <c r="K63" t="s">
        <v>413</v>
      </c>
      <c r="L63">
        <v>1348</v>
      </c>
      <c r="N63">
        <v>1009</v>
      </c>
      <c r="O63" t="s">
        <v>65</v>
      </c>
      <c r="P63" t="s">
        <v>65</v>
      </c>
      <c r="Q63">
        <v>1000</v>
      </c>
      <c r="W63">
        <v>0</v>
      </c>
      <c r="X63">
        <v>-156120430</v>
      </c>
      <c r="Y63">
        <v>1.2E-2</v>
      </c>
      <c r="AA63">
        <v>19295.11</v>
      </c>
      <c r="AB63">
        <v>0</v>
      </c>
      <c r="AC63">
        <v>0</v>
      </c>
      <c r="AD63">
        <v>0</v>
      </c>
      <c r="AE63">
        <v>3210.5</v>
      </c>
      <c r="AF63">
        <v>0</v>
      </c>
      <c r="AG63">
        <v>0</v>
      </c>
      <c r="AH63">
        <v>0</v>
      </c>
      <c r="AI63">
        <v>6.01</v>
      </c>
      <c r="AJ63">
        <v>1</v>
      </c>
      <c r="AK63">
        <v>1</v>
      </c>
      <c r="AL63">
        <v>1</v>
      </c>
      <c r="AN63">
        <v>0</v>
      </c>
      <c r="AO63">
        <v>1</v>
      </c>
      <c r="AP63">
        <v>0</v>
      </c>
      <c r="AQ63">
        <v>0</v>
      </c>
      <c r="AR63">
        <v>0</v>
      </c>
      <c r="AS63" t="s">
        <v>3</v>
      </c>
      <c r="AT63">
        <v>1.2E-2</v>
      </c>
      <c r="AU63" t="s">
        <v>3</v>
      </c>
      <c r="AV63">
        <v>0</v>
      </c>
      <c r="AW63">
        <v>2</v>
      </c>
      <c r="AX63">
        <v>35520036</v>
      </c>
      <c r="AY63">
        <v>1</v>
      </c>
      <c r="AZ63">
        <v>0</v>
      </c>
      <c r="BA63">
        <v>64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CX63">
        <f>Y63*Source!I46</f>
        <v>7.4400000000000004E-3</v>
      </c>
      <c r="CY63">
        <f t="shared" ref="CY63:CY68" si="7">AA63</f>
        <v>19295.11</v>
      </c>
      <c r="CZ63">
        <f t="shared" ref="CZ63:CZ68" si="8">AE63</f>
        <v>3210.5</v>
      </c>
      <c r="DA63">
        <f t="shared" ref="DA63:DA68" si="9">AI63</f>
        <v>6.01</v>
      </c>
      <c r="DB63">
        <f t="shared" si="5"/>
        <v>38.53</v>
      </c>
      <c r="DC63">
        <f t="shared" si="6"/>
        <v>0</v>
      </c>
    </row>
    <row r="64" spans="1:107">
      <c r="A64">
        <f>ROW(Source!A46)</f>
        <v>46</v>
      </c>
      <c r="B64">
        <v>34981951</v>
      </c>
      <c r="C64">
        <v>35006421</v>
      </c>
      <c r="D64">
        <v>29109189</v>
      </c>
      <c r="E64">
        <v>1</v>
      </c>
      <c r="F64">
        <v>1</v>
      </c>
      <c r="G64">
        <v>1</v>
      </c>
      <c r="H64">
        <v>3</v>
      </c>
      <c r="I64" t="s">
        <v>414</v>
      </c>
      <c r="J64" t="s">
        <v>415</v>
      </c>
      <c r="K64" t="s">
        <v>416</v>
      </c>
      <c r="L64">
        <v>1348</v>
      </c>
      <c r="N64">
        <v>1009</v>
      </c>
      <c r="O64" t="s">
        <v>65</v>
      </c>
      <c r="P64" t="s">
        <v>65</v>
      </c>
      <c r="Q64">
        <v>1000</v>
      </c>
      <c r="W64">
        <v>0</v>
      </c>
      <c r="X64">
        <v>28191011</v>
      </c>
      <c r="Y64">
        <v>1.2E-2</v>
      </c>
      <c r="AA64">
        <v>4193.26</v>
      </c>
      <c r="AB64">
        <v>0</v>
      </c>
      <c r="AC64">
        <v>0</v>
      </c>
      <c r="AD64">
        <v>0</v>
      </c>
      <c r="AE64">
        <v>586.47</v>
      </c>
      <c r="AF64">
        <v>0</v>
      </c>
      <c r="AG64">
        <v>0</v>
      </c>
      <c r="AH64">
        <v>0</v>
      </c>
      <c r="AI64">
        <v>7.15</v>
      </c>
      <c r="AJ64">
        <v>1</v>
      </c>
      <c r="AK64">
        <v>1</v>
      </c>
      <c r="AL64">
        <v>1</v>
      </c>
      <c r="AN64">
        <v>0</v>
      </c>
      <c r="AO64">
        <v>1</v>
      </c>
      <c r="AP64">
        <v>0</v>
      </c>
      <c r="AQ64">
        <v>0</v>
      </c>
      <c r="AR64">
        <v>0</v>
      </c>
      <c r="AS64" t="s">
        <v>3</v>
      </c>
      <c r="AT64">
        <v>1.2E-2</v>
      </c>
      <c r="AU64" t="s">
        <v>3</v>
      </c>
      <c r="AV64">
        <v>0</v>
      </c>
      <c r="AW64">
        <v>2</v>
      </c>
      <c r="AX64">
        <v>35520037</v>
      </c>
      <c r="AY64">
        <v>1</v>
      </c>
      <c r="AZ64">
        <v>0</v>
      </c>
      <c r="BA64">
        <v>65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CX64">
        <f>Y64*Source!I46</f>
        <v>7.4400000000000004E-3</v>
      </c>
      <c r="CY64">
        <f t="shared" si="7"/>
        <v>4193.26</v>
      </c>
      <c r="CZ64">
        <f t="shared" si="8"/>
        <v>586.47</v>
      </c>
      <c r="DA64">
        <f t="shared" si="9"/>
        <v>7.15</v>
      </c>
      <c r="DB64">
        <f t="shared" si="5"/>
        <v>7.04</v>
      </c>
      <c r="DC64">
        <f t="shared" si="6"/>
        <v>0</v>
      </c>
    </row>
    <row r="65" spans="1:107">
      <c r="A65">
        <f>ROW(Source!A46)</f>
        <v>46</v>
      </c>
      <c r="B65">
        <v>34981951</v>
      </c>
      <c r="C65">
        <v>35006421</v>
      </c>
      <c r="D65">
        <v>29109213</v>
      </c>
      <c r="E65">
        <v>1</v>
      </c>
      <c r="F65">
        <v>1</v>
      </c>
      <c r="G65">
        <v>1</v>
      </c>
      <c r="H65">
        <v>3</v>
      </c>
      <c r="I65" t="s">
        <v>417</v>
      </c>
      <c r="J65" t="s">
        <v>418</v>
      </c>
      <c r="K65" t="s">
        <v>419</v>
      </c>
      <c r="L65">
        <v>1348</v>
      </c>
      <c r="N65">
        <v>1009</v>
      </c>
      <c r="O65" t="s">
        <v>65</v>
      </c>
      <c r="P65" t="s">
        <v>65</v>
      </c>
      <c r="Q65">
        <v>1000</v>
      </c>
      <c r="W65">
        <v>0</v>
      </c>
      <c r="X65">
        <v>951496392</v>
      </c>
      <c r="Y65">
        <v>1.2E-2</v>
      </c>
      <c r="AA65">
        <v>6528.28</v>
      </c>
      <c r="AB65">
        <v>0</v>
      </c>
      <c r="AC65">
        <v>0</v>
      </c>
      <c r="AD65">
        <v>0</v>
      </c>
      <c r="AE65">
        <v>492.7</v>
      </c>
      <c r="AF65">
        <v>0</v>
      </c>
      <c r="AG65">
        <v>0</v>
      </c>
      <c r="AH65">
        <v>0</v>
      </c>
      <c r="AI65">
        <v>13.25</v>
      </c>
      <c r="AJ65">
        <v>1</v>
      </c>
      <c r="AK65">
        <v>1</v>
      </c>
      <c r="AL65">
        <v>1</v>
      </c>
      <c r="AN65">
        <v>0</v>
      </c>
      <c r="AO65">
        <v>1</v>
      </c>
      <c r="AP65">
        <v>0</v>
      </c>
      <c r="AQ65">
        <v>0</v>
      </c>
      <c r="AR65">
        <v>0</v>
      </c>
      <c r="AS65" t="s">
        <v>3</v>
      </c>
      <c r="AT65">
        <v>1.2E-2</v>
      </c>
      <c r="AU65" t="s">
        <v>3</v>
      </c>
      <c r="AV65">
        <v>0</v>
      </c>
      <c r="AW65">
        <v>2</v>
      </c>
      <c r="AX65">
        <v>35520038</v>
      </c>
      <c r="AY65">
        <v>1</v>
      </c>
      <c r="AZ65">
        <v>0</v>
      </c>
      <c r="BA65">
        <v>66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CX65">
        <f>Y65*Source!I46</f>
        <v>7.4400000000000004E-3</v>
      </c>
      <c r="CY65">
        <f t="shared" si="7"/>
        <v>6528.28</v>
      </c>
      <c r="CZ65">
        <f t="shared" si="8"/>
        <v>492.7</v>
      </c>
      <c r="DA65">
        <f t="shared" si="9"/>
        <v>13.25</v>
      </c>
      <c r="DB65">
        <f t="shared" ref="DB65:DB96" si="10">ROUND(ROUND(AT65*CZ65,2),6)</f>
        <v>5.91</v>
      </c>
      <c r="DC65">
        <f t="shared" ref="DC65:DC96" si="11">ROUND(ROUND(AT65*AG65,2),6)</f>
        <v>0</v>
      </c>
    </row>
    <row r="66" spans="1:107">
      <c r="A66">
        <f>ROW(Source!A46)</f>
        <v>46</v>
      </c>
      <c r="B66">
        <v>34981951</v>
      </c>
      <c r="C66">
        <v>35006421</v>
      </c>
      <c r="D66">
        <v>29107832</v>
      </c>
      <c r="E66">
        <v>1</v>
      </c>
      <c r="F66">
        <v>1</v>
      </c>
      <c r="G66">
        <v>1</v>
      </c>
      <c r="H66">
        <v>3</v>
      </c>
      <c r="I66" t="s">
        <v>420</v>
      </c>
      <c r="J66" t="s">
        <v>421</v>
      </c>
      <c r="K66" t="s">
        <v>422</v>
      </c>
      <c r="L66">
        <v>1348</v>
      </c>
      <c r="N66">
        <v>1009</v>
      </c>
      <c r="O66" t="s">
        <v>65</v>
      </c>
      <c r="P66" t="s">
        <v>65</v>
      </c>
      <c r="Q66">
        <v>1000</v>
      </c>
      <c r="W66">
        <v>0</v>
      </c>
      <c r="X66">
        <v>-22730946</v>
      </c>
      <c r="Y66">
        <v>3.0000000000000001E-3</v>
      </c>
      <c r="AA66">
        <v>78320.3</v>
      </c>
      <c r="AB66">
        <v>0</v>
      </c>
      <c r="AC66">
        <v>0</v>
      </c>
      <c r="AD66">
        <v>0</v>
      </c>
      <c r="AE66">
        <v>16385</v>
      </c>
      <c r="AF66">
        <v>0</v>
      </c>
      <c r="AG66">
        <v>0</v>
      </c>
      <c r="AH66">
        <v>0</v>
      </c>
      <c r="AI66">
        <v>4.78</v>
      </c>
      <c r="AJ66">
        <v>1</v>
      </c>
      <c r="AK66">
        <v>1</v>
      </c>
      <c r="AL66">
        <v>1</v>
      </c>
      <c r="AN66">
        <v>0</v>
      </c>
      <c r="AO66">
        <v>1</v>
      </c>
      <c r="AP66">
        <v>0</v>
      </c>
      <c r="AQ66">
        <v>0</v>
      </c>
      <c r="AR66">
        <v>0</v>
      </c>
      <c r="AS66" t="s">
        <v>3</v>
      </c>
      <c r="AT66">
        <v>3.0000000000000001E-3</v>
      </c>
      <c r="AU66" t="s">
        <v>3</v>
      </c>
      <c r="AV66">
        <v>0</v>
      </c>
      <c r="AW66">
        <v>2</v>
      </c>
      <c r="AX66">
        <v>35520039</v>
      </c>
      <c r="AY66">
        <v>1</v>
      </c>
      <c r="AZ66">
        <v>0</v>
      </c>
      <c r="BA66">
        <v>67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CX66">
        <f>Y66*Source!I46</f>
        <v>1.8600000000000001E-3</v>
      </c>
      <c r="CY66">
        <f t="shared" si="7"/>
        <v>78320.3</v>
      </c>
      <c r="CZ66">
        <f t="shared" si="8"/>
        <v>16385</v>
      </c>
      <c r="DA66">
        <f t="shared" si="9"/>
        <v>4.78</v>
      </c>
      <c r="DB66">
        <f t="shared" si="10"/>
        <v>49.16</v>
      </c>
      <c r="DC66">
        <f t="shared" si="11"/>
        <v>0</v>
      </c>
    </row>
    <row r="67" spans="1:107">
      <c r="A67">
        <f>ROW(Source!A46)</f>
        <v>46</v>
      </c>
      <c r="B67">
        <v>34981951</v>
      </c>
      <c r="C67">
        <v>35006421</v>
      </c>
      <c r="D67">
        <v>29109499</v>
      </c>
      <c r="E67">
        <v>1</v>
      </c>
      <c r="F67">
        <v>1</v>
      </c>
      <c r="G67">
        <v>1</v>
      </c>
      <c r="H67">
        <v>3</v>
      </c>
      <c r="I67" t="s">
        <v>423</v>
      </c>
      <c r="J67" t="s">
        <v>424</v>
      </c>
      <c r="K67" t="s">
        <v>425</v>
      </c>
      <c r="L67">
        <v>1346</v>
      </c>
      <c r="N67">
        <v>1009</v>
      </c>
      <c r="O67" t="s">
        <v>105</v>
      </c>
      <c r="P67" t="s">
        <v>105</v>
      </c>
      <c r="Q67">
        <v>1</v>
      </c>
      <c r="W67">
        <v>0</v>
      </c>
      <c r="X67">
        <v>898949199</v>
      </c>
      <c r="Y67">
        <v>1.4</v>
      </c>
      <c r="AA67">
        <v>28.23</v>
      </c>
      <c r="AB67">
        <v>0</v>
      </c>
      <c r="AC67">
        <v>0</v>
      </c>
      <c r="AD67">
        <v>0</v>
      </c>
      <c r="AE67">
        <v>8.09</v>
      </c>
      <c r="AF67">
        <v>0</v>
      </c>
      <c r="AG67">
        <v>0</v>
      </c>
      <c r="AH67">
        <v>0</v>
      </c>
      <c r="AI67">
        <v>3.49</v>
      </c>
      <c r="AJ67">
        <v>1</v>
      </c>
      <c r="AK67">
        <v>1</v>
      </c>
      <c r="AL67">
        <v>1</v>
      </c>
      <c r="AN67">
        <v>0</v>
      </c>
      <c r="AO67">
        <v>1</v>
      </c>
      <c r="AP67">
        <v>0</v>
      </c>
      <c r="AQ67">
        <v>0</v>
      </c>
      <c r="AR67">
        <v>0</v>
      </c>
      <c r="AS67" t="s">
        <v>3</v>
      </c>
      <c r="AT67">
        <v>1.4</v>
      </c>
      <c r="AU67" t="s">
        <v>3</v>
      </c>
      <c r="AV67">
        <v>0</v>
      </c>
      <c r="AW67">
        <v>2</v>
      </c>
      <c r="AX67">
        <v>35520040</v>
      </c>
      <c r="AY67">
        <v>1</v>
      </c>
      <c r="AZ67">
        <v>0</v>
      </c>
      <c r="BA67">
        <v>68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CX67">
        <f>Y67*Source!I46</f>
        <v>0.86799999999999999</v>
      </c>
      <c r="CY67">
        <f t="shared" si="7"/>
        <v>28.23</v>
      </c>
      <c r="CZ67">
        <f t="shared" si="8"/>
        <v>8.09</v>
      </c>
      <c r="DA67">
        <f t="shared" si="9"/>
        <v>3.49</v>
      </c>
      <c r="DB67">
        <f t="shared" si="10"/>
        <v>11.33</v>
      </c>
      <c r="DC67">
        <f t="shared" si="11"/>
        <v>0</v>
      </c>
    </row>
    <row r="68" spans="1:107">
      <c r="A68">
        <f>ROW(Source!A46)</f>
        <v>46</v>
      </c>
      <c r="B68">
        <v>34981951</v>
      </c>
      <c r="C68">
        <v>35006421</v>
      </c>
      <c r="D68">
        <v>29149868</v>
      </c>
      <c r="E68">
        <v>1</v>
      </c>
      <c r="F68">
        <v>1</v>
      </c>
      <c r="G68">
        <v>1</v>
      </c>
      <c r="H68">
        <v>3</v>
      </c>
      <c r="I68" t="s">
        <v>426</v>
      </c>
      <c r="J68" t="s">
        <v>427</v>
      </c>
      <c r="K68" t="s">
        <v>428</v>
      </c>
      <c r="L68">
        <v>1339</v>
      </c>
      <c r="N68">
        <v>1007</v>
      </c>
      <c r="O68" t="s">
        <v>243</v>
      </c>
      <c r="P68" t="s">
        <v>243</v>
      </c>
      <c r="Q68">
        <v>1</v>
      </c>
      <c r="W68">
        <v>0</v>
      </c>
      <c r="X68">
        <v>-1546867598</v>
      </c>
      <c r="Y68">
        <v>4.7000000000000002E-3</v>
      </c>
      <c r="AA68">
        <v>465.44</v>
      </c>
      <c r="AB68">
        <v>0</v>
      </c>
      <c r="AC68">
        <v>0</v>
      </c>
      <c r="AD68">
        <v>0</v>
      </c>
      <c r="AE68">
        <v>74.59</v>
      </c>
      <c r="AF68">
        <v>0</v>
      </c>
      <c r="AG68">
        <v>0</v>
      </c>
      <c r="AH68">
        <v>0</v>
      </c>
      <c r="AI68">
        <v>6.24</v>
      </c>
      <c r="AJ68">
        <v>1</v>
      </c>
      <c r="AK68">
        <v>1</v>
      </c>
      <c r="AL68">
        <v>1</v>
      </c>
      <c r="AN68">
        <v>0</v>
      </c>
      <c r="AO68">
        <v>1</v>
      </c>
      <c r="AP68">
        <v>0</v>
      </c>
      <c r="AQ68">
        <v>0</v>
      </c>
      <c r="AR68">
        <v>0</v>
      </c>
      <c r="AS68" t="s">
        <v>3</v>
      </c>
      <c r="AT68">
        <v>4.7000000000000002E-3</v>
      </c>
      <c r="AU68" t="s">
        <v>3</v>
      </c>
      <c r="AV68">
        <v>0</v>
      </c>
      <c r="AW68">
        <v>2</v>
      </c>
      <c r="AX68">
        <v>35520041</v>
      </c>
      <c r="AY68">
        <v>1</v>
      </c>
      <c r="AZ68">
        <v>0</v>
      </c>
      <c r="BA68">
        <v>69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CX68">
        <f>Y68*Source!I46</f>
        <v>2.9139999999999999E-3</v>
      </c>
      <c r="CY68">
        <f t="shared" si="7"/>
        <v>465.44</v>
      </c>
      <c r="CZ68">
        <f t="shared" si="8"/>
        <v>74.59</v>
      </c>
      <c r="DA68">
        <f t="shared" si="9"/>
        <v>6.24</v>
      </c>
      <c r="DB68">
        <f t="shared" si="10"/>
        <v>0.35</v>
      </c>
      <c r="DC68">
        <f t="shared" si="11"/>
        <v>0</v>
      </c>
    </row>
    <row r="69" spans="1:107">
      <c r="A69">
        <f>ROW(Source!A48)</f>
        <v>48</v>
      </c>
      <c r="B69">
        <v>34981951</v>
      </c>
      <c r="C69">
        <v>34987021</v>
      </c>
      <c r="D69">
        <v>29364679</v>
      </c>
      <c r="E69">
        <v>1</v>
      </c>
      <c r="F69">
        <v>1</v>
      </c>
      <c r="G69">
        <v>1</v>
      </c>
      <c r="H69">
        <v>1</v>
      </c>
      <c r="I69" t="s">
        <v>429</v>
      </c>
      <c r="J69" t="s">
        <v>3</v>
      </c>
      <c r="K69" t="s">
        <v>430</v>
      </c>
      <c r="L69">
        <v>1369</v>
      </c>
      <c r="N69">
        <v>1013</v>
      </c>
      <c r="O69" t="s">
        <v>327</v>
      </c>
      <c r="P69" t="s">
        <v>327</v>
      </c>
      <c r="Q69">
        <v>1</v>
      </c>
      <c r="W69">
        <v>0</v>
      </c>
      <c r="X69">
        <v>931378261</v>
      </c>
      <c r="Y69">
        <v>35.130000000000003</v>
      </c>
      <c r="AA69">
        <v>0</v>
      </c>
      <c r="AB69">
        <v>0</v>
      </c>
      <c r="AC69">
        <v>0</v>
      </c>
      <c r="AD69">
        <v>309.82</v>
      </c>
      <c r="AE69">
        <v>0</v>
      </c>
      <c r="AF69">
        <v>0</v>
      </c>
      <c r="AG69">
        <v>0</v>
      </c>
      <c r="AH69">
        <v>309.82</v>
      </c>
      <c r="AI69">
        <v>1</v>
      </c>
      <c r="AJ69">
        <v>1</v>
      </c>
      <c r="AK69">
        <v>1</v>
      </c>
      <c r="AL69">
        <v>1</v>
      </c>
      <c r="AN69">
        <v>0</v>
      </c>
      <c r="AO69">
        <v>1</v>
      </c>
      <c r="AP69">
        <v>0</v>
      </c>
      <c r="AQ69">
        <v>0</v>
      </c>
      <c r="AR69">
        <v>0</v>
      </c>
      <c r="AS69" t="s">
        <v>3</v>
      </c>
      <c r="AT69">
        <v>35.130000000000003</v>
      </c>
      <c r="AU69" t="s">
        <v>3</v>
      </c>
      <c r="AV69">
        <v>1</v>
      </c>
      <c r="AW69">
        <v>2</v>
      </c>
      <c r="AX69">
        <v>35520049</v>
      </c>
      <c r="AY69">
        <v>1</v>
      </c>
      <c r="AZ69">
        <v>0</v>
      </c>
      <c r="BA69">
        <v>70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CX69">
        <f>Y69*Source!I48</f>
        <v>0.35130000000000006</v>
      </c>
      <c r="CY69">
        <f>AD69</f>
        <v>309.82</v>
      </c>
      <c r="CZ69">
        <f>AH69</f>
        <v>309.82</v>
      </c>
      <c r="DA69">
        <f>AL69</f>
        <v>1</v>
      </c>
      <c r="DB69">
        <f t="shared" si="10"/>
        <v>10883.98</v>
      </c>
      <c r="DC69">
        <f t="shared" si="11"/>
        <v>0</v>
      </c>
    </row>
    <row r="70" spans="1:107">
      <c r="A70">
        <f>ROW(Source!A48)</f>
        <v>48</v>
      </c>
      <c r="B70">
        <v>34981951</v>
      </c>
      <c r="C70">
        <v>34987021</v>
      </c>
      <c r="D70">
        <v>121548</v>
      </c>
      <c r="E70">
        <v>1</v>
      </c>
      <c r="F70">
        <v>1</v>
      </c>
      <c r="G70">
        <v>1</v>
      </c>
      <c r="H70">
        <v>1</v>
      </c>
      <c r="I70" t="s">
        <v>328</v>
      </c>
      <c r="J70" t="s">
        <v>3</v>
      </c>
      <c r="K70" t="s">
        <v>329</v>
      </c>
      <c r="L70">
        <v>608254</v>
      </c>
      <c r="N70">
        <v>1013</v>
      </c>
      <c r="O70" t="s">
        <v>330</v>
      </c>
      <c r="P70" t="s">
        <v>330</v>
      </c>
      <c r="Q70">
        <v>1</v>
      </c>
      <c r="W70">
        <v>0</v>
      </c>
      <c r="X70">
        <v>-185737400</v>
      </c>
      <c r="Y70">
        <v>0.03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1</v>
      </c>
      <c r="AJ70">
        <v>1</v>
      </c>
      <c r="AK70">
        <v>1</v>
      </c>
      <c r="AL70">
        <v>1</v>
      </c>
      <c r="AN70">
        <v>0</v>
      </c>
      <c r="AO70">
        <v>1</v>
      </c>
      <c r="AP70">
        <v>0</v>
      </c>
      <c r="AQ70">
        <v>0</v>
      </c>
      <c r="AR70">
        <v>0</v>
      </c>
      <c r="AS70" t="s">
        <v>3</v>
      </c>
      <c r="AT70">
        <v>0.03</v>
      </c>
      <c r="AU70" t="s">
        <v>3</v>
      </c>
      <c r="AV70">
        <v>2</v>
      </c>
      <c r="AW70">
        <v>2</v>
      </c>
      <c r="AX70">
        <v>35520050</v>
      </c>
      <c r="AY70">
        <v>1</v>
      </c>
      <c r="AZ70">
        <v>0</v>
      </c>
      <c r="BA70">
        <v>71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CX70">
        <f>Y70*Source!I48</f>
        <v>2.9999999999999997E-4</v>
      </c>
      <c r="CY70">
        <f>AD70</f>
        <v>0</v>
      </c>
      <c r="CZ70">
        <f>AH70</f>
        <v>0</v>
      </c>
      <c r="DA70">
        <f>AL70</f>
        <v>1</v>
      </c>
      <c r="DB70">
        <f t="shared" si="10"/>
        <v>0</v>
      </c>
      <c r="DC70">
        <f t="shared" si="11"/>
        <v>0</v>
      </c>
    </row>
    <row r="71" spans="1:107">
      <c r="A71">
        <f>ROW(Source!A48)</f>
        <v>48</v>
      </c>
      <c r="B71">
        <v>34981951</v>
      </c>
      <c r="C71">
        <v>34987021</v>
      </c>
      <c r="D71">
        <v>29172362</v>
      </c>
      <c r="E71">
        <v>1</v>
      </c>
      <c r="F71">
        <v>1</v>
      </c>
      <c r="G71">
        <v>1</v>
      </c>
      <c r="H71">
        <v>2</v>
      </c>
      <c r="I71" t="s">
        <v>431</v>
      </c>
      <c r="J71" t="s">
        <v>432</v>
      </c>
      <c r="K71" t="s">
        <v>433</v>
      </c>
      <c r="L71">
        <v>1368</v>
      </c>
      <c r="N71">
        <v>1011</v>
      </c>
      <c r="O71" t="s">
        <v>334</v>
      </c>
      <c r="P71" t="s">
        <v>334</v>
      </c>
      <c r="Q71">
        <v>1</v>
      </c>
      <c r="W71">
        <v>0</v>
      </c>
      <c r="X71">
        <v>2071614860</v>
      </c>
      <c r="Y71">
        <v>0.03</v>
      </c>
      <c r="AA71">
        <v>0</v>
      </c>
      <c r="AB71">
        <v>1089.32</v>
      </c>
      <c r="AC71">
        <v>427.95</v>
      </c>
      <c r="AD71">
        <v>0</v>
      </c>
      <c r="AE71">
        <v>0</v>
      </c>
      <c r="AF71">
        <v>134.65</v>
      </c>
      <c r="AG71">
        <v>13.5</v>
      </c>
      <c r="AH71">
        <v>0</v>
      </c>
      <c r="AI71">
        <v>1</v>
      </c>
      <c r="AJ71">
        <v>8.09</v>
      </c>
      <c r="AK71">
        <v>31.7</v>
      </c>
      <c r="AL71">
        <v>1</v>
      </c>
      <c r="AN71">
        <v>0</v>
      </c>
      <c r="AO71">
        <v>1</v>
      </c>
      <c r="AP71">
        <v>0</v>
      </c>
      <c r="AQ71">
        <v>0</v>
      </c>
      <c r="AR71">
        <v>0</v>
      </c>
      <c r="AS71" t="s">
        <v>3</v>
      </c>
      <c r="AT71">
        <v>0.03</v>
      </c>
      <c r="AU71" t="s">
        <v>3</v>
      </c>
      <c r="AV71">
        <v>0</v>
      </c>
      <c r="AW71">
        <v>2</v>
      </c>
      <c r="AX71">
        <v>35520051</v>
      </c>
      <c r="AY71">
        <v>1</v>
      </c>
      <c r="AZ71">
        <v>0</v>
      </c>
      <c r="BA71">
        <v>72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CX71">
        <f>Y71*Source!I48</f>
        <v>2.9999999999999997E-4</v>
      </c>
      <c r="CY71">
        <f>AB71</f>
        <v>1089.32</v>
      </c>
      <c r="CZ71">
        <f>AF71</f>
        <v>134.65</v>
      </c>
      <c r="DA71">
        <f>AJ71</f>
        <v>8.09</v>
      </c>
      <c r="DB71">
        <f t="shared" si="10"/>
        <v>4.04</v>
      </c>
      <c r="DC71">
        <f t="shared" si="11"/>
        <v>0.41</v>
      </c>
    </row>
    <row r="72" spans="1:107">
      <c r="A72">
        <f>ROW(Source!A48)</f>
        <v>48</v>
      </c>
      <c r="B72">
        <v>34981951</v>
      </c>
      <c r="C72">
        <v>34987021</v>
      </c>
      <c r="D72">
        <v>29174500</v>
      </c>
      <c r="E72">
        <v>1</v>
      </c>
      <c r="F72">
        <v>1</v>
      </c>
      <c r="G72">
        <v>1</v>
      </c>
      <c r="H72">
        <v>2</v>
      </c>
      <c r="I72" t="s">
        <v>434</v>
      </c>
      <c r="J72" t="s">
        <v>435</v>
      </c>
      <c r="K72" t="s">
        <v>436</v>
      </c>
      <c r="L72">
        <v>1368</v>
      </c>
      <c r="N72">
        <v>1011</v>
      </c>
      <c r="O72" t="s">
        <v>334</v>
      </c>
      <c r="P72" t="s">
        <v>334</v>
      </c>
      <c r="Q72">
        <v>1</v>
      </c>
      <c r="W72">
        <v>0</v>
      </c>
      <c r="X72">
        <v>-239831557</v>
      </c>
      <c r="Y72">
        <v>4.0999999999999996</v>
      </c>
      <c r="AA72">
        <v>0</v>
      </c>
      <c r="AB72">
        <v>7.33</v>
      </c>
      <c r="AC72">
        <v>0</v>
      </c>
      <c r="AD72">
        <v>0</v>
      </c>
      <c r="AE72">
        <v>0</v>
      </c>
      <c r="AF72">
        <v>1.95</v>
      </c>
      <c r="AG72">
        <v>0</v>
      </c>
      <c r="AH72">
        <v>0</v>
      </c>
      <c r="AI72">
        <v>1</v>
      </c>
      <c r="AJ72">
        <v>3.76</v>
      </c>
      <c r="AK72">
        <v>31.7</v>
      </c>
      <c r="AL72">
        <v>1</v>
      </c>
      <c r="AN72">
        <v>0</v>
      </c>
      <c r="AO72">
        <v>1</v>
      </c>
      <c r="AP72">
        <v>0</v>
      </c>
      <c r="AQ72">
        <v>0</v>
      </c>
      <c r="AR72">
        <v>0</v>
      </c>
      <c r="AS72" t="s">
        <v>3</v>
      </c>
      <c r="AT72">
        <v>4.0999999999999996</v>
      </c>
      <c r="AU72" t="s">
        <v>3</v>
      </c>
      <c r="AV72">
        <v>0</v>
      </c>
      <c r="AW72">
        <v>2</v>
      </c>
      <c r="AX72">
        <v>35520052</v>
      </c>
      <c r="AY72">
        <v>1</v>
      </c>
      <c r="AZ72">
        <v>0</v>
      </c>
      <c r="BA72">
        <v>73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CX72">
        <f>Y72*Source!I48</f>
        <v>4.0999999999999995E-2</v>
      </c>
      <c r="CY72">
        <f>AB72</f>
        <v>7.33</v>
      </c>
      <c r="CZ72">
        <f>AF72</f>
        <v>1.95</v>
      </c>
      <c r="DA72">
        <f>AJ72</f>
        <v>3.76</v>
      </c>
      <c r="DB72">
        <f t="shared" si="10"/>
        <v>8</v>
      </c>
      <c r="DC72">
        <f t="shared" si="11"/>
        <v>0</v>
      </c>
    </row>
    <row r="73" spans="1:107">
      <c r="A73">
        <f>ROW(Source!A48)</f>
        <v>48</v>
      </c>
      <c r="B73">
        <v>34981951</v>
      </c>
      <c r="C73">
        <v>34987021</v>
      </c>
      <c r="D73">
        <v>29174913</v>
      </c>
      <c r="E73">
        <v>1</v>
      </c>
      <c r="F73">
        <v>1</v>
      </c>
      <c r="G73">
        <v>1</v>
      </c>
      <c r="H73">
        <v>2</v>
      </c>
      <c r="I73" t="s">
        <v>349</v>
      </c>
      <c r="J73" t="s">
        <v>350</v>
      </c>
      <c r="K73" t="s">
        <v>351</v>
      </c>
      <c r="L73">
        <v>1368</v>
      </c>
      <c r="N73">
        <v>1011</v>
      </c>
      <c r="O73" t="s">
        <v>334</v>
      </c>
      <c r="P73" t="s">
        <v>334</v>
      </c>
      <c r="Q73">
        <v>1</v>
      </c>
      <c r="W73">
        <v>0</v>
      </c>
      <c r="X73">
        <v>458544584</v>
      </c>
      <c r="Y73">
        <v>0.02</v>
      </c>
      <c r="AA73">
        <v>0</v>
      </c>
      <c r="AB73">
        <v>908.31</v>
      </c>
      <c r="AC73">
        <v>367.72</v>
      </c>
      <c r="AD73">
        <v>0</v>
      </c>
      <c r="AE73">
        <v>0</v>
      </c>
      <c r="AF73">
        <v>87.17</v>
      </c>
      <c r="AG73">
        <v>11.6</v>
      </c>
      <c r="AH73">
        <v>0</v>
      </c>
      <c r="AI73">
        <v>1</v>
      </c>
      <c r="AJ73">
        <v>10.42</v>
      </c>
      <c r="AK73">
        <v>31.7</v>
      </c>
      <c r="AL73">
        <v>1</v>
      </c>
      <c r="AN73">
        <v>0</v>
      </c>
      <c r="AO73">
        <v>1</v>
      </c>
      <c r="AP73">
        <v>0</v>
      </c>
      <c r="AQ73">
        <v>0</v>
      </c>
      <c r="AR73">
        <v>0</v>
      </c>
      <c r="AS73" t="s">
        <v>3</v>
      </c>
      <c r="AT73">
        <v>0.02</v>
      </c>
      <c r="AU73" t="s">
        <v>3</v>
      </c>
      <c r="AV73">
        <v>0</v>
      </c>
      <c r="AW73">
        <v>2</v>
      </c>
      <c r="AX73">
        <v>35520053</v>
      </c>
      <c r="AY73">
        <v>1</v>
      </c>
      <c r="AZ73">
        <v>0</v>
      </c>
      <c r="BA73">
        <v>74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CX73">
        <f>Y73*Source!I48</f>
        <v>2.0000000000000001E-4</v>
      </c>
      <c r="CY73">
        <f>AB73</f>
        <v>908.31</v>
      </c>
      <c r="CZ73">
        <f>AF73</f>
        <v>87.17</v>
      </c>
      <c r="DA73">
        <f>AJ73</f>
        <v>10.42</v>
      </c>
      <c r="DB73">
        <f t="shared" si="10"/>
        <v>1.74</v>
      </c>
      <c r="DC73">
        <f t="shared" si="11"/>
        <v>0.23</v>
      </c>
    </row>
    <row r="74" spans="1:107">
      <c r="A74">
        <f>ROW(Source!A48)</f>
        <v>48</v>
      </c>
      <c r="B74">
        <v>34981951</v>
      </c>
      <c r="C74">
        <v>34987021</v>
      </c>
      <c r="D74">
        <v>29114684</v>
      </c>
      <c r="E74">
        <v>1</v>
      </c>
      <c r="F74">
        <v>1</v>
      </c>
      <c r="G74">
        <v>1</v>
      </c>
      <c r="H74">
        <v>3</v>
      </c>
      <c r="I74" t="s">
        <v>437</v>
      </c>
      <c r="J74" t="s">
        <v>438</v>
      </c>
      <c r="K74" t="s">
        <v>439</v>
      </c>
      <c r="L74">
        <v>1348</v>
      </c>
      <c r="N74">
        <v>1009</v>
      </c>
      <c r="O74" t="s">
        <v>65</v>
      </c>
      <c r="P74" t="s">
        <v>65</v>
      </c>
      <c r="Q74">
        <v>1000</v>
      </c>
      <c r="W74">
        <v>0</v>
      </c>
      <c r="X74">
        <v>1269643534</v>
      </c>
      <c r="Y74">
        <v>1.6000000000000001E-4</v>
      </c>
      <c r="AA74">
        <v>112644</v>
      </c>
      <c r="AB74">
        <v>0</v>
      </c>
      <c r="AC74">
        <v>0</v>
      </c>
      <c r="AD74">
        <v>0</v>
      </c>
      <c r="AE74">
        <v>29800</v>
      </c>
      <c r="AF74">
        <v>0</v>
      </c>
      <c r="AG74">
        <v>0</v>
      </c>
      <c r="AH74">
        <v>0</v>
      </c>
      <c r="AI74">
        <v>3.78</v>
      </c>
      <c r="AJ74">
        <v>1</v>
      </c>
      <c r="AK74">
        <v>1</v>
      </c>
      <c r="AL74">
        <v>1</v>
      </c>
      <c r="AN74">
        <v>0</v>
      </c>
      <c r="AO74">
        <v>1</v>
      </c>
      <c r="AP74">
        <v>0</v>
      </c>
      <c r="AQ74">
        <v>0</v>
      </c>
      <c r="AR74">
        <v>0</v>
      </c>
      <c r="AS74" t="s">
        <v>3</v>
      </c>
      <c r="AT74">
        <v>1.6000000000000001E-4</v>
      </c>
      <c r="AU74" t="s">
        <v>3</v>
      </c>
      <c r="AV74">
        <v>0</v>
      </c>
      <c r="AW74">
        <v>2</v>
      </c>
      <c r="AX74">
        <v>35520054</v>
      </c>
      <c r="AY74">
        <v>1</v>
      </c>
      <c r="AZ74">
        <v>0</v>
      </c>
      <c r="BA74">
        <v>75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CX74">
        <f>Y74*Source!I48</f>
        <v>1.6000000000000001E-6</v>
      </c>
      <c r="CY74">
        <f>AA74</f>
        <v>112644</v>
      </c>
      <c r="CZ74">
        <f>AE74</f>
        <v>29800</v>
      </c>
      <c r="DA74">
        <f>AI74</f>
        <v>3.78</v>
      </c>
      <c r="DB74">
        <f t="shared" si="10"/>
        <v>4.7699999999999996</v>
      </c>
      <c r="DC74">
        <f t="shared" si="11"/>
        <v>0</v>
      </c>
    </row>
    <row r="75" spans="1:107">
      <c r="A75">
        <f>ROW(Source!A48)</f>
        <v>48</v>
      </c>
      <c r="B75">
        <v>34981951</v>
      </c>
      <c r="C75">
        <v>34987021</v>
      </c>
      <c r="D75">
        <v>29114688</v>
      </c>
      <c r="E75">
        <v>1</v>
      </c>
      <c r="F75">
        <v>1</v>
      </c>
      <c r="G75">
        <v>1</v>
      </c>
      <c r="H75">
        <v>3</v>
      </c>
      <c r="I75" t="s">
        <v>440</v>
      </c>
      <c r="J75" t="s">
        <v>441</v>
      </c>
      <c r="K75" t="s">
        <v>442</v>
      </c>
      <c r="L75">
        <v>1348</v>
      </c>
      <c r="N75">
        <v>1009</v>
      </c>
      <c r="O75" t="s">
        <v>65</v>
      </c>
      <c r="P75" t="s">
        <v>65</v>
      </c>
      <c r="Q75">
        <v>1000</v>
      </c>
      <c r="W75">
        <v>0</v>
      </c>
      <c r="X75">
        <v>1008226964</v>
      </c>
      <c r="Y75">
        <v>2.9999999999999997E-4</v>
      </c>
      <c r="AA75">
        <v>96705.4</v>
      </c>
      <c r="AB75">
        <v>0</v>
      </c>
      <c r="AC75">
        <v>0</v>
      </c>
      <c r="AD75">
        <v>0</v>
      </c>
      <c r="AE75">
        <v>12430</v>
      </c>
      <c r="AF75">
        <v>0</v>
      </c>
      <c r="AG75">
        <v>0</v>
      </c>
      <c r="AH75">
        <v>0</v>
      </c>
      <c r="AI75">
        <v>7.78</v>
      </c>
      <c r="AJ75">
        <v>1</v>
      </c>
      <c r="AK75">
        <v>1</v>
      </c>
      <c r="AL75">
        <v>1</v>
      </c>
      <c r="AN75">
        <v>0</v>
      </c>
      <c r="AO75">
        <v>1</v>
      </c>
      <c r="AP75">
        <v>0</v>
      </c>
      <c r="AQ75">
        <v>0</v>
      </c>
      <c r="AR75">
        <v>0</v>
      </c>
      <c r="AS75" t="s">
        <v>3</v>
      </c>
      <c r="AT75">
        <v>2.9999999999999997E-4</v>
      </c>
      <c r="AU75" t="s">
        <v>3</v>
      </c>
      <c r="AV75">
        <v>0</v>
      </c>
      <c r="AW75">
        <v>2</v>
      </c>
      <c r="AX75">
        <v>35520055</v>
      </c>
      <c r="AY75">
        <v>1</v>
      </c>
      <c r="AZ75">
        <v>0</v>
      </c>
      <c r="BA75">
        <v>76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CX75">
        <f>Y75*Source!I48</f>
        <v>2.9999999999999997E-6</v>
      </c>
      <c r="CY75">
        <f>AA75</f>
        <v>96705.4</v>
      </c>
      <c r="CZ75">
        <f>AE75</f>
        <v>12430</v>
      </c>
      <c r="DA75">
        <f>AI75</f>
        <v>7.78</v>
      </c>
      <c r="DB75">
        <f t="shared" si="10"/>
        <v>3.73</v>
      </c>
      <c r="DC75">
        <f t="shared" si="11"/>
        <v>0</v>
      </c>
    </row>
    <row r="76" spans="1:107">
      <c r="A76">
        <f>ROW(Source!A48)</f>
        <v>48</v>
      </c>
      <c r="B76">
        <v>34981951</v>
      </c>
      <c r="C76">
        <v>34987021</v>
      </c>
      <c r="D76">
        <v>29114470</v>
      </c>
      <c r="E76">
        <v>1</v>
      </c>
      <c r="F76">
        <v>1</v>
      </c>
      <c r="G76">
        <v>1</v>
      </c>
      <c r="H76">
        <v>3</v>
      </c>
      <c r="I76" t="s">
        <v>443</v>
      </c>
      <c r="J76" t="s">
        <v>444</v>
      </c>
      <c r="K76" t="s">
        <v>445</v>
      </c>
      <c r="L76">
        <v>1355</v>
      </c>
      <c r="N76">
        <v>1010</v>
      </c>
      <c r="O76" t="s">
        <v>85</v>
      </c>
      <c r="P76" t="s">
        <v>85</v>
      </c>
      <c r="Q76">
        <v>100</v>
      </c>
      <c r="W76">
        <v>0</v>
      </c>
      <c r="X76">
        <v>-228248654</v>
      </c>
      <c r="Y76">
        <v>1.02</v>
      </c>
      <c r="AA76">
        <v>54.33</v>
      </c>
      <c r="AB76">
        <v>0</v>
      </c>
      <c r="AC76">
        <v>0</v>
      </c>
      <c r="AD76">
        <v>0</v>
      </c>
      <c r="AE76">
        <v>86.24</v>
      </c>
      <c r="AF76">
        <v>0</v>
      </c>
      <c r="AG76">
        <v>0</v>
      </c>
      <c r="AH76">
        <v>0</v>
      </c>
      <c r="AI76">
        <v>0.63</v>
      </c>
      <c r="AJ76">
        <v>1</v>
      </c>
      <c r="AK76">
        <v>1</v>
      </c>
      <c r="AL76">
        <v>1</v>
      </c>
      <c r="AN76">
        <v>0</v>
      </c>
      <c r="AO76">
        <v>1</v>
      </c>
      <c r="AP76">
        <v>0</v>
      </c>
      <c r="AQ76">
        <v>0</v>
      </c>
      <c r="AR76">
        <v>0</v>
      </c>
      <c r="AS76" t="s">
        <v>3</v>
      </c>
      <c r="AT76">
        <v>1.02</v>
      </c>
      <c r="AU76" t="s">
        <v>3</v>
      </c>
      <c r="AV76">
        <v>0</v>
      </c>
      <c r="AW76">
        <v>2</v>
      </c>
      <c r="AX76">
        <v>35520056</v>
      </c>
      <c r="AY76">
        <v>1</v>
      </c>
      <c r="AZ76">
        <v>0</v>
      </c>
      <c r="BA76">
        <v>77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CX76">
        <f>Y76*Source!I48</f>
        <v>1.0200000000000001E-2</v>
      </c>
      <c r="CY76">
        <f>AA76</f>
        <v>54.33</v>
      </c>
      <c r="CZ76">
        <f>AE76</f>
        <v>86.24</v>
      </c>
      <c r="DA76">
        <f>AI76</f>
        <v>0.63</v>
      </c>
      <c r="DB76">
        <f t="shared" si="10"/>
        <v>87.96</v>
      </c>
      <c r="DC76">
        <f t="shared" si="11"/>
        <v>0</v>
      </c>
    </row>
    <row r="77" spans="1:107">
      <c r="A77">
        <f>ROW(Source!A48)</f>
        <v>48</v>
      </c>
      <c r="B77">
        <v>34981951</v>
      </c>
      <c r="C77">
        <v>34987021</v>
      </c>
      <c r="D77">
        <v>29171808</v>
      </c>
      <c r="E77">
        <v>1</v>
      </c>
      <c r="F77">
        <v>1</v>
      </c>
      <c r="G77">
        <v>1</v>
      </c>
      <c r="H77">
        <v>3</v>
      </c>
      <c r="I77" t="s">
        <v>446</v>
      </c>
      <c r="J77" t="s">
        <v>447</v>
      </c>
      <c r="K77" t="s">
        <v>448</v>
      </c>
      <c r="L77">
        <v>1374</v>
      </c>
      <c r="N77">
        <v>1013</v>
      </c>
      <c r="O77" t="s">
        <v>449</v>
      </c>
      <c r="P77" t="s">
        <v>449</v>
      </c>
      <c r="Q77">
        <v>1</v>
      </c>
      <c r="W77">
        <v>0</v>
      </c>
      <c r="X77">
        <v>-915781824</v>
      </c>
      <c r="Y77">
        <v>6.97</v>
      </c>
      <c r="AA77">
        <v>1</v>
      </c>
      <c r="AB77">
        <v>0</v>
      </c>
      <c r="AC77">
        <v>0</v>
      </c>
      <c r="AD77">
        <v>0</v>
      </c>
      <c r="AE77">
        <v>1</v>
      </c>
      <c r="AF77">
        <v>0</v>
      </c>
      <c r="AG77">
        <v>0</v>
      </c>
      <c r="AH77">
        <v>0</v>
      </c>
      <c r="AI77">
        <v>1</v>
      </c>
      <c r="AJ77">
        <v>1</v>
      </c>
      <c r="AK77">
        <v>1</v>
      </c>
      <c r="AL77">
        <v>1</v>
      </c>
      <c r="AN77">
        <v>0</v>
      </c>
      <c r="AO77">
        <v>1</v>
      </c>
      <c r="AP77">
        <v>0</v>
      </c>
      <c r="AQ77">
        <v>0</v>
      </c>
      <c r="AR77">
        <v>0</v>
      </c>
      <c r="AS77" t="s">
        <v>3</v>
      </c>
      <c r="AT77">
        <v>6.97</v>
      </c>
      <c r="AU77" t="s">
        <v>3</v>
      </c>
      <c r="AV77">
        <v>0</v>
      </c>
      <c r="AW77">
        <v>2</v>
      </c>
      <c r="AX77">
        <v>35520057</v>
      </c>
      <c r="AY77">
        <v>1</v>
      </c>
      <c r="AZ77">
        <v>0</v>
      </c>
      <c r="BA77">
        <v>78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CX77">
        <f>Y77*Source!I48</f>
        <v>6.9699999999999998E-2</v>
      </c>
      <c r="CY77">
        <f>AA77</f>
        <v>1</v>
      </c>
      <c r="CZ77">
        <f>AE77</f>
        <v>1</v>
      </c>
      <c r="DA77">
        <f>AI77</f>
        <v>1</v>
      </c>
      <c r="DB77">
        <f t="shared" si="10"/>
        <v>6.97</v>
      </c>
      <c r="DC77">
        <f t="shared" si="11"/>
        <v>0</v>
      </c>
    </row>
    <row r="78" spans="1:107">
      <c r="A78">
        <f>ROW(Source!A49)</f>
        <v>49</v>
      </c>
      <c r="B78">
        <v>34981951</v>
      </c>
      <c r="C78">
        <v>34987256</v>
      </c>
      <c r="D78">
        <v>29364679</v>
      </c>
      <c r="E78">
        <v>1</v>
      </c>
      <c r="F78">
        <v>1</v>
      </c>
      <c r="G78">
        <v>1</v>
      </c>
      <c r="H78">
        <v>1</v>
      </c>
      <c r="I78" t="s">
        <v>429</v>
      </c>
      <c r="J78" t="s">
        <v>3</v>
      </c>
      <c r="K78" t="s">
        <v>430</v>
      </c>
      <c r="L78">
        <v>1369</v>
      </c>
      <c r="N78">
        <v>1013</v>
      </c>
      <c r="O78" t="s">
        <v>327</v>
      </c>
      <c r="P78" t="s">
        <v>327</v>
      </c>
      <c r="Q78">
        <v>1</v>
      </c>
      <c r="W78">
        <v>0</v>
      </c>
      <c r="X78">
        <v>931378261</v>
      </c>
      <c r="Y78">
        <v>30.48</v>
      </c>
      <c r="AA78">
        <v>0</v>
      </c>
      <c r="AB78">
        <v>0</v>
      </c>
      <c r="AC78">
        <v>0</v>
      </c>
      <c r="AD78">
        <v>309.82</v>
      </c>
      <c r="AE78">
        <v>0</v>
      </c>
      <c r="AF78">
        <v>0</v>
      </c>
      <c r="AG78">
        <v>0</v>
      </c>
      <c r="AH78">
        <v>309.82</v>
      </c>
      <c r="AI78">
        <v>1</v>
      </c>
      <c r="AJ78">
        <v>1</v>
      </c>
      <c r="AK78">
        <v>1</v>
      </c>
      <c r="AL78">
        <v>1</v>
      </c>
      <c r="AN78">
        <v>0</v>
      </c>
      <c r="AO78">
        <v>1</v>
      </c>
      <c r="AP78">
        <v>0</v>
      </c>
      <c r="AQ78">
        <v>0</v>
      </c>
      <c r="AR78">
        <v>0</v>
      </c>
      <c r="AS78" t="s">
        <v>3</v>
      </c>
      <c r="AT78">
        <v>30.48</v>
      </c>
      <c r="AU78" t="s">
        <v>3</v>
      </c>
      <c r="AV78">
        <v>1</v>
      </c>
      <c r="AW78">
        <v>2</v>
      </c>
      <c r="AX78">
        <v>35520058</v>
      </c>
      <c r="AY78">
        <v>1</v>
      </c>
      <c r="AZ78">
        <v>0</v>
      </c>
      <c r="BA78">
        <v>79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CX78">
        <f>Y78*Source!I49</f>
        <v>0.60960000000000003</v>
      </c>
      <c r="CY78">
        <f>AD78</f>
        <v>309.82</v>
      </c>
      <c r="CZ78">
        <f>AH78</f>
        <v>309.82</v>
      </c>
      <c r="DA78">
        <f>AL78</f>
        <v>1</v>
      </c>
      <c r="DB78">
        <f t="shared" si="10"/>
        <v>9443.31</v>
      </c>
      <c r="DC78">
        <f t="shared" si="11"/>
        <v>0</v>
      </c>
    </row>
    <row r="79" spans="1:107">
      <c r="A79">
        <f>ROW(Source!A49)</f>
        <v>49</v>
      </c>
      <c r="B79">
        <v>34981951</v>
      </c>
      <c r="C79">
        <v>34987256</v>
      </c>
      <c r="D79">
        <v>121548</v>
      </c>
      <c r="E79">
        <v>1</v>
      </c>
      <c r="F79">
        <v>1</v>
      </c>
      <c r="G79">
        <v>1</v>
      </c>
      <c r="H79">
        <v>1</v>
      </c>
      <c r="I79" t="s">
        <v>328</v>
      </c>
      <c r="J79" t="s">
        <v>3</v>
      </c>
      <c r="K79" t="s">
        <v>329</v>
      </c>
      <c r="L79">
        <v>608254</v>
      </c>
      <c r="N79">
        <v>1013</v>
      </c>
      <c r="O79" t="s">
        <v>330</v>
      </c>
      <c r="P79" t="s">
        <v>330</v>
      </c>
      <c r="Q79">
        <v>1</v>
      </c>
      <c r="W79">
        <v>0</v>
      </c>
      <c r="X79">
        <v>-185737400</v>
      </c>
      <c r="Y79">
        <v>0.03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1</v>
      </c>
      <c r="AJ79">
        <v>1</v>
      </c>
      <c r="AK79">
        <v>1</v>
      </c>
      <c r="AL79">
        <v>1</v>
      </c>
      <c r="AN79">
        <v>0</v>
      </c>
      <c r="AO79">
        <v>1</v>
      </c>
      <c r="AP79">
        <v>0</v>
      </c>
      <c r="AQ79">
        <v>0</v>
      </c>
      <c r="AR79">
        <v>0</v>
      </c>
      <c r="AS79" t="s">
        <v>3</v>
      </c>
      <c r="AT79">
        <v>0.03</v>
      </c>
      <c r="AU79" t="s">
        <v>3</v>
      </c>
      <c r="AV79">
        <v>2</v>
      </c>
      <c r="AW79">
        <v>2</v>
      </c>
      <c r="AX79">
        <v>35520059</v>
      </c>
      <c r="AY79">
        <v>1</v>
      </c>
      <c r="AZ79">
        <v>0</v>
      </c>
      <c r="BA79">
        <v>80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CX79">
        <f>Y79*Source!I49</f>
        <v>5.9999999999999995E-4</v>
      </c>
      <c r="CY79">
        <f>AD79</f>
        <v>0</v>
      </c>
      <c r="CZ79">
        <f>AH79</f>
        <v>0</v>
      </c>
      <c r="DA79">
        <f>AL79</f>
        <v>1</v>
      </c>
      <c r="DB79">
        <f t="shared" si="10"/>
        <v>0</v>
      </c>
      <c r="DC79">
        <f t="shared" si="11"/>
        <v>0</v>
      </c>
    </row>
    <row r="80" spans="1:107">
      <c r="A80">
        <f>ROW(Source!A49)</f>
        <v>49</v>
      </c>
      <c r="B80">
        <v>34981951</v>
      </c>
      <c r="C80">
        <v>34987256</v>
      </c>
      <c r="D80">
        <v>29172362</v>
      </c>
      <c r="E80">
        <v>1</v>
      </c>
      <c r="F80">
        <v>1</v>
      </c>
      <c r="G80">
        <v>1</v>
      </c>
      <c r="H80">
        <v>2</v>
      </c>
      <c r="I80" t="s">
        <v>431</v>
      </c>
      <c r="J80" t="s">
        <v>432</v>
      </c>
      <c r="K80" t="s">
        <v>433</v>
      </c>
      <c r="L80">
        <v>1368</v>
      </c>
      <c r="N80">
        <v>1011</v>
      </c>
      <c r="O80" t="s">
        <v>334</v>
      </c>
      <c r="P80" t="s">
        <v>334</v>
      </c>
      <c r="Q80">
        <v>1</v>
      </c>
      <c r="W80">
        <v>0</v>
      </c>
      <c r="X80">
        <v>2071614860</v>
      </c>
      <c r="Y80">
        <v>0.03</v>
      </c>
      <c r="AA80">
        <v>0</v>
      </c>
      <c r="AB80">
        <v>1089.32</v>
      </c>
      <c r="AC80">
        <v>427.95</v>
      </c>
      <c r="AD80">
        <v>0</v>
      </c>
      <c r="AE80">
        <v>0</v>
      </c>
      <c r="AF80">
        <v>134.65</v>
      </c>
      <c r="AG80">
        <v>13.5</v>
      </c>
      <c r="AH80">
        <v>0</v>
      </c>
      <c r="AI80">
        <v>1</v>
      </c>
      <c r="AJ80">
        <v>8.09</v>
      </c>
      <c r="AK80">
        <v>31.7</v>
      </c>
      <c r="AL80">
        <v>1</v>
      </c>
      <c r="AN80">
        <v>0</v>
      </c>
      <c r="AO80">
        <v>1</v>
      </c>
      <c r="AP80">
        <v>0</v>
      </c>
      <c r="AQ80">
        <v>0</v>
      </c>
      <c r="AR80">
        <v>0</v>
      </c>
      <c r="AS80" t="s">
        <v>3</v>
      </c>
      <c r="AT80">
        <v>0.03</v>
      </c>
      <c r="AU80" t="s">
        <v>3</v>
      </c>
      <c r="AV80">
        <v>0</v>
      </c>
      <c r="AW80">
        <v>2</v>
      </c>
      <c r="AX80">
        <v>35520060</v>
      </c>
      <c r="AY80">
        <v>1</v>
      </c>
      <c r="AZ80">
        <v>0</v>
      </c>
      <c r="BA80">
        <v>81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CX80">
        <f>Y80*Source!I49</f>
        <v>5.9999999999999995E-4</v>
      </c>
      <c r="CY80">
        <f>AB80</f>
        <v>1089.32</v>
      </c>
      <c r="CZ80">
        <f>AF80</f>
        <v>134.65</v>
      </c>
      <c r="DA80">
        <f>AJ80</f>
        <v>8.09</v>
      </c>
      <c r="DB80">
        <f t="shared" si="10"/>
        <v>4.04</v>
      </c>
      <c r="DC80">
        <f t="shared" si="11"/>
        <v>0.41</v>
      </c>
    </row>
    <row r="81" spans="1:107">
      <c r="A81">
        <f>ROW(Source!A49)</f>
        <v>49</v>
      </c>
      <c r="B81">
        <v>34981951</v>
      </c>
      <c r="C81">
        <v>34987256</v>
      </c>
      <c r="D81">
        <v>29174913</v>
      </c>
      <c r="E81">
        <v>1</v>
      </c>
      <c r="F81">
        <v>1</v>
      </c>
      <c r="G81">
        <v>1</v>
      </c>
      <c r="H81">
        <v>2</v>
      </c>
      <c r="I81" t="s">
        <v>349</v>
      </c>
      <c r="J81" t="s">
        <v>350</v>
      </c>
      <c r="K81" t="s">
        <v>351</v>
      </c>
      <c r="L81">
        <v>1368</v>
      </c>
      <c r="N81">
        <v>1011</v>
      </c>
      <c r="O81" t="s">
        <v>334</v>
      </c>
      <c r="P81" t="s">
        <v>334</v>
      </c>
      <c r="Q81">
        <v>1</v>
      </c>
      <c r="W81">
        <v>0</v>
      </c>
      <c r="X81">
        <v>458544584</v>
      </c>
      <c r="Y81">
        <v>0.02</v>
      </c>
      <c r="AA81">
        <v>0</v>
      </c>
      <c r="AB81">
        <v>908.31</v>
      </c>
      <c r="AC81">
        <v>367.72</v>
      </c>
      <c r="AD81">
        <v>0</v>
      </c>
      <c r="AE81">
        <v>0</v>
      </c>
      <c r="AF81">
        <v>87.17</v>
      </c>
      <c r="AG81">
        <v>11.6</v>
      </c>
      <c r="AH81">
        <v>0</v>
      </c>
      <c r="AI81">
        <v>1</v>
      </c>
      <c r="AJ81">
        <v>10.42</v>
      </c>
      <c r="AK81">
        <v>31.7</v>
      </c>
      <c r="AL81">
        <v>1</v>
      </c>
      <c r="AN81">
        <v>0</v>
      </c>
      <c r="AO81">
        <v>1</v>
      </c>
      <c r="AP81">
        <v>0</v>
      </c>
      <c r="AQ81">
        <v>0</v>
      </c>
      <c r="AR81">
        <v>0</v>
      </c>
      <c r="AS81" t="s">
        <v>3</v>
      </c>
      <c r="AT81">
        <v>0.02</v>
      </c>
      <c r="AU81" t="s">
        <v>3</v>
      </c>
      <c r="AV81">
        <v>0</v>
      </c>
      <c r="AW81">
        <v>2</v>
      </c>
      <c r="AX81">
        <v>35520061</v>
      </c>
      <c r="AY81">
        <v>1</v>
      </c>
      <c r="AZ81">
        <v>0</v>
      </c>
      <c r="BA81">
        <v>82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CX81">
        <f>Y81*Source!I49</f>
        <v>4.0000000000000002E-4</v>
      </c>
      <c r="CY81">
        <f>AB81</f>
        <v>908.31</v>
      </c>
      <c r="CZ81">
        <f>AF81</f>
        <v>87.17</v>
      </c>
      <c r="DA81">
        <f>AJ81</f>
        <v>10.42</v>
      </c>
      <c r="DB81">
        <f t="shared" si="10"/>
        <v>1.74</v>
      </c>
      <c r="DC81">
        <f t="shared" si="11"/>
        <v>0.23</v>
      </c>
    </row>
    <row r="82" spans="1:107">
      <c r="A82">
        <f>ROW(Source!A49)</f>
        <v>49</v>
      </c>
      <c r="B82">
        <v>34981951</v>
      </c>
      <c r="C82">
        <v>34987256</v>
      </c>
      <c r="D82">
        <v>29114246</v>
      </c>
      <c r="E82">
        <v>1</v>
      </c>
      <c r="F82">
        <v>1</v>
      </c>
      <c r="G82">
        <v>1</v>
      </c>
      <c r="H82">
        <v>3</v>
      </c>
      <c r="I82" t="s">
        <v>450</v>
      </c>
      <c r="J82" t="s">
        <v>451</v>
      </c>
      <c r="K82" t="s">
        <v>452</v>
      </c>
      <c r="L82">
        <v>1346</v>
      </c>
      <c r="N82">
        <v>1009</v>
      </c>
      <c r="O82" t="s">
        <v>105</v>
      </c>
      <c r="P82" t="s">
        <v>105</v>
      </c>
      <c r="Q82">
        <v>1</v>
      </c>
      <c r="W82">
        <v>0</v>
      </c>
      <c r="X82">
        <v>-421273247</v>
      </c>
      <c r="Y82">
        <v>1.5</v>
      </c>
      <c r="AA82">
        <v>79.64</v>
      </c>
      <c r="AB82">
        <v>0</v>
      </c>
      <c r="AC82">
        <v>0</v>
      </c>
      <c r="AD82">
        <v>0</v>
      </c>
      <c r="AE82">
        <v>9.0399999999999991</v>
      </c>
      <c r="AF82">
        <v>0</v>
      </c>
      <c r="AG82">
        <v>0</v>
      </c>
      <c r="AH82">
        <v>0</v>
      </c>
      <c r="AI82">
        <v>8.81</v>
      </c>
      <c r="AJ82">
        <v>1</v>
      </c>
      <c r="AK82">
        <v>1</v>
      </c>
      <c r="AL82">
        <v>1</v>
      </c>
      <c r="AN82">
        <v>0</v>
      </c>
      <c r="AO82">
        <v>1</v>
      </c>
      <c r="AP82">
        <v>0</v>
      </c>
      <c r="AQ82">
        <v>0</v>
      </c>
      <c r="AR82">
        <v>0</v>
      </c>
      <c r="AS82" t="s">
        <v>3</v>
      </c>
      <c r="AT82">
        <v>1.5</v>
      </c>
      <c r="AU82" t="s">
        <v>3</v>
      </c>
      <c r="AV82">
        <v>0</v>
      </c>
      <c r="AW82">
        <v>2</v>
      </c>
      <c r="AX82">
        <v>35520062</v>
      </c>
      <c r="AY82">
        <v>1</v>
      </c>
      <c r="AZ82">
        <v>0</v>
      </c>
      <c r="BA82">
        <v>83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CX82">
        <f>Y82*Source!I49</f>
        <v>0.03</v>
      </c>
      <c r="CY82">
        <f>AA82</f>
        <v>79.64</v>
      </c>
      <c r="CZ82">
        <f>AE82</f>
        <v>9.0399999999999991</v>
      </c>
      <c r="DA82">
        <f>AI82</f>
        <v>8.81</v>
      </c>
      <c r="DB82">
        <f t="shared" si="10"/>
        <v>13.56</v>
      </c>
      <c r="DC82">
        <f t="shared" si="11"/>
        <v>0</v>
      </c>
    </row>
    <row r="83" spans="1:107">
      <c r="A83">
        <f>ROW(Source!A49)</f>
        <v>49</v>
      </c>
      <c r="B83">
        <v>34981951</v>
      </c>
      <c r="C83">
        <v>34987256</v>
      </c>
      <c r="D83">
        <v>29110838</v>
      </c>
      <c r="E83">
        <v>1</v>
      </c>
      <c r="F83">
        <v>1</v>
      </c>
      <c r="G83">
        <v>1</v>
      </c>
      <c r="H83">
        <v>3</v>
      </c>
      <c r="I83" t="s">
        <v>453</v>
      </c>
      <c r="J83" t="s">
        <v>454</v>
      </c>
      <c r="K83" t="s">
        <v>455</v>
      </c>
      <c r="L83">
        <v>1346</v>
      </c>
      <c r="N83">
        <v>1009</v>
      </c>
      <c r="O83" t="s">
        <v>105</v>
      </c>
      <c r="P83" t="s">
        <v>105</v>
      </c>
      <c r="Q83">
        <v>1</v>
      </c>
      <c r="W83">
        <v>0</v>
      </c>
      <c r="X83">
        <v>-667794164</v>
      </c>
      <c r="Y83">
        <v>0.42</v>
      </c>
      <c r="AA83">
        <v>100.04</v>
      </c>
      <c r="AB83">
        <v>0</v>
      </c>
      <c r="AC83">
        <v>0</v>
      </c>
      <c r="AD83">
        <v>0</v>
      </c>
      <c r="AE83">
        <v>30.5</v>
      </c>
      <c r="AF83">
        <v>0</v>
      </c>
      <c r="AG83">
        <v>0</v>
      </c>
      <c r="AH83">
        <v>0</v>
      </c>
      <c r="AI83">
        <v>3.28</v>
      </c>
      <c r="AJ83">
        <v>1</v>
      </c>
      <c r="AK83">
        <v>1</v>
      </c>
      <c r="AL83">
        <v>1</v>
      </c>
      <c r="AN83">
        <v>0</v>
      </c>
      <c r="AO83">
        <v>1</v>
      </c>
      <c r="AP83">
        <v>0</v>
      </c>
      <c r="AQ83">
        <v>0</v>
      </c>
      <c r="AR83">
        <v>0</v>
      </c>
      <c r="AS83" t="s">
        <v>3</v>
      </c>
      <c r="AT83">
        <v>0.42</v>
      </c>
      <c r="AU83" t="s">
        <v>3</v>
      </c>
      <c r="AV83">
        <v>0</v>
      </c>
      <c r="AW83">
        <v>2</v>
      </c>
      <c r="AX83">
        <v>35520063</v>
      </c>
      <c r="AY83">
        <v>1</v>
      </c>
      <c r="AZ83">
        <v>0</v>
      </c>
      <c r="BA83">
        <v>84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CX83">
        <f>Y83*Source!I49</f>
        <v>8.3999999999999995E-3</v>
      </c>
      <c r="CY83">
        <f>AA83</f>
        <v>100.04</v>
      </c>
      <c r="CZ83">
        <f>AE83</f>
        <v>30.5</v>
      </c>
      <c r="DA83">
        <f>AI83</f>
        <v>3.28</v>
      </c>
      <c r="DB83">
        <f t="shared" si="10"/>
        <v>12.81</v>
      </c>
      <c r="DC83">
        <f t="shared" si="11"/>
        <v>0</v>
      </c>
    </row>
    <row r="84" spans="1:107">
      <c r="A84">
        <f>ROW(Source!A49)</f>
        <v>49</v>
      </c>
      <c r="B84">
        <v>34981951</v>
      </c>
      <c r="C84">
        <v>34987256</v>
      </c>
      <c r="D84">
        <v>29149204</v>
      </c>
      <c r="E84">
        <v>1</v>
      </c>
      <c r="F84">
        <v>1</v>
      </c>
      <c r="G84">
        <v>1</v>
      </c>
      <c r="H84">
        <v>3</v>
      </c>
      <c r="I84" t="s">
        <v>456</v>
      </c>
      <c r="J84" t="s">
        <v>457</v>
      </c>
      <c r="K84" t="s">
        <v>458</v>
      </c>
      <c r="L84">
        <v>1348</v>
      </c>
      <c r="N84">
        <v>1009</v>
      </c>
      <c r="O84" t="s">
        <v>65</v>
      </c>
      <c r="P84" t="s">
        <v>65</v>
      </c>
      <c r="Q84">
        <v>1000</v>
      </c>
      <c r="W84">
        <v>0</v>
      </c>
      <c r="X84">
        <v>-1132764130</v>
      </c>
      <c r="Y84">
        <v>3.15E-3</v>
      </c>
      <c r="AA84">
        <v>4963.8599999999997</v>
      </c>
      <c r="AB84">
        <v>0</v>
      </c>
      <c r="AC84">
        <v>0</v>
      </c>
      <c r="AD84">
        <v>0</v>
      </c>
      <c r="AE84">
        <v>729.98</v>
      </c>
      <c r="AF84">
        <v>0</v>
      </c>
      <c r="AG84">
        <v>0</v>
      </c>
      <c r="AH84">
        <v>0</v>
      </c>
      <c r="AI84">
        <v>6.8</v>
      </c>
      <c r="AJ84">
        <v>1</v>
      </c>
      <c r="AK84">
        <v>1</v>
      </c>
      <c r="AL84">
        <v>1</v>
      </c>
      <c r="AN84">
        <v>0</v>
      </c>
      <c r="AO84">
        <v>1</v>
      </c>
      <c r="AP84">
        <v>0</v>
      </c>
      <c r="AQ84">
        <v>0</v>
      </c>
      <c r="AR84">
        <v>0</v>
      </c>
      <c r="AS84" t="s">
        <v>3</v>
      </c>
      <c r="AT84">
        <v>3.15E-3</v>
      </c>
      <c r="AU84" t="s">
        <v>3</v>
      </c>
      <c r="AV84">
        <v>0</v>
      </c>
      <c r="AW84">
        <v>2</v>
      </c>
      <c r="AX84">
        <v>35520064</v>
      </c>
      <c r="AY84">
        <v>1</v>
      </c>
      <c r="AZ84">
        <v>0</v>
      </c>
      <c r="BA84">
        <v>85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CX84">
        <f>Y84*Source!I49</f>
        <v>6.3E-5</v>
      </c>
      <c r="CY84">
        <f>AA84</f>
        <v>4963.8599999999997</v>
      </c>
      <c r="CZ84">
        <f>AE84</f>
        <v>729.98</v>
      </c>
      <c r="DA84">
        <f>AI84</f>
        <v>6.8</v>
      </c>
      <c r="DB84">
        <f t="shared" si="10"/>
        <v>2.2999999999999998</v>
      </c>
      <c r="DC84">
        <f t="shared" si="11"/>
        <v>0</v>
      </c>
    </row>
    <row r="85" spans="1:107">
      <c r="A85">
        <f>ROW(Source!A49)</f>
        <v>49</v>
      </c>
      <c r="B85">
        <v>34981951</v>
      </c>
      <c r="C85">
        <v>34987256</v>
      </c>
      <c r="D85">
        <v>29170678</v>
      </c>
      <c r="E85">
        <v>1</v>
      </c>
      <c r="F85">
        <v>1</v>
      </c>
      <c r="G85">
        <v>1</v>
      </c>
      <c r="H85">
        <v>3</v>
      </c>
      <c r="I85" t="s">
        <v>459</v>
      </c>
      <c r="J85" t="s">
        <v>460</v>
      </c>
      <c r="K85" t="s">
        <v>461</v>
      </c>
      <c r="L85">
        <v>1354</v>
      </c>
      <c r="N85">
        <v>1010</v>
      </c>
      <c r="O85" t="s">
        <v>361</v>
      </c>
      <c r="P85" t="s">
        <v>361</v>
      </c>
      <c r="Q85">
        <v>1</v>
      </c>
      <c r="W85">
        <v>0</v>
      </c>
      <c r="X85">
        <v>-808655695</v>
      </c>
      <c r="Y85">
        <v>102</v>
      </c>
      <c r="AA85">
        <v>0.69</v>
      </c>
      <c r="AB85">
        <v>0</v>
      </c>
      <c r="AC85">
        <v>0</v>
      </c>
      <c r="AD85">
        <v>0</v>
      </c>
      <c r="AE85">
        <v>0.28000000000000003</v>
      </c>
      <c r="AF85">
        <v>0</v>
      </c>
      <c r="AG85">
        <v>0</v>
      </c>
      <c r="AH85">
        <v>0</v>
      </c>
      <c r="AI85">
        <v>2.46</v>
      </c>
      <c r="AJ85">
        <v>1</v>
      </c>
      <c r="AK85">
        <v>1</v>
      </c>
      <c r="AL85">
        <v>1</v>
      </c>
      <c r="AN85">
        <v>0</v>
      </c>
      <c r="AO85">
        <v>1</v>
      </c>
      <c r="AP85">
        <v>0</v>
      </c>
      <c r="AQ85">
        <v>0</v>
      </c>
      <c r="AR85">
        <v>0</v>
      </c>
      <c r="AS85" t="s">
        <v>3</v>
      </c>
      <c r="AT85">
        <v>102</v>
      </c>
      <c r="AU85" t="s">
        <v>3</v>
      </c>
      <c r="AV85">
        <v>0</v>
      </c>
      <c r="AW85">
        <v>2</v>
      </c>
      <c r="AX85">
        <v>35520065</v>
      </c>
      <c r="AY85">
        <v>1</v>
      </c>
      <c r="AZ85">
        <v>0</v>
      </c>
      <c r="BA85">
        <v>86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CX85">
        <f>Y85*Source!I49</f>
        <v>2.04</v>
      </c>
      <c r="CY85">
        <f>AA85</f>
        <v>0.69</v>
      </c>
      <c r="CZ85">
        <f>AE85</f>
        <v>0.28000000000000003</v>
      </c>
      <c r="DA85">
        <f>AI85</f>
        <v>2.46</v>
      </c>
      <c r="DB85">
        <f t="shared" si="10"/>
        <v>28.56</v>
      </c>
      <c r="DC85">
        <f t="shared" si="11"/>
        <v>0</v>
      </c>
    </row>
    <row r="86" spans="1:107">
      <c r="A86">
        <f>ROW(Source!A49)</f>
        <v>49</v>
      </c>
      <c r="B86">
        <v>34981951</v>
      </c>
      <c r="C86">
        <v>34987256</v>
      </c>
      <c r="D86">
        <v>29171808</v>
      </c>
      <c r="E86">
        <v>1</v>
      </c>
      <c r="F86">
        <v>1</v>
      </c>
      <c r="G86">
        <v>1</v>
      </c>
      <c r="H86">
        <v>3</v>
      </c>
      <c r="I86" t="s">
        <v>446</v>
      </c>
      <c r="J86" t="s">
        <v>447</v>
      </c>
      <c r="K86" t="s">
        <v>448</v>
      </c>
      <c r="L86">
        <v>1374</v>
      </c>
      <c r="N86">
        <v>1013</v>
      </c>
      <c r="O86" t="s">
        <v>449</v>
      </c>
      <c r="P86" t="s">
        <v>449</v>
      </c>
      <c r="Q86">
        <v>1</v>
      </c>
      <c r="W86">
        <v>0</v>
      </c>
      <c r="X86">
        <v>-915781824</v>
      </c>
      <c r="Y86">
        <v>6.05</v>
      </c>
      <c r="AA86">
        <v>1</v>
      </c>
      <c r="AB86">
        <v>0</v>
      </c>
      <c r="AC86">
        <v>0</v>
      </c>
      <c r="AD86">
        <v>0</v>
      </c>
      <c r="AE86">
        <v>1</v>
      </c>
      <c r="AF86">
        <v>0</v>
      </c>
      <c r="AG86">
        <v>0</v>
      </c>
      <c r="AH86">
        <v>0</v>
      </c>
      <c r="AI86">
        <v>1</v>
      </c>
      <c r="AJ86">
        <v>1</v>
      </c>
      <c r="AK86">
        <v>1</v>
      </c>
      <c r="AL86">
        <v>1</v>
      </c>
      <c r="AN86">
        <v>0</v>
      </c>
      <c r="AO86">
        <v>1</v>
      </c>
      <c r="AP86">
        <v>0</v>
      </c>
      <c r="AQ86">
        <v>0</v>
      </c>
      <c r="AR86">
        <v>0</v>
      </c>
      <c r="AS86" t="s">
        <v>3</v>
      </c>
      <c r="AT86">
        <v>6.05</v>
      </c>
      <c r="AU86" t="s">
        <v>3</v>
      </c>
      <c r="AV86">
        <v>0</v>
      </c>
      <c r="AW86">
        <v>2</v>
      </c>
      <c r="AX86">
        <v>35520066</v>
      </c>
      <c r="AY86">
        <v>1</v>
      </c>
      <c r="AZ86">
        <v>0</v>
      </c>
      <c r="BA86">
        <v>87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CX86">
        <f>Y86*Source!I49</f>
        <v>0.121</v>
      </c>
      <c r="CY86">
        <f>AA86</f>
        <v>1</v>
      </c>
      <c r="CZ86">
        <f>AE86</f>
        <v>1</v>
      </c>
      <c r="DA86">
        <f>AI86</f>
        <v>1</v>
      </c>
      <c r="DB86">
        <f t="shared" si="10"/>
        <v>6.05</v>
      </c>
      <c r="DC86">
        <f t="shared" si="11"/>
        <v>0</v>
      </c>
    </row>
    <row r="87" spans="1:107">
      <c r="A87">
        <f>ROW(Source!A50)</f>
        <v>50</v>
      </c>
      <c r="B87">
        <v>34981951</v>
      </c>
      <c r="C87">
        <v>35520710</v>
      </c>
      <c r="D87">
        <v>18410572</v>
      </c>
      <c r="E87">
        <v>1</v>
      </c>
      <c r="F87">
        <v>1</v>
      </c>
      <c r="G87">
        <v>1</v>
      </c>
      <c r="H87">
        <v>1</v>
      </c>
      <c r="I87" t="s">
        <v>338</v>
      </c>
      <c r="J87" t="s">
        <v>3</v>
      </c>
      <c r="K87" t="s">
        <v>339</v>
      </c>
      <c r="L87">
        <v>1369</v>
      </c>
      <c r="N87">
        <v>1013</v>
      </c>
      <c r="O87" t="s">
        <v>327</v>
      </c>
      <c r="P87" t="s">
        <v>327</v>
      </c>
      <c r="Q87">
        <v>1</v>
      </c>
      <c r="W87">
        <v>0</v>
      </c>
      <c r="X87">
        <v>-546915240</v>
      </c>
      <c r="Y87">
        <v>43.56</v>
      </c>
      <c r="AA87">
        <v>0</v>
      </c>
      <c r="AB87">
        <v>0</v>
      </c>
      <c r="AC87">
        <v>0</v>
      </c>
      <c r="AD87">
        <v>272.97000000000003</v>
      </c>
      <c r="AE87">
        <v>0</v>
      </c>
      <c r="AF87">
        <v>0</v>
      </c>
      <c r="AG87">
        <v>0</v>
      </c>
      <c r="AH87">
        <v>272.97000000000003</v>
      </c>
      <c r="AI87">
        <v>1</v>
      </c>
      <c r="AJ87">
        <v>1</v>
      </c>
      <c r="AK87">
        <v>1</v>
      </c>
      <c r="AL87">
        <v>1</v>
      </c>
      <c r="AN87">
        <v>0</v>
      </c>
      <c r="AO87">
        <v>1</v>
      </c>
      <c r="AP87">
        <v>0</v>
      </c>
      <c r="AQ87">
        <v>0</v>
      </c>
      <c r="AR87">
        <v>0</v>
      </c>
      <c r="AS87" t="s">
        <v>3</v>
      </c>
      <c r="AT87">
        <v>43.56</v>
      </c>
      <c r="AU87" t="s">
        <v>3</v>
      </c>
      <c r="AV87">
        <v>1</v>
      </c>
      <c r="AW87">
        <v>2</v>
      </c>
      <c r="AX87">
        <v>35520711</v>
      </c>
      <c r="AY87">
        <v>1</v>
      </c>
      <c r="AZ87">
        <v>0</v>
      </c>
      <c r="BA87">
        <v>88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CX87">
        <f>Y87*Source!I50</f>
        <v>27.007200000000001</v>
      </c>
      <c r="CY87">
        <f>AD87</f>
        <v>272.97000000000003</v>
      </c>
      <c r="CZ87">
        <f>AH87</f>
        <v>272.97000000000003</v>
      </c>
      <c r="DA87">
        <f>AL87</f>
        <v>1</v>
      </c>
      <c r="DB87">
        <f t="shared" si="10"/>
        <v>11890.57</v>
      </c>
      <c r="DC87">
        <f t="shared" si="11"/>
        <v>0</v>
      </c>
    </row>
    <row r="88" spans="1:107">
      <c r="A88">
        <f>ROW(Source!A50)</f>
        <v>50</v>
      </c>
      <c r="B88">
        <v>34981951</v>
      </c>
      <c r="C88">
        <v>35520710</v>
      </c>
      <c r="D88">
        <v>121548</v>
      </c>
      <c r="E88">
        <v>1</v>
      </c>
      <c r="F88">
        <v>1</v>
      </c>
      <c r="G88">
        <v>1</v>
      </c>
      <c r="H88">
        <v>1</v>
      </c>
      <c r="I88" t="s">
        <v>328</v>
      </c>
      <c r="J88" t="s">
        <v>3</v>
      </c>
      <c r="K88" t="s">
        <v>329</v>
      </c>
      <c r="L88">
        <v>608254</v>
      </c>
      <c r="N88">
        <v>1013</v>
      </c>
      <c r="O88" t="s">
        <v>330</v>
      </c>
      <c r="P88" t="s">
        <v>330</v>
      </c>
      <c r="Q88">
        <v>1</v>
      </c>
      <c r="W88">
        <v>0</v>
      </c>
      <c r="X88">
        <v>-185737400</v>
      </c>
      <c r="Y88">
        <v>0.02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1</v>
      </c>
      <c r="AJ88">
        <v>1</v>
      </c>
      <c r="AK88">
        <v>1</v>
      </c>
      <c r="AL88">
        <v>1</v>
      </c>
      <c r="AN88">
        <v>0</v>
      </c>
      <c r="AO88">
        <v>1</v>
      </c>
      <c r="AP88">
        <v>0</v>
      </c>
      <c r="AQ88">
        <v>0</v>
      </c>
      <c r="AR88">
        <v>0</v>
      </c>
      <c r="AS88" t="s">
        <v>3</v>
      </c>
      <c r="AT88">
        <v>0.02</v>
      </c>
      <c r="AU88" t="s">
        <v>3</v>
      </c>
      <c r="AV88">
        <v>2</v>
      </c>
      <c r="AW88">
        <v>2</v>
      </c>
      <c r="AX88">
        <v>35520712</v>
      </c>
      <c r="AY88">
        <v>1</v>
      </c>
      <c r="AZ88">
        <v>0</v>
      </c>
      <c r="BA88">
        <v>89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CX88">
        <f>Y88*Source!I50</f>
        <v>1.24E-2</v>
      </c>
      <c r="CY88">
        <f>AD88</f>
        <v>0</v>
      </c>
      <c r="CZ88">
        <f>AH88</f>
        <v>0</v>
      </c>
      <c r="DA88">
        <f>AL88</f>
        <v>1</v>
      </c>
      <c r="DB88">
        <f t="shared" si="10"/>
        <v>0</v>
      </c>
      <c r="DC88">
        <f t="shared" si="11"/>
        <v>0</v>
      </c>
    </row>
    <row r="89" spans="1:107">
      <c r="A89">
        <f>ROW(Source!A50)</f>
        <v>50</v>
      </c>
      <c r="B89">
        <v>34981951</v>
      </c>
      <c r="C89">
        <v>35520710</v>
      </c>
      <c r="D89">
        <v>29172554</v>
      </c>
      <c r="E89">
        <v>1</v>
      </c>
      <c r="F89">
        <v>1</v>
      </c>
      <c r="G89">
        <v>1</v>
      </c>
      <c r="H89">
        <v>2</v>
      </c>
      <c r="I89" t="s">
        <v>462</v>
      </c>
      <c r="J89" t="s">
        <v>463</v>
      </c>
      <c r="K89" t="s">
        <v>464</v>
      </c>
      <c r="L89">
        <v>1368</v>
      </c>
      <c r="N89">
        <v>1011</v>
      </c>
      <c r="O89" t="s">
        <v>334</v>
      </c>
      <c r="P89" t="s">
        <v>334</v>
      </c>
      <c r="Q89">
        <v>1</v>
      </c>
      <c r="W89">
        <v>0</v>
      </c>
      <c r="X89">
        <v>-227040401</v>
      </c>
      <c r="Y89">
        <v>0.02</v>
      </c>
      <c r="AA89">
        <v>0</v>
      </c>
      <c r="AB89">
        <v>411.3</v>
      </c>
      <c r="AC89">
        <v>367.72</v>
      </c>
      <c r="AD89">
        <v>0</v>
      </c>
      <c r="AE89">
        <v>0</v>
      </c>
      <c r="AF89">
        <v>27.66</v>
      </c>
      <c r="AG89">
        <v>11.6</v>
      </c>
      <c r="AH89">
        <v>0</v>
      </c>
      <c r="AI89">
        <v>1</v>
      </c>
      <c r="AJ89">
        <v>14.87</v>
      </c>
      <c r="AK89">
        <v>31.7</v>
      </c>
      <c r="AL89">
        <v>1</v>
      </c>
      <c r="AN89">
        <v>0</v>
      </c>
      <c r="AO89">
        <v>1</v>
      </c>
      <c r="AP89">
        <v>0</v>
      </c>
      <c r="AQ89">
        <v>0</v>
      </c>
      <c r="AR89">
        <v>0</v>
      </c>
      <c r="AS89" t="s">
        <v>3</v>
      </c>
      <c r="AT89">
        <v>0.02</v>
      </c>
      <c r="AU89" t="s">
        <v>3</v>
      </c>
      <c r="AV89">
        <v>0</v>
      </c>
      <c r="AW89">
        <v>2</v>
      </c>
      <c r="AX89">
        <v>35520713</v>
      </c>
      <c r="AY89">
        <v>1</v>
      </c>
      <c r="AZ89">
        <v>0</v>
      </c>
      <c r="BA89">
        <v>90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CX89">
        <f>Y89*Source!I50</f>
        <v>1.24E-2</v>
      </c>
      <c r="CY89">
        <f>AB89</f>
        <v>411.3</v>
      </c>
      <c r="CZ89">
        <f>AF89</f>
        <v>27.66</v>
      </c>
      <c r="DA89">
        <f>AJ89</f>
        <v>14.87</v>
      </c>
      <c r="DB89">
        <f t="shared" si="10"/>
        <v>0.55000000000000004</v>
      </c>
      <c r="DC89">
        <f t="shared" si="11"/>
        <v>0.23</v>
      </c>
    </row>
    <row r="90" spans="1:107">
      <c r="A90">
        <f>ROW(Source!A50)</f>
        <v>50</v>
      </c>
      <c r="B90">
        <v>34981951</v>
      </c>
      <c r="C90">
        <v>35520710</v>
      </c>
      <c r="D90">
        <v>29174913</v>
      </c>
      <c r="E90">
        <v>1</v>
      </c>
      <c r="F90">
        <v>1</v>
      </c>
      <c r="G90">
        <v>1</v>
      </c>
      <c r="H90">
        <v>2</v>
      </c>
      <c r="I90" t="s">
        <v>349</v>
      </c>
      <c r="J90" t="s">
        <v>350</v>
      </c>
      <c r="K90" t="s">
        <v>351</v>
      </c>
      <c r="L90">
        <v>1368</v>
      </c>
      <c r="N90">
        <v>1011</v>
      </c>
      <c r="O90" t="s">
        <v>334</v>
      </c>
      <c r="P90" t="s">
        <v>334</v>
      </c>
      <c r="Q90">
        <v>1</v>
      </c>
      <c r="W90">
        <v>0</v>
      </c>
      <c r="X90">
        <v>458544584</v>
      </c>
      <c r="Y90">
        <v>0.15</v>
      </c>
      <c r="AA90">
        <v>0</v>
      </c>
      <c r="AB90">
        <v>908.31</v>
      </c>
      <c r="AC90">
        <v>367.72</v>
      </c>
      <c r="AD90">
        <v>0</v>
      </c>
      <c r="AE90">
        <v>0</v>
      </c>
      <c r="AF90">
        <v>87.17</v>
      </c>
      <c r="AG90">
        <v>11.6</v>
      </c>
      <c r="AH90">
        <v>0</v>
      </c>
      <c r="AI90">
        <v>1</v>
      </c>
      <c r="AJ90">
        <v>10.42</v>
      </c>
      <c r="AK90">
        <v>31.7</v>
      </c>
      <c r="AL90">
        <v>1</v>
      </c>
      <c r="AN90">
        <v>0</v>
      </c>
      <c r="AO90">
        <v>1</v>
      </c>
      <c r="AP90">
        <v>0</v>
      </c>
      <c r="AQ90">
        <v>0</v>
      </c>
      <c r="AR90">
        <v>0</v>
      </c>
      <c r="AS90" t="s">
        <v>3</v>
      </c>
      <c r="AT90">
        <v>0.15</v>
      </c>
      <c r="AU90" t="s">
        <v>3</v>
      </c>
      <c r="AV90">
        <v>0</v>
      </c>
      <c r="AW90">
        <v>2</v>
      </c>
      <c r="AX90">
        <v>35520714</v>
      </c>
      <c r="AY90">
        <v>1</v>
      </c>
      <c r="AZ90">
        <v>0</v>
      </c>
      <c r="BA90">
        <v>91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CX90">
        <f>Y90*Source!I50</f>
        <v>9.2999999999999999E-2</v>
      </c>
      <c r="CY90">
        <f>AB90</f>
        <v>908.31</v>
      </c>
      <c r="CZ90">
        <f>AF90</f>
        <v>87.17</v>
      </c>
      <c r="DA90">
        <f>AJ90</f>
        <v>10.42</v>
      </c>
      <c r="DB90">
        <f t="shared" si="10"/>
        <v>13.08</v>
      </c>
      <c r="DC90">
        <f t="shared" si="11"/>
        <v>1.74</v>
      </c>
    </row>
    <row r="91" spans="1:107">
      <c r="A91">
        <f>ROW(Source!A50)</f>
        <v>50</v>
      </c>
      <c r="B91">
        <v>34981951</v>
      </c>
      <c r="C91">
        <v>35520710</v>
      </c>
      <c r="D91">
        <v>29107779</v>
      </c>
      <c r="E91">
        <v>1</v>
      </c>
      <c r="F91">
        <v>1</v>
      </c>
      <c r="G91">
        <v>1</v>
      </c>
      <c r="H91">
        <v>3</v>
      </c>
      <c r="I91" t="s">
        <v>465</v>
      </c>
      <c r="J91" t="s">
        <v>466</v>
      </c>
      <c r="K91" t="s">
        <v>467</v>
      </c>
      <c r="L91">
        <v>1327</v>
      </c>
      <c r="N91">
        <v>1005</v>
      </c>
      <c r="O91" t="s">
        <v>35</v>
      </c>
      <c r="P91" t="s">
        <v>35</v>
      </c>
      <c r="Q91">
        <v>1</v>
      </c>
      <c r="W91">
        <v>0</v>
      </c>
      <c r="X91">
        <v>2125256490</v>
      </c>
      <c r="Y91">
        <v>0.84</v>
      </c>
      <c r="AA91">
        <v>203.19</v>
      </c>
      <c r="AB91">
        <v>0</v>
      </c>
      <c r="AC91">
        <v>0</v>
      </c>
      <c r="AD91">
        <v>0</v>
      </c>
      <c r="AE91">
        <v>72.31</v>
      </c>
      <c r="AF91">
        <v>0</v>
      </c>
      <c r="AG91">
        <v>0</v>
      </c>
      <c r="AH91">
        <v>0</v>
      </c>
      <c r="AI91">
        <v>2.81</v>
      </c>
      <c r="AJ91">
        <v>1</v>
      </c>
      <c r="AK91">
        <v>1</v>
      </c>
      <c r="AL91">
        <v>1</v>
      </c>
      <c r="AN91">
        <v>0</v>
      </c>
      <c r="AO91">
        <v>1</v>
      </c>
      <c r="AP91">
        <v>0</v>
      </c>
      <c r="AQ91">
        <v>0</v>
      </c>
      <c r="AR91">
        <v>0</v>
      </c>
      <c r="AS91" t="s">
        <v>3</v>
      </c>
      <c r="AT91">
        <v>0.84</v>
      </c>
      <c r="AU91" t="s">
        <v>3</v>
      </c>
      <c r="AV91">
        <v>0</v>
      </c>
      <c r="AW91">
        <v>2</v>
      </c>
      <c r="AX91">
        <v>35520715</v>
      </c>
      <c r="AY91">
        <v>1</v>
      </c>
      <c r="AZ91">
        <v>0</v>
      </c>
      <c r="BA91">
        <v>92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CX91">
        <f>Y91*Source!I50</f>
        <v>0.52079999999999993</v>
      </c>
      <c r="CY91">
        <f>AA91</f>
        <v>203.19</v>
      </c>
      <c r="CZ91">
        <f>AE91</f>
        <v>72.31</v>
      </c>
      <c r="DA91">
        <f>AI91</f>
        <v>2.81</v>
      </c>
      <c r="DB91">
        <f t="shared" si="10"/>
        <v>60.74</v>
      </c>
      <c r="DC91">
        <f t="shared" si="11"/>
        <v>0</v>
      </c>
    </row>
    <row r="92" spans="1:107">
      <c r="A92">
        <f>ROW(Source!A50)</f>
        <v>50</v>
      </c>
      <c r="B92">
        <v>34981951</v>
      </c>
      <c r="C92">
        <v>35520710</v>
      </c>
      <c r="D92">
        <v>29107800</v>
      </c>
      <c r="E92">
        <v>1</v>
      </c>
      <c r="F92">
        <v>1</v>
      </c>
      <c r="G92">
        <v>1</v>
      </c>
      <c r="H92">
        <v>3</v>
      </c>
      <c r="I92" t="s">
        <v>388</v>
      </c>
      <c r="J92" t="s">
        <v>389</v>
      </c>
      <c r="K92" t="s">
        <v>390</v>
      </c>
      <c r="L92">
        <v>1346</v>
      </c>
      <c r="N92">
        <v>1009</v>
      </c>
      <c r="O92" t="s">
        <v>105</v>
      </c>
      <c r="P92" t="s">
        <v>105</v>
      </c>
      <c r="Q92">
        <v>1</v>
      </c>
      <c r="W92">
        <v>0</v>
      </c>
      <c r="X92">
        <v>-1570619850</v>
      </c>
      <c r="Y92">
        <v>0.31</v>
      </c>
      <c r="AA92">
        <v>46.61</v>
      </c>
      <c r="AB92">
        <v>0</v>
      </c>
      <c r="AC92">
        <v>0</v>
      </c>
      <c r="AD92">
        <v>0</v>
      </c>
      <c r="AE92">
        <v>1.81</v>
      </c>
      <c r="AF92">
        <v>0</v>
      </c>
      <c r="AG92">
        <v>0</v>
      </c>
      <c r="AH92">
        <v>0</v>
      </c>
      <c r="AI92">
        <v>25.75</v>
      </c>
      <c r="AJ92">
        <v>1</v>
      </c>
      <c r="AK92">
        <v>1</v>
      </c>
      <c r="AL92">
        <v>1</v>
      </c>
      <c r="AN92">
        <v>0</v>
      </c>
      <c r="AO92">
        <v>1</v>
      </c>
      <c r="AP92">
        <v>0</v>
      </c>
      <c r="AQ92">
        <v>0</v>
      </c>
      <c r="AR92">
        <v>0</v>
      </c>
      <c r="AS92" t="s">
        <v>3</v>
      </c>
      <c r="AT92">
        <v>0.31</v>
      </c>
      <c r="AU92" t="s">
        <v>3</v>
      </c>
      <c r="AV92">
        <v>0</v>
      </c>
      <c r="AW92">
        <v>2</v>
      </c>
      <c r="AX92">
        <v>35520716</v>
      </c>
      <c r="AY92">
        <v>1</v>
      </c>
      <c r="AZ92">
        <v>0</v>
      </c>
      <c r="BA92">
        <v>93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CX92">
        <f>Y92*Source!I50</f>
        <v>0.19220000000000001</v>
      </c>
      <c r="CY92">
        <f>AA92</f>
        <v>46.61</v>
      </c>
      <c r="CZ92">
        <f>AE92</f>
        <v>1.81</v>
      </c>
      <c r="DA92">
        <f>AI92</f>
        <v>25.75</v>
      </c>
      <c r="DB92">
        <f t="shared" si="10"/>
        <v>0.56000000000000005</v>
      </c>
      <c r="DC92">
        <f t="shared" si="11"/>
        <v>0</v>
      </c>
    </row>
    <row r="93" spans="1:107">
      <c r="A93">
        <f>ROW(Source!A50)</f>
        <v>50</v>
      </c>
      <c r="B93">
        <v>34981951</v>
      </c>
      <c r="C93">
        <v>35520710</v>
      </c>
      <c r="D93">
        <v>29110233</v>
      </c>
      <c r="E93">
        <v>1</v>
      </c>
      <c r="F93">
        <v>1</v>
      </c>
      <c r="G93">
        <v>1</v>
      </c>
      <c r="H93">
        <v>3</v>
      </c>
      <c r="I93" t="s">
        <v>468</v>
      </c>
      <c r="J93" t="s">
        <v>469</v>
      </c>
      <c r="K93" t="s">
        <v>470</v>
      </c>
      <c r="L93">
        <v>1348</v>
      </c>
      <c r="N93">
        <v>1009</v>
      </c>
      <c r="O93" t="s">
        <v>65</v>
      </c>
      <c r="P93" t="s">
        <v>65</v>
      </c>
      <c r="Q93">
        <v>1000</v>
      </c>
      <c r="W93">
        <v>0</v>
      </c>
      <c r="X93">
        <v>-1155891062</v>
      </c>
      <c r="Y93">
        <v>0.03</v>
      </c>
      <c r="AA93">
        <v>43897.59</v>
      </c>
      <c r="AB93">
        <v>0</v>
      </c>
      <c r="AC93">
        <v>0</v>
      </c>
      <c r="AD93">
        <v>0</v>
      </c>
      <c r="AE93">
        <v>4615.9399999999996</v>
      </c>
      <c r="AF93">
        <v>0</v>
      </c>
      <c r="AG93">
        <v>0</v>
      </c>
      <c r="AH93">
        <v>0</v>
      </c>
      <c r="AI93">
        <v>9.51</v>
      </c>
      <c r="AJ93">
        <v>1</v>
      </c>
      <c r="AK93">
        <v>1</v>
      </c>
      <c r="AL93">
        <v>1</v>
      </c>
      <c r="AN93">
        <v>0</v>
      </c>
      <c r="AO93">
        <v>1</v>
      </c>
      <c r="AP93">
        <v>0</v>
      </c>
      <c r="AQ93">
        <v>0</v>
      </c>
      <c r="AR93">
        <v>0</v>
      </c>
      <c r="AS93" t="s">
        <v>3</v>
      </c>
      <c r="AT93">
        <v>0.03</v>
      </c>
      <c r="AU93" t="s">
        <v>3</v>
      </c>
      <c r="AV93">
        <v>0</v>
      </c>
      <c r="AW93">
        <v>2</v>
      </c>
      <c r="AX93">
        <v>35520717</v>
      </c>
      <c r="AY93">
        <v>1</v>
      </c>
      <c r="AZ93">
        <v>0</v>
      </c>
      <c r="BA93">
        <v>94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CX93">
        <f>Y93*Source!I50</f>
        <v>1.8599999999999998E-2</v>
      </c>
      <c r="CY93">
        <f>AA93</f>
        <v>43897.59</v>
      </c>
      <c r="CZ93">
        <f>AE93</f>
        <v>4615.9399999999996</v>
      </c>
      <c r="DA93">
        <f>AI93</f>
        <v>9.51</v>
      </c>
      <c r="DB93">
        <f t="shared" si="10"/>
        <v>138.47999999999999</v>
      </c>
      <c r="DC93">
        <f t="shared" si="11"/>
        <v>0</v>
      </c>
    </row>
    <row r="94" spans="1:107">
      <c r="A94">
        <f>ROW(Source!A50)</f>
        <v>50</v>
      </c>
      <c r="B94">
        <v>34981951</v>
      </c>
      <c r="C94">
        <v>35520710</v>
      </c>
      <c r="D94">
        <v>29109784</v>
      </c>
      <c r="E94">
        <v>1</v>
      </c>
      <c r="F94">
        <v>1</v>
      </c>
      <c r="G94">
        <v>1</v>
      </c>
      <c r="H94">
        <v>3</v>
      </c>
      <c r="I94" t="s">
        <v>471</v>
      </c>
      <c r="J94" t="s">
        <v>472</v>
      </c>
      <c r="K94" t="s">
        <v>473</v>
      </c>
      <c r="L94">
        <v>1348</v>
      </c>
      <c r="N94">
        <v>1009</v>
      </c>
      <c r="O94" t="s">
        <v>65</v>
      </c>
      <c r="P94" t="s">
        <v>65</v>
      </c>
      <c r="Q94">
        <v>1000</v>
      </c>
      <c r="W94">
        <v>0</v>
      </c>
      <c r="X94">
        <v>-1841789987</v>
      </c>
      <c r="Y94">
        <v>5.0999999999999997E-2</v>
      </c>
      <c r="AA94">
        <v>47352.14</v>
      </c>
      <c r="AB94">
        <v>0</v>
      </c>
      <c r="AC94">
        <v>0</v>
      </c>
      <c r="AD94">
        <v>0</v>
      </c>
      <c r="AE94">
        <v>11927.49</v>
      </c>
      <c r="AF94">
        <v>0</v>
      </c>
      <c r="AG94">
        <v>0</v>
      </c>
      <c r="AH94">
        <v>0</v>
      </c>
      <c r="AI94">
        <v>3.97</v>
      </c>
      <c r="AJ94">
        <v>1</v>
      </c>
      <c r="AK94">
        <v>1</v>
      </c>
      <c r="AL94">
        <v>1</v>
      </c>
      <c r="AN94">
        <v>0</v>
      </c>
      <c r="AO94">
        <v>1</v>
      </c>
      <c r="AP94">
        <v>0</v>
      </c>
      <c r="AQ94">
        <v>0</v>
      </c>
      <c r="AR94">
        <v>0</v>
      </c>
      <c r="AS94" t="s">
        <v>3</v>
      </c>
      <c r="AT94">
        <v>5.0999999999999997E-2</v>
      </c>
      <c r="AU94" t="s">
        <v>3</v>
      </c>
      <c r="AV94">
        <v>0</v>
      </c>
      <c r="AW94">
        <v>2</v>
      </c>
      <c r="AX94">
        <v>35520718</v>
      </c>
      <c r="AY94">
        <v>1</v>
      </c>
      <c r="AZ94">
        <v>0</v>
      </c>
      <c r="BA94">
        <v>95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CX94">
        <f>Y94*Source!I50</f>
        <v>3.1619999999999995E-2</v>
      </c>
      <c r="CY94">
        <f>AA94</f>
        <v>47352.14</v>
      </c>
      <c r="CZ94">
        <f>AE94</f>
        <v>11927.49</v>
      </c>
      <c r="DA94">
        <f>AI94</f>
        <v>3.97</v>
      </c>
      <c r="DB94">
        <f t="shared" si="10"/>
        <v>608.29999999999995</v>
      </c>
      <c r="DC94">
        <f t="shared" si="11"/>
        <v>0</v>
      </c>
    </row>
    <row r="95" spans="1:107">
      <c r="A95">
        <f>ROW(Source!A50)</f>
        <v>50</v>
      </c>
      <c r="B95">
        <v>34981951</v>
      </c>
      <c r="C95">
        <v>35520710</v>
      </c>
      <c r="D95">
        <v>29109298</v>
      </c>
      <c r="E95">
        <v>1</v>
      </c>
      <c r="F95">
        <v>1</v>
      </c>
      <c r="G95">
        <v>1</v>
      </c>
      <c r="H95">
        <v>3</v>
      </c>
      <c r="I95" t="s">
        <v>103</v>
      </c>
      <c r="J95" t="s">
        <v>106</v>
      </c>
      <c r="K95" t="s">
        <v>104</v>
      </c>
      <c r="L95">
        <v>1346</v>
      </c>
      <c r="N95">
        <v>1009</v>
      </c>
      <c r="O95" t="s">
        <v>105</v>
      </c>
      <c r="P95" t="s">
        <v>105</v>
      </c>
      <c r="Q95">
        <v>1</v>
      </c>
      <c r="W95">
        <v>0</v>
      </c>
      <c r="X95">
        <v>228780730</v>
      </c>
      <c r="Y95">
        <v>20</v>
      </c>
      <c r="AA95">
        <v>104.23</v>
      </c>
      <c r="AB95">
        <v>0</v>
      </c>
      <c r="AC95">
        <v>0</v>
      </c>
      <c r="AD95">
        <v>0</v>
      </c>
      <c r="AE95">
        <v>15.26</v>
      </c>
      <c r="AF95">
        <v>0</v>
      </c>
      <c r="AG95">
        <v>0</v>
      </c>
      <c r="AH95">
        <v>0</v>
      </c>
      <c r="AI95">
        <v>6.83</v>
      </c>
      <c r="AJ95">
        <v>1</v>
      </c>
      <c r="AK95">
        <v>1</v>
      </c>
      <c r="AL95">
        <v>1</v>
      </c>
      <c r="AN95">
        <v>0</v>
      </c>
      <c r="AO95">
        <v>1</v>
      </c>
      <c r="AP95">
        <v>0</v>
      </c>
      <c r="AQ95">
        <v>0</v>
      </c>
      <c r="AR95">
        <v>0</v>
      </c>
      <c r="AS95" t="s">
        <v>3</v>
      </c>
      <c r="AT95">
        <v>20</v>
      </c>
      <c r="AU95" t="s">
        <v>3</v>
      </c>
      <c r="AV95">
        <v>0</v>
      </c>
      <c r="AW95">
        <v>2</v>
      </c>
      <c r="AX95">
        <v>35520719</v>
      </c>
      <c r="AY95">
        <v>1</v>
      </c>
      <c r="AZ95">
        <v>0</v>
      </c>
      <c r="BA95">
        <v>96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CX95">
        <f>Y95*Source!I50</f>
        <v>12.4</v>
      </c>
      <c r="CY95">
        <f>AA95</f>
        <v>104.23</v>
      </c>
      <c r="CZ95">
        <f>AE95</f>
        <v>15.26</v>
      </c>
      <c r="DA95">
        <f>AI95</f>
        <v>6.83</v>
      </c>
      <c r="DB95">
        <f t="shared" si="10"/>
        <v>305.2</v>
      </c>
      <c r="DC95">
        <f t="shared" si="11"/>
        <v>0</v>
      </c>
    </row>
    <row r="96" spans="1:107">
      <c r="A96">
        <f>ROW(Source!A51)</f>
        <v>51</v>
      </c>
      <c r="B96">
        <v>34981951</v>
      </c>
      <c r="C96">
        <v>34992458</v>
      </c>
      <c r="D96">
        <v>29361034</v>
      </c>
      <c r="E96">
        <v>1</v>
      </c>
      <c r="F96">
        <v>1</v>
      </c>
      <c r="G96">
        <v>1</v>
      </c>
      <c r="H96">
        <v>1</v>
      </c>
      <c r="I96" t="s">
        <v>474</v>
      </c>
      <c r="J96" t="s">
        <v>3</v>
      </c>
      <c r="K96" t="s">
        <v>475</v>
      </c>
      <c r="L96">
        <v>1369</v>
      </c>
      <c r="N96">
        <v>1013</v>
      </c>
      <c r="O96" t="s">
        <v>327</v>
      </c>
      <c r="P96" t="s">
        <v>327</v>
      </c>
      <c r="Q96">
        <v>1</v>
      </c>
      <c r="W96">
        <v>0</v>
      </c>
      <c r="X96">
        <v>184923391</v>
      </c>
      <c r="Y96">
        <v>16.16</v>
      </c>
      <c r="AA96">
        <v>0</v>
      </c>
      <c r="AB96">
        <v>0</v>
      </c>
      <c r="AC96">
        <v>0</v>
      </c>
      <c r="AD96">
        <v>293.58</v>
      </c>
      <c r="AE96">
        <v>0</v>
      </c>
      <c r="AF96">
        <v>0</v>
      </c>
      <c r="AG96">
        <v>0</v>
      </c>
      <c r="AH96">
        <v>293.58</v>
      </c>
      <c r="AI96">
        <v>1</v>
      </c>
      <c r="AJ96">
        <v>1</v>
      </c>
      <c r="AK96">
        <v>1</v>
      </c>
      <c r="AL96">
        <v>1</v>
      </c>
      <c r="AN96">
        <v>0</v>
      </c>
      <c r="AO96">
        <v>1</v>
      </c>
      <c r="AP96">
        <v>0</v>
      </c>
      <c r="AQ96">
        <v>0</v>
      </c>
      <c r="AR96">
        <v>0</v>
      </c>
      <c r="AS96" t="s">
        <v>3</v>
      </c>
      <c r="AT96">
        <v>16.16</v>
      </c>
      <c r="AU96" t="s">
        <v>3</v>
      </c>
      <c r="AV96">
        <v>1</v>
      </c>
      <c r="AW96">
        <v>2</v>
      </c>
      <c r="AX96">
        <v>35520067</v>
      </c>
      <c r="AY96">
        <v>1</v>
      </c>
      <c r="AZ96">
        <v>0</v>
      </c>
      <c r="BA96">
        <v>97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CX96">
        <f>Y96*Source!I51</f>
        <v>16.16</v>
      </c>
      <c r="CY96">
        <f>AD96</f>
        <v>293.58</v>
      </c>
      <c r="CZ96">
        <f>AH96</f>
        <v>293.58</v>
      </c>
      <c r="DA96">
        <f>AL96</f>
        <v>1</v>
      </c>
      <c r="DB96">
        <f t="shared" si="10"/>
        <v>4744.25</v>
      </c>
      <c r="DC96">
        <f t="shared" si="11"/>
        <v>0</v>
      </c>
    </row>
    <row r="97" spans="1:107">
      <c r="A97">
        <f>ROW(Source!A51)</f>
        <v>51</v>
      </c>
      <c r="B97">
        <v>34981951</v>
      </c>
      <c r="C97">
        <v>34992458</v>
      </c>
      <c r="D97">
        <v>121548</v>
      </c>
      <c r="E97">
        <v>1</v>
      </c>
      <c r="F97">
        <v>1</v>
      </c>
      <c r="G97">
        <v>1</v>
      </c>
      <c r="H97">
        <v>1</v>
      </c>
      <c r="I97" t="s">
        <v>328</v>
      </c>
      <c r="J97" t="s">
        <v>3</v>
      </c>
      <c r="K97" t="s">
        <v>329</v>
      </c>
      <c r="L97">
        <v>608254</v>
      </c>
      <c r="N97">
        <v>1013</v>
      </c>
      <c r="O97" t="s">
        <v>330</v>
      </c>
      <c r="P97" t="s">
        <v>330</v>
      </c>
      <c r="Q97">
        <v>1</v>
      </c>
      <c r="W97">
        <v>0</v>
      </c>
      <c r="X97">
        <v>-185737400</v>
      </c>
      <c r="Y97">
        <v>0.18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1</v>
      </c>
      <c r="AJ97">
        <v>1</v>
      </c>
      <c r="AK97">
        <v>1</v>
      </c>
      <c r="AL97">
        <v>1</v>
      </c>
      <c r="AN97">
        <v>0</v>
      </c>
      <c r="AO97">
        <v>1</v>
      </c>
      <c r="AP97">
        <v>0</v>
      </c>
      <c r="AQ97">
        <v>0</v>
      </c>
      <c r="AR97">
        <v>0</v>
      </c>
      <c r="AS97" t="s">
        <v>3</v>
      </c>
      <c r="AT97">
        <v>0.18</v>
      </c>
      <c r="AU97" t="s">
        <v>3</v>
      </c>
      <c r="AV97">
        <v>2</v>
      </c>
      <c r="AW97">
        <v>2</v>
      </c>
      <c r="AX97">
        <v>35520068</v>
      </c>
      <c r="AY97">
        <v>1</v>
      </c>
      <c r="AZ97">
        <v>0</v>
      </c>
      <c r="BA97">
        <v>98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CX97">
        <f>Y97*Source!I51</f>
        <v>0.18</v>
      </c>
      <c r="CY97">
        <f>AD97</f>
        <v>0</v>
      </c>
      <c r="CZ97">
        <f>AH97</f>
        <v>0</v>
      </c>
      <c r="DA97">
        <f>AL97</f>
        <v>1</v>
      </c>
      <c r="DB97">
        <f t="shared" ref="DB97:DB128" si="12">ROUND(ROUND(AT97*CZ97,2),6)</f>
        <v>0</v>
      </c>
      <c r="DC97">
        <f t="shared" ref="DC97:DC128" si="13">ROUND(ROUND(AT97*AG97,2),6)</f>
        <v>0</v>
      </c>
    </row>
    <row r="98" spans="1:107">
      <c r="A98">
        <f>ROW(Source!A51)</f>
        <v>51</v>
      </c>
      <c r="B98">
        <v>34981951</v>
      </c>
      <c r="C98">
        <v>34992458</v>
      </c>
      <c r="D98">
        <v>29172362</v>
      </c>
      <c r="E98">
        <v>1</v>
      </c>
      <c r="F98">
        <v>1</v>
      </c>
      <c r="G98">
        <v>1</v>
      </c>
      <c r="H98">
        <v>2</v>
      </c>
      <c r="I98" t="s">
        <v>431</v>
      </c>
      <c r="J98" t="s">
        <v>432</v>
      </c>
      <c r="K98" t="s">
        <v>433</v>
      </c>
      <c r="L98">
        <v>1368</v>
      </c>
      <c r="N98">
        <v>1011</v>
      </c>
      <c r="O98" t="s">
        <v>334</v>
      </c>
      <c r="P98" t="s">
        <v>334</v>
      </c>
      <c r="Q98">
        <v>1</v>
      </c>
      <c r="W98">
        <v>0</v>
      </c>
      <c r="X98">
        <v>2071614860</v>
      </c>
      <c r="Y98">
        <v>0.18</v>
      </c>
      <c r="AA98">
        <v>0</v>
      </c>
      <c r="AB98">
        <v>1089.32</v>
      </c>
      <c r="AC98">
        <v>427.95</v>
      </c>
      <c r="AD98">
        <v>0</v>
      </c>
      <c r="AE98">
        <v>0</v>
      </c>
      <c r="AF98">
        <v>134.65</v>
      </c>
      <c r="AG98">
        <v>13.5</v>
      </c>
      <c r="AH98">
        <v>0</v>
      </c>
      <c r="AI98">
        <v>1</v>
      </c>
      <c r="AJ98">
        <v>8.09</v>
      </c>
      <c r="AK98">
        <v>31.7</v>
      </c>
      <c r="AL98">
        <v>1</v>
      </c>
      <c r="AN98">
        <v>0</v>
      </c>
      <c r="AO98">
        <v>1</v>
      </c>
      <c r="AP98">
        <v>0</v>
      </c>
      <c r="AQ98">
        <v>0</v>
      </c>
      <c r="AR98">
        <v>0</v>
      </c>
      <c r="AS98" t="s">
        <v>3</v>
      </c>
      <c r="AT98">
        <v>0.18</v>
      </c>
      <c r="AU98" t="s">
        <v>3</v>
      </c>
      <c r="AV98">
        <v>0</v>
      </c>
      <c r="AW98">
        <v>2</v>
      </c>
      <c r="AX98">
        <v>35520069</v>
      </c>
      <c r="AY98">
        <v>1</v>
      </c>
      <c r="AZ98">
        <v>0</v>
      </c>
      <c r="BA98">
        <v>99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CX98">
        <f>Y98*Source!I51</f>
        <v>0.18</v>
      </c>
      <c r="CY98">
        <f>AB98</f>
        <v>1089.32</v>
      </c>
      <c r="CZ98">
        <f>AF98</f>
        <v>134.65</v>
      </c>
      <c r="DA98">
        <f>AJ98</f>
        <v>8.09</v>
      </c>
      <c r="DB98">
        <f t="shared" si="12"/>
        <v>24.24</v>
      </c>
      <c r="DC98">
        <f t="shared" si="13"/>
        <v>2.4300000000000002</v>
      </c>
    </row>
    <row r="99" spans="1:107">
      <c r="A99">
        <f>ROW(Source!A51)</f>
        <v>51</v>
      </c>
      <c r="B99">
        <v>34981951</v>
      </c>
      <c r="C99">
        <v>34992458</v>
      </c>
      <c r="D99">
        <v>29174913</v>
      </c>
      <c r="E99">
        <v>1</v>
      </c>
      <c r="F99">
        <v>1</v>
      </c>
      <c r="G99">
        <v>1</v>
      </c>
      <c r="H99">
        <v>2</v>
      </c>
      <c r="I99" t="s">
        <v>349</v>
      </c>
      <c r="J99" t="s">
        <v>350</v>
      </c>
      <c r="K99" t="s">
        <v>351</v>
      </c>
      <c r="L99">
        <v>1368</v>
      </c>
      <c r="N99">
        <v>1011</v>
      </c>
      <c r="O99" t="s">
        <v>334</v>
      </c>
      <c r="P99" t="s">
        <v>334</v>
      </c>
      <c r="Q99">
        <v>1</v>
      </c>
      <c r="W99">
        <v>0</v>
      </c>
      <c r="X99">
        <v>458544584</v>
      </c>
      <c r="Y99">
        <v>0.18</v>
      </c>
      <c r="AA99">
        <v>0</v>
      </c>
      <c r="AB99">
        <v>908.31</v>
      </c>
      <c r="AC99">
        <v>367.72</v>
      </c>
      <c r="AD99">
        <v>0</v>
      </c>
      <c r="AE99">
        <v>0</v>
      </c>
      <c r="AF99">
        <v>87.17</v>
      </c>
      <c r="AG99">
        <v>11.6</v>
      </c>
      <c r="AH99">
        <v>0</v>
      </c>
      <c r="AI99">
        <v>1</v>
      </c>
      <c r="AJ99">
        <v>10.42</v>
      </c>
      <c r="AK99">
        <v>31.7</v>
      </c>
      <c r="AL99">
        <v>1</v>
      </c>
      <c r="AN99">
        <v>0</v>
      </c>
      <c r="AO99">
        <v>1</v>
      </c>
      <c r="AP99">
        <v>0</v>
      </c>
      <c r="AQ99">
        <v>0</v>
      </c>
      <c r="AR99">
        <v>0</v>
      </c>
      <c r="AS99" t="s">
        <v>3</v>
      </c>
      <c r="AT99">
        <v>0.18</v>
      </c>
      <c r="AU99" t="s">
        <v>3</v>
      </c>
      <c r="AV99">
        <v>0</v>
      </c>
      <c r="AW99">
        <v>2</v>
      </c>
      <c r="AX99">
        <v>35520070</v>
      </c>
      <c r="AY99">
        <v>1</v>
      </c>
      <c r="AZ99">
        <v>0</v>
      </c>
      <c r="BA99">
        <v>100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CX99">
        <f>Y99*Source!I51</f>
        <v>0.18</v>
      </c>
      <c r="CY99">
        <f>AB99</f>
        <v>908.31</v>
      </c>
      <c r="CZ99">
        <f>AF99</f>
        <v>87.17</v>
      </c>
      <c r="DA99">
        <f>AJ99</f>
        <v>10.42</v>
      </c>
      <c r="DB99">
        <f t="shared" si="12"/>
        <v>15.69</v>
      </c>
      <c r="DC99">
        <f t="shared" si="13"/>
        <v>2.09</v>
      </c>
    </row>
    <row r="100" spans="1:107">
      <c r="A100">
        <f>ROW(Source!A51)</f>
        <v>51</v>
      </c>
      <c r="B100">
        <v>34981951</v>
      </c>
      <c r="C100">
        <v>34992458</v>
      </c>
      <c r="D100">
        <v>29107914</v>
      </c>
      <c r="E100">
        <v>1</v>
      </c>
      <c r="F100">
        <v>1</v>
      </c>
      <c r="G100">
        <v>1</v>
      </c>
      <c r="H100">
        <v>3</v>
      </c>
      <c r="I100" t="s">
        <v>476</v>
      </c>
      <c r="J100" t="s">
        <v>477</v>
      </c>
      <c r="K100" t="s">
        <v>478</v>
      </c>
      <c r="L100">
        <v>1348</v>
      </c>
      <c r="N100">
        <v>1009</v>
      </c>
      <c r="O100" t="s">
        <v>65</v>
      </c>
      <c r="P100" t="s">
        <v>65</v>
      </c>
      <c r="Q100">
        <v>1000</v>
      </c>
      <c r="W100">
        <v>0</v>
      </c>
      <c r="X100">
        <v>1538009951</v>
      </c>
      <c r="Y100">
        <v>3.3E-4</v>
      </c>
      <c r="AA100">
        <v>153450.07999999999</v>
      </c>
      <c r="AB100">
        <v>0</v>
      </c>
      <c r="AC100">
        <v>0</v>
      </c>
      <c r="AD100">
        <v>0</v>
      </c>
      <c r="AE100">
        <v>19800.009999999998</v>
      </c>
      <c r="AF100">
        <v>0</v>
      </c>
      <c r="AG100">
        <v>0</v>
      </c>
      <c r="AH100">
        <v>0</v>
      </c>
      <c r="AI100">
        <v>7.75</v>
      </c>
      <c r="AJ100">
        <v>1</v>
      </c>
      <c r="AK100">
        <v>1</v>
      </c>
      <c r="AL100">
        <v>1</v>
      </c>
      <c r="AN100">
        <v>0</v>
      </c>
      <c r="AO100">
        <v>1</v>
      </c>
      <c r="AP100">
        <v>0</v>
      </c>
      <c r="AQ100">
        <v>0</v>
      </c>
      <c r="AR100">
        <v>0</v>
      </c>
      <c r="AS100" t="s">
        <v>3</v>
      </c>
      <c r="AT100">
        <v>3.3E-4</v>
      </c>
      <c r="AU100" t="s">
        <v>3</v>
      </c>
      <c r="AV100">
        <v>0</v>
      </c>
      <c r="AW100">
        <v>2</v>
      </c>
      <c r="AX100">
        <v>35520071</v>
      </c>
      <c r="AY100">
        <v>1</v>
      </c>
      <c r="AZ100">
        <v>0</v>
      </c>
      <c r="BA100">
        <v>101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CX100">
        <f>Y100*Source!I51</f>
        <v>3.3E-4</v>
      </c>
      <c r="CY100">
        <f t="shared" ref="CY100:CY107" si="14">AA100</f>
        <v>153450.07999999999</v>
      </c>
      <c r="CZ100">
        <f t="shared" ref="CZ100:CZ107" si="15">AE100</f>
        <v>19800.009999999998</v>
      </c>
      <c r="DA100">
        <f t="shared" ref="DA100:DA107" si="16">AI100</f>
        <v>7.75</v>
      </c>
      <c r="DB100">
        <f t="shared" si="12"/>
        <v>6.53</v>
      </c>
      <c r="DC100">
        <f t="shared" si="13"/>
        <v>0</v>
      </c>
    </row>
    <row r="101" spans="1:107">
      <c r="A101">
        <f>ROW(Source!A51)</f>
        <v>51</v>
      </c>
      <c r="B101">
        <v>34981951</v>
      </c>
      <c r="C101">
        <v>34992458</v>
      </c>
      <c r="D101">
        <v>29111245</v>
      </c>
      <c r="E101">
        <v>1</v>
      </c>
      <c r="F101">
        <v>1</v>
      </c>
      <c r="G101">
        <v>1</v>
      </c>
      <c r="H101">
        <v>3</v>
      </c>
      <c r="I101" t="s">
        <v>479</v>
      </c>
      <c r="J101" t="s">
        <v>480</v>
      </c>
      <c r="K101" t="s">
        <v>481</v>
      </c>
      <c r="L101">
        <v>1348</v>
      </c>
      <c r="N101">
        <v>1009</v>
      </c>
      <c r="O101" t="s">
        <v>65</v>
      </c>
      <c r="P101" t="s">
        <v>65</v>
      </c>
      <c r="Q101">
        <v>1000</v>
      </c>
      <c r="W101">
        <v>0</v>
      </c>
      <c r="X101">
        <v>-479587120</v>
      </c>
      <c r="Y101">
        <v>1.4E-3</v>
      </c>
      <c r="AA101">
        <v>34372.89</v>
      </c>
      <c r="AB101">
        <v>0</v>
      </c>
      <c r="AC101">
        <v>0</v>
      </c>
      <c r="AD101">
        <v>0</v>
      </c>
      <c r="AE101">
        <v>3960.01</v>
      </c>
      <c r="AF101">
        <v>0</v>
      </c>
      <c r="AG101">
        <v>0</v>
      </c>
      <c r="AH101">
        <v>0</v>
      </c>
      <c r="AI101">
        <v>8.68</v>
      </c>
      <c r="AJ101">
        <v>1</v>
      </c>
      <c r="AK101">
        <v>1</v>
      </c>
      <c r="AL101">
        <v>1</v>
      </c>
      <c r="AN101">
        <v>0</v>
      </c>
      <c r="AO101">
        <v>1</v>
      </c>
      <c r="AP101">
        <v>0</v>
      </c>
      <c r="AQ101">
        <v>0</v>
      </c>
      <c r="AR101">
        <v>0</v>
      </c>
      <c r="AS101" t="s">
        <v>3</v>
      </c>
      <c r="AT101">
        <v>1.4E-3</v>
      </c>
      <c r="AU101" t="s">
        <v>3</v>
      </c>
      <c r="AV101">
        <v>0</v>
      </c>
      <c r="AW101">
        <v>2</v>
      </c>
      <c r="AX101">
        <v>35520072</v>
      </c>
      <c r="AY101">
        <v>1</v>
      </c>
      <c r="AZ101">
        <v>0</v>
      </c>
      <c r="BA101">
        <v>102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CX101">
        <f>Y101*Source!I51</f>
        <v>1.4E-3</v>
      </c>
      <c r="CY101">
        <f t="shared" si="14"/>
        <v>34372.89</v>
      </c>
      <c r="CZ101">
        <f t="shared" si="15"/>
        <v>3960.01</v>
      </c>
      <c r="DA101">
        <f t="shared" si="16"/>
        <v>8.68</v>
      </c>
      <c r="DB101">
        <f t="shared" si="12"/>
        <v>5.54</v>
      </c>
      <c r="DC101">
        <f t="shared" si="13"/>
        <v>0</v>
      </c>
    </row>
    <row r="102" spans="1:107">
      <c r="A102">
        <f>ROW(Source!A51)</f>
        <v>51</v>
      </c>
      <c r="B102">
        <v>34981951</v>
      </c>
      <c r="C102">
        <v>34992458</v>
      </c>
      <c r="D102">
        <v>29108269</v>
      </c>
      <c r="E102">
        <v>1</v>
      </c>
      <c r="F102">
        <v>1</v>
      </c>
      <c r="G102">
        <v>1</v>
      </c>
      <c r="H102">
        <v>3</v>
      </c>
      <c r="I102" t="s">
        <v>482</v>
      </c>
      <c r="J102" t="s">
        <v>483</v>
      </c>
      <c r="K102" t="s">
        <v>484</v>
      </c>
      <c r="L102">
        <v>1348</v>
      </c>
      <c r="N102">
        <v>1009</v>
      </c>
      <c r="O102" t="s">
        <v>65</v>
      </c>
      <c r="P102" t="s">
        <v>65</v>
      </c>
      <c r="Q102">
        <v>1000</v>
      </c>
      <c r="W102">
        <v>0</v>
      </c>
      <c r="X102">
        <v>-1250586262</v>
      </c>
      <c r="Y102">
        <v>2.9999999999999997E-4</v>
      </c>
      <c r="AA102">
        <v>17435.7</v>
      </c>
      <c r="AB102">
        <v>0</v>
      </c>
      <c r="AC102">
        <v>0</v>
      </c>
      <c r="AD102">
        <v>0</v>
      </c>
      <c r="AE102">
        <v>1820.01</v>
      </c>
      <c r="AF102">
        <v>0</v>
      </c>
      <c r="AG102">
        <v>0</v>
      </c>
      <c r="AH102">
        <v>0</v>
      </c>
      <c r="AI102">
        <v>9.58</v>
      </c>
      <c r="AJ102">
        <v>1</v>
      </c>
      <c r="AK102">
        <v>1</v>
      </c>
      <c r="AL102">
        <v>1</v>
      </c>
      <c r="AN102">
        <v>0</v>
      </c>
      <c r="AO102">
        <v>1</v>
      </c>
      <c r="AP102">
        <v>0</v>
      </c>
      <c r="AQ102">
        <v>0</v>
      </c>
      <c r="AR102">
        <v>0</v>
      </c>
      <c r="AS102" t="s">
        <v>3</v>
      </c>
      <c r="AT102">
        <v>2.9999999999999997E-4</v>
      </c>
      <c r="AU102" t="s">
        <v>3</v>
      </c>
      <c r="AV102">
        <v>0</v>
      </c>
      <c r="AW102">
        <v>2</v>
      </c>
      <c r="AX102">
        <v>35520073</v>
      </c>
      <c r="AY102">
        <v>1</v>
      </c>
      <c r="AZ102">
        <v>0</v>
      </c>
      <c r="BA102">
        <v>103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CX102">
        <f>Y102*Source!I51</f>
        <v>2.9999999999999997E-4</v>
      </c>
      <c r="CY102">
        <f t="shared" si="14"/>
        <v>17435.7</v>
      </c>
      <c r="CZ102">
        <f t="shared" si="15"/>
        <v>1820.01</v>
      </c>
      <c r="DA102">
        <f t="shared" si="16"/>
        <v>9.58</v>
      </c>
      <c r="DB102">
        <f t="shared" si="12"/>
        <v>0.55000000000000004</v>
      </c>
      <c r="DC102">
        <f t="shared" si="13"/>
        <v>0</v>
      </c>
    </row>
    <row r="103" spans="1:107">
      <c r="A103">
        <f>ROW(Source!A51)</f>
        <v>51</v>
      </c>
      <c r="B103">
        <v>34981951</v>
      </c>
      <c r="C103">
        <v>34992458</v>
      </c>
      <c r="D103">
        <v>29110426</v>
      </c>
      <c r="E103">
        <v>1</v>
      </c>
      <c r="F103">
        <v>1</v>
      </c>
      <c r="G103">
        <v>1</v>
      </c>
      <c r="H103">
        <v>3</v>
      </c>
      <c r="I103" t="s">
        <v>485</v>
      </c>
      <c r="J103" t="s">
        <v>486</v>
      </c>
      <c r="K103" t="s">
        <v>487</v>
      </c>
      <c r="L103">
        <v>1346</v>
      </c>
      <c r="N103">
        <v>1009</v>
      </c>
      <c r="O103" t="s">
        <v>105</v>
      </c>
      <c r="P103" t="s">
        <v>105</v>
      </c>
      <c r="Q103">
        <v>1</v>
      </c>
      <c r="W103">
        <v>0</v>
      </c>
      <c r="X103">
        <v>1314148174</v>
      </c>
      <c r="Y103">
        <v>0.04</v>
      </c>
      <c r="AA103">
        <v>63.36</v>
      </c>
      <c r="AB103">
        <v>0</v>
      </c>
      <c r="AC103">
        <v>0</v>
      </c>
      <c r="AD103">
        <v>0</v>
      </c>
      <c r="AE103">
        <v>28.67</v>
      </c>
      <c r="AF103">
        <v>0</v>
      </c>
      <c r="AG103">
        <v>0</v>
      </c>
      <c r="AH103">
        <v>0</v>
      </c>
      <c r="AI103">
        <v>2.21</v>
      </c>
      <c r="AJ103">
        <v>1</v>
      </c>
      <c r="AK103">
        <v>1</v>
      </c>
      <c r="AL103">
        <v>1</v>
      </c>
      <c r="AN103">
        <v>0</v>
      </c>
      <c r="AO103">
        <v>1</v>
      </c>
      <c r="AP103">
        <v>0</v>
      </c>
      <c r="AQ103">
        <v>0</v>
      </c>
      <c r="AR103">
        <v>0</v>
      </c>
      <c r="AS103" t="s">
        <v>3</v>
      </c>
      <c r="AT103">
        <v>0.04</v>
      </c>
      <c r="AU103" t="s">
        <v>3</v>
      </c>
      <c r="AV103">
        <v>0</v>
      </c>
      <c r="AW103">
        <v>2</v>
      </c>
      <c r="AX103">
        <v>35520074</v>
      </c>
      <c r="AY103">
        <v>1</v>
      </c>
      <c r="AZ103">
        <v>0</v>
      </c>
      <c r="BA103">
        <v>104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CX103">
        <f>Y103*Source!I51</f>
        <v>0.04</v>
      </c>
      <c r="CY103">
        <f t="shared" si="14"/>
        <v>63.36</v>
      </c>
      <c r="CZ103">
        <f t="shared" si="15"/>
        <v>28.67</v>
      </c>
      <c r="DA103">
        <f t="shared" si="16"/>
        <v>2.21</v>
      </c>
      <c r="DB103">
        <f t="shared" si="12"/>
        <v>1.1499999999999999</v>
      </c>
      <c r="DC103">
        <f t="shared" si="13"/>
        <v>0</v>
      </c>
    </row>
    <row r="104" spans="1:107">
      <c r="A104">
        <f>ROW(Source!A51)</f>
        <v>51</v>
      </c>
      <c r="B104">
        <v>34981951</v>
      </c>
      <c r="C104">
        <v>34992458</v>
      </c>
      <c r="D104">
        <v>29110838</v>
      </c>
      <c r="E104">
        <v>1</v>
      </c>
      <c r="F104">
        <v>1</v>
      </c>
      <c r="G104">
        <v>1</v>
      </c>
      <c r="H104">
        <v>3</v>
      </c>
      <c r="I104" t="s">
        <v>453</v>
      </c>
      <c r="J104" t="s">
        <v>454</v>
      </c>
      <c r="K104" t="s">
        <v>455</v>
      </c>
      <c r="L104">
        <v>1346</v>
      </c>
      <c r="N104">
        <v>1009</v>
      </c>
      <c r="O104" t="s">
        <v>105</v>
      </c>
      <c r="P104" t="s">
        <v>105</v>
      </c>
      <c r="Q104">
        <v>1</v>
      </c>
      <c r="W104">
        <v>0</v>
      </c>
      <c r="X104">
        <v>-667794164</v>
      </c>
      <c r="Y104">
        <v>0.16</v>
      </c>
      <c r="AA104">
        <v>100.04</v>
      </c>
      <c r="AB104">
        <v>0</v>
      </c>
      <c r="AC104">
        <v>0</v>
      </c>
      <c r="AD104">
        <v>0</v>
      </c>
      <c r="AE104">
        <v>30.5</v>
      </c>
      <c r="AF104">
        <v>0</v>
      </c>
      <c r="AG104">
        <v>0</v>
      </c>
      <c r="AH104">
        <v>0</v>
      </c>
      <c r="AI104">
        <v>3.28</v>
      </c>
      <c r="AJ104">
        <v>1</v>
      </c>
      <c r="AK104">
        <v>1</v>
      </c>
      <c r="AL104">
        <v>1</v>
      </c>
      <c r="AN104">
        <v>0</v>
      </c>
      <c r="AO104">
        <v>1</v>
      </c>
      <c r="AP104">
        <v>0</v>
      </c>
      <c r="AQ104">
        <v>0</v>
      </c>
      <c r="AR104">
        <v>0</v>
      </c>
      <c r="AS104" t="s">
        <v>3</v>
      </c>
      <c r="AT104">
        <v>0.16</v>
      </c>
      <c r="AU104" t="s">
        <v>3</v>
      </c>
      <c r="AV104">
        <v>0</v>
      </c>
      <c r="AW104">
        <v>2</v>
      </c>
      <c r="AX104">
        <v>35520075</v>
      </c>
      <c r="AY104">
        <v>1</v>
      </c>
      <c r="AZ104">
        <v>0</v>
      </c>
      <c r="BA104">
        <v>105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CX104">
        <f>Y104*Source!I51</f>
        <v>0.16</v>
      </c>
      <c r="CY104">
        <f t="shared" si="14"/>
        <v>100.04</v>
      </c>
      <c r="CZ104">
        <f t="shared" si="15"/>
        <v>30.5</v>
      </c>
      <c r="DA104">
        <f t="shared" si="16"/>
        <v>3.28</v>
      </c>
      <c r="DB104">
        <f t="shared" si="12"/>
        <v>4.88</v>
      </c>
      <c r="DC104">
        <f t="shared" si="13"/>
        <v>0</v>
      </c>
    </row>
    <row r="105" spans="1:107">
      <c r="A105">
        <f>ROW(Source!A51)</f>
        <v>51</v>
      </c>
      <c r="B105">
        <v>34981951</v>
      </c>
      <c r="C105">
        <v>34992458</v>
      </c>
      <c r="D105">
        <v>29114470</v>
      </c>
      <c r="E105">
        <v>1</v>
      </c>
      <c r="F105">
        <v>1</v>
      </c>
      <c r="G105">
        <v>1</v>
      </c>
      <c r="H105">
        <v>3</v>
      </c>
      <c r="I105" t="s">
        <v>443</v>
      </c>
      <c r="J105" t="s">
        <v>444</v>
      </c>
      <c r="K105" t="s">
        <v>445</v>
      </c>
      <c r="L105">
        <v>1355</v>
      </c>
      <c r="N105">
        <v>1010</v>
      </c>
      <c r="O105" t="s">
        <v>85</v>
      </c>
      <c r="P105" t="s">
        <v>85</v>
      </c>
      <c r="Q105">
        <v>100</v>
      </c>
      <c r="W105">
        <v>0</v>
      </c>
      <c r="X105">
        <v>-228248654</v>
      </c>
      <c r="Y105">
        <v>0.32</v>
      </c>
      <c r="AA105">
        <v>54.33</v>
      </c>
      <c r="AB105">
        <v>0</v>
      </c>
      <c r="AC105">
        <v>0</v>
      </c>
      <c r="AD105">
        <v>0</v>
      </c>
      <c r="AE105">
        <v>86.24</v>
      </c>
      <c r="AF105">
        <v>0</v>
      </c>
      <c r="AG105">
        <v>0</v>
      </c>
      <c r="AH105">
        <v>0</v>
      </c>
      <c r="AI105">
        <v>0.63</v>
      </c>
      <c r="AJ105">
        <v>1</v>
      </c>
      <c r="AK105">
        <v>1</v>
      </c>
      <c r="AL105">
        <v>1</v>
      </c>
      <c r="AN105">
        <v>0</v>
      </c>
      <c r="AO105">
        <v>1</v>
      </c>
      <c r="AP105">
        <v>0</v>
      </c>
      <c r="AQ105">
        <v>0</v>
      </c>
      <c r="AR105">
        <v>0</v>
      </c>
      <c r="AS105" t="s">
        <v>3</v>
      </c>
      <c r="AT105">
        <v>0.32</v>
      </c>
      <c r="AU105" t="s">
        <v>3</v>
      </c>
      <c r="AV105">
        <v>0</v>
      </c>
      <c r="AW105">
        <v>2</v>
      </c>
      <c r="AX105">
        <v>35520076</v>
      </c>
      <c r="AY105">
        <v>1</v>
      </c>
      <c r="AZ105">
        <v>0</v>
      </c>
      <c r="BA105">
        <v>106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CX105">
        <f>Y105*Source!I51</f>
        <v>0.32</v>
      </c>
      <c r="CY105">
        <f t="shared" si="14"/>
        <v>54.33</v>
      </c>
      <c r="CZ105">
        <f t="shared" si="15"/>
        <v>86.24</v>
      </c>
      <c r="DA105">
        <f t="shared" si="16"/>
        <v>0.63</v>
      </c>
      <c r="DB105">
        <f t="shared" si="12"/>
        <v>27.6</v>
      </c>
      <c r="DC105">
        <f t="shared" si="13"/>
        <v>0</v>
      </c>
    </row>
    <row r="106" spans="1:107">
      <c r="A106">
        <f>ROW(Source!A51)</f>
        <v>51</v>
      </c>
      <c r="B106">
        <v>34981951</v>
      </c>
      <c r="C106">
        <v>34992458</v>
      </c>
      <c r="D106">
        <v>29149204</v>
      </c>
      <c r="E106">
        <v>1</v>
      </c>
      <c r="F106">
        <v>1</v>
      </c>
      <c r="G106">
        <v>1</v>
      </c>
      <c r="H106">
        <v>3</v>
      </c>
      <c r="I106" t="s">
        <v>456</v>
      </c>
      <c r="J106" t="s">
        <v>457</v>
      </c>
      <c r="K106" t="s">
        <v>458</v>
      </c>
      <c r="L106">
        <v>1348</v>
      </c>
      <c r="N106">
        <v>1009</v>
      </c>
      <c r="O106" t="s">
        <v>65</v>
      </c>
      <c r="P106" t="s">
        <v>65</v>
      </c>
      <c r="Q106">
        <v>1000</v>
      </c>
      <c r="W106">
        <v>0</v>
      </c>
      <c r="X106">
        <v>-1132764130</v>
      </c>
      <c r="Y106">
        <v>2.1000000000000001E-2</v>
      </c>
      <c r="AA106">
        <v>4963.8599999999997</v>
      </c>
      <c r="AB106">
        <v>0</v>
      </c>
      <c r="AC106">
        <v>0</v>
      </c>
      <c r="AD106">
        <v>0</v>
      </c>
      <c r="AE106">
        <v>729.98</v>
      </c>
      <c r="AF106">
        <v>0</v>
      </c>
      <c r="AG106">
        <v>0</v>
      </c>
      <c r="AH106">
        <v>0</v>
      </c>
      <c r="AI106">
        <v>6.8</v>
      </c>
      <c r="AJ106">
        <v>1</v>
      </c>
      <c r="AK106">
        <v>1</v>
      </c>
      <c r="AL106">
        <v>1</v>
      </c>
      <c r="AN106">
        <v>0</v>
      </c>
      <c r="AO106">
        <v>1</v>
      </c>
      <c r="AP106">
        <v>0</v>
      </c>
      <c r="AQ106">
        <v>0</v>
      </c>
      <c r="AR106">
        <v>0</v>
      </c>
      <c r="AS106" t="s">
        <v>3</v>
      </c>
      <c r="AT106">
        <v>2.1000000000000001E-2</v>
      </c>
      <c r="AU106" t="s">
        <v>3</v>
      </c>
      <c r="AV106">
        <v>0</v>
      </c>
      <c r="AW106">
        <v>2</v>
      </c>
      <c r="AX106">
        <v>35520077</v>
      </c>
      <c r="AY106">
        <v>1</v>
      </c>
      <c r="AZ106">
        <v>0</v>
      </c>
      <c r="BA106">
        <v>107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CX106">
        <f>Y106*Source!I51</f>
        <v>2.1000000000000001E-2</v>
      </c>
      <c r="CY106">
        <f t="shared" si="14"/>
        <v>4963.8599999999997</v>
      </c>
      <c r="CZ106">
        <f t="shared" si="15"/>
        <v>729.98</v>
      </c>
      <c r="DA106">
        <f t="shared" si="16"/>
        <v>6.8</v>
      </c>
      <c r="DB106">
        <f t="shared" si="12"/>
        <v>15.33</v>
      </c>
      <c r="DC106">
        <f t="shared" si="13"/>
        <v>0</v>
      </c>
    </row>
    <row r="107" spans="1:107">
      <c r="A107">
        <f>ROW(Source!A51)</f>
        <v>51</v>
      </c>
      <c r="B107">
        <v>34981951</v>
      </c>
      <c r="C107">
        <v>34992458</v>
      </c>
      <c r="D107">
        <v>29171808</v>
      </c>
      <c r="E107">
        <v>1</v>
      </c>
      <c r="F107">
        <v>1</v>
      </c>
      <c r="G107">
        <v>1</v>
      </c>
      <c r="H107">
        <v>3</v>
      </c>
      <c r="I107" t="s">
        <v>446</v>
      </c>
      <c r="J107" t="s">
        <v>447</v>
      </c>
      <c r="K107" t="s">
        <v>448</v>
      </c>
      <c r="L107">
        <v>1374</v>
      </c>
      <c r="N107">
        <v>1013</v>
      </c>
      <c r="O107" t="s">
        <v>449</v>
      </c>
      <c r="P107" t="s">
        <v>449</v>
      </c>
      <c r="Q107">
        <v>1</v>
      </c>
      <c r="W107">
        <v>0</v>
      </c>
      <c r="X107">
        <v>-915781824</v>
      </c>
      <c r="Y107">
        <v>3.04</v>
      </c>
      <c r="AA107">
        <v>1</v>
      </c>
      <c r="AB107">
        <v>0</v>
      </c>
      <c r="AC107">
        <v>0</v>
      </c>
      <c r="AD107">
        <v>0</v>
      </c>
      <c r="AE107">
        <v>1</v>
      </c>
      <c r="AF107">
        <v>0</v>
      </c>
      <c r="AG107">
        <v>0</v>
      </c>
      <c r="AH107">
        <v>0</v>
      </c>
      <c r="AI107">
        <v>1</v>
      </c>
      <c r="AJ107">
        <v>1</v>
      </c>
      <c r="AK107">
        <v>1</v>
      </c>
      <c r="AL107">
        <v>1</v>
      </c>
      <c r="AN107">
        <v>0</v>
      </c>
      <c r="AO107">
        <v>1</v>
      </c>
      <c r="AP107">
        <v>0</v>
      </c>
      <c r="AQ107">
        <v>0</v>
      </c>
      <c r="AR107">
        <v>0</v>
      </c>
      <c r="AS107" t="s">
        <v>3</v>
      </c>
      <c r="AT107">
        <v>3.04</v>
      </c>
      <c r="AU107" t="s">
        <v>3</v>
      </c>
      <c r="AV107">
        <v>0</v>
      </c>
      <c r="AW107">
        <v>2</v>
      </c>
      <c r="AX107">
        <v>35520078</v>
      </c>
      <c r="AY107">
        <v>1</v>
      </c>
      <c r="AZ107">
        <v>0</v>
      </c>
      <c r="BA107">
        <v>108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CX107">
        <f>Y107*Source!I51</f>
        <v>3.04</v>
      </c>
      <c r="CY107">
        <f t="shared" si="14"/>
        <v>1</v>
      </c>
      <c r="CZ107">
        <f t="shared" si="15"/>
        <v>1</v>
      </c>
      <c r="DA107">
        <f t="shared" si="16"/>
        <v>1</v>
      </c>
      <c r="DB107">
        <f t="shared" si="12"/>
        <v>3.04</v>
      </c>
      <c r="DC107">
        <f t="shared" si="13"/>
        <v>0</v>
      </c>
    </row>
    <row r="108" spans="1:107">
      <c r="A108">
        <f>ROW(Source!A52)</f>
        <v>52</v>
      </c>
      <c r="B108">
        <v>34981951</v>
      </c>
      <c r="C108">
        <v>34992993</v>
      </c>
      <c r="D108">
        <v>18411771</v>
      </c>
      <c r="E108">
        <v>1</v>
      </c>
      <c r="F108">
        <v>1</v>
      </c>
      <c r="G108">
        <v>1</v>
      </c>
      <c r="H108">
        <v>1</v>
      </c>
      <c r="I108" t="s">
        <v>488</v>
      </c>
      <c r="J108" t="s">
        <v>3</v>
      </c>
      <c r="K108" t="s">
        <v>489</v>
      </c>
      <c r="L108">
        <v>1369</v>
      </c>
      <c r="N108">
        <v>1013</v>
      </c>
      <c r="O108" t="s">
        <v>327</v>
      </c>
      <c r="P108" t="s">
        <v>327</v>
      </c>
      <c r="Q108">
        <v>1</v>
      </c>
      <c r="W108">
        <v>0</v>
      </c>
      <c r="X108">
        <v>922534627</v>
      </c>
      <c r="Y108">
        <v>0.5</v>
      </c>
      <c r="AA108">
        <v>0</v>
      </c>
      <c r="AB108">
        <v>0</v>
      </c>
      <c r="AC108">
        <v>0</v>
      </c>
      <c r="AD108">
        <v>247.98</v>
      </c>
      <c r="AE108">
        <v>0</v>
      </c>
      <c r="AF108">
        <v>0</v>
      </c>
      <c r="AG108">
        <v>0</v>
      </c>
      <c r="AH108">
        <v>247.98</v>
      </c>
      <c r="AI108">
        <v>1</v>
      </c>
      <c r="AJ108">
        <v>1</v>
      </c>
      <c r="AK108">
        <v>1</v>
      </c>
      <c r="AL108">
        <v>1</v>
      </c>
      <c r="AN108">
        <v>0</v>
      </c>
      <c r="AO108">
        <v>1</v>
      </c>
      <c r="AP108">
        <v>0</v>
      </c>
      <c r="AQ108">
        <v>0</v>
      </c>
      <c r="AR108">
        <v>0</v>
      </c>
      <c r="AS108" t="s">
        <v>3</v>
      </c>
      <c r="AT108">
        <v>0.5</v>
      </c>
      <c r="AU108" t="s">
        <v>3</v>
      </c>
      <c r="AV108">
        <v>1</v>
      </c>
      <c r="AW108">
        <v>2</v>
      </c>
      <c r="AX108">
        <v>35520085</v>
      </c>
      <c r="AY108">
        <v>1</v>
      </c>
      <c r="AZ108">
        <v>0</v>
      </c>
      <c r="BA108">
        <v>109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CX108">
        <f>Y108*Source!I52</f>
        <v>0.1</v>
      </c>
      <c r="CY108">
        <f>AD108</f>
        <v>247.98</v>
      </c>
      <c r="CZ108">
        <f>AH108</f>
        <v>247.98</v>
      </c>
      <c r="DA108">
        <f>AL108</f>
        <v>1</v>
      </c>
      <c r="DB108">
        <f t="shared" si="12"/>
        <v>123.99</v>
      </c>
      <c r="DC108">
        <f t="shared" si="13"/>
        <v>0</v>
      </c>
    </row>
    <row r="109" spans="1:107">
      <c r="A109">
        <f>ROW(Source!A52)</f>
        <v>52</v>
      </c>
      <c r="B109">
        <v>34981951</v>
      </c>
      <c r="C109">
        <v>34992993</v>
      </c>
      <c r="D109">
        <v>121548</v>
      </c>
      <c r="E109">
        <v>1</v>
      </c>
      <c r="F109">
        <v>1</v>
      </c>
      <c r="G109">
        <v>1</v>
      </c>
      <c r="H109">
        <v>1</v>
      </c>
      <c r="I109" t="s">
        <v>328</v>
      </c>
      <c r="J109" t="s">
        <v>3</v>
      </c>
      <c r="K109" t="s">
        <v>329</v>
      </c>
      <c r="L109">
        <v>608254</v>
      </c>
      <c r="N109">
        <v>1013</v>
      </c>
      <c r="O109" t="s">
        <v>330</v>
      </c>
      <c r="P109" t="s">
        <v>330</v>
      </c>
      <c r="Q109">
        <v>1</v>
      </c>
      <c r="W109">
        <v>0</v>
      </c>
      <c r="X109">
        <v>-185737400</v>
      </c>
      <c r="Y109">
        <v>0.21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1</v>
      </c>
      <c r="AJ109">
        <v>1</v>
      </c>
      <c r="AK109">
        <v>1</v>
      </c>
      <c r="AL109">
        <v>1</v>
      </c>
      <c r="AN109">
        <v>0</v>
      </c>
      <c r="AO109">
        <v>1</v>
      </c>
      <c r="AP109">
        <v>0</v>
      </c>
      <c r="AQ109">
        <v>0</v>
      </c>
      <c r="AR109">
        <v>0</v>
      </c>
      <c r="AS109" t="s">
        <v>3</v>
      </c>
      <c r="AT109">
        <v>0.21</v>
      </c>
      <c r="AU109" t="s">
        <v>3</v>
      </c>
      <c r="AV109">
        <v>2</v>
      </c>
      <c r="AW109">
        <v>2</v>
      </c>
      <c r="AX109">
        <v>35520086</v>
      </c>
      <c r="AY109">
        <v>1</v>
      </c>
      <c r="AZ109">
        <v>0</v>
      </c>
      <c r="BA109">
        <v>110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CX109">
        <f>Y109*Source!I52</f>
        <v>4.2000000000000003E-2</v>
      </c>
      <c r="CY109">
        <f>AD109</f>
        <v>0</v>
      </c>
      <c r="CZ109">
        <f>AH109</f>
        <v>0</v>
      </c>
      <c r="DA109">
        <f>AL109</f>
        <v>1</v>
      </c>
      <c r="DB109">
        <f t="shared" si="12"/>
        <v>0</v>
      </c>
      <c r="DC109">
        <f t="shared" si="13"/>
        <v>0</v>
      </c>
    </row>
    <row r="110" spans="1:107">
      <c r="A110">
        <f>ROW(Source!A52)</f>
        <v>52</v>
      </c>
      <c r="B110">
        <v>34981951</v>
      </c>
      <c r="C110">
        <v>34992993</v>
      </c>
      <c r="D110">
        <v>29172556</v>
      </c>
      <c r="E110">
        <v>1</v>
      </c>
      <c r="F110">
        <v>1</v>
      </c>
      <c r="G110">
        <v>1</v>
      </c>
      <c r="H110">
        <v>2</v>
      </c>
      <c r="I110" t="s">
        <v>340</v>
      </c>
      <c r="J110" t="s">
        <v>341</v>
      </c>
      <c r="K110" t="s">
        <v>342</v>
      </c>
      <c r="L110">
        <v>1368</v>
      </c>
      <c r="N110">
        <v>1011</v>
      </c>
      <c r="O110" t="s">
        <v>334</v>
      </c>
      <c r="P110" t="s">
        <v>334</v>
      </c>
      <c r="Q110">
        <v>1</v>
      </c>
      <c r="W110">
        <v>0</v>
      </c>
      <c r="X110">
        <v>-1302720870</v>
      </c>
      <c r="Y110">
        <v>0.21</v>
      </c>
      <c r="AA110">
        <v>0</v>
      </c>
      <c r="AB110">
        <v>445.46</v>
      </c>
      <c r="AC110">
        <v>427.95</v>
      </c>
      <c r="AD110">
        <v>0</v>
      </c>
      <c r="AE110">
        <v>0</v>
      </c>
      <c r="AF110">
        <v>31.26</v>
      </c>
      <c r="AG110">
        <v>13.5</v>
      </c>
      <c r="AH110">
        <v>0</v>
      </c>
      <c r="AI110">
        <v>1</v>
      </c>
      <c r="AJ110">
        <v>14.25</v>
      </c>
      <c r="AK110">
        <v>31.7</v>
      </c>
      <c r="AL110">
        <v>1</v>
      </c>
      <c r="AN110">
        <v>0</v>
      </c>
      <c r="AO110">
        <v>1</v>
      </c>
      <c r="AP110">
        <v>0</v>
      </c>
      <c r="AQ110">
        <v>0</v>
      </c>
      <c r="AR110">
        <v>0</v>
      </c>
      <c r="AS110" t="s">
        <v>3</v>
      </c>
      <c r="AT110">
        <v>0.21</v>
      </c>
      <c r="AU110" t="s">
        <v>3</v>
      </c>
      <c r="AV110">
        <v>0</v>
      </c>
      <c r="AW110">
        <v>2</v>
      </c>
      <c r="AX110">
        <v>35520087</v>
      </c>
      <c r="AY110">
        <v>1</v>
      </c>
      <c r="AZ110">
        <v>0</v>
      </c>
      <c r="BA110">
        <v>111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CX110">
        <f>Y110*Source!I52</f>
        <v>4.2000000000000003E-2</v>
      </c>
      <c r="CY110">
        <f>AB110</f>
        <v>445.46</v>
      </c>
      <c r="CZ110">
        <f>AF110</f>
        <v>31.26</v>
      </c>
      <c r="DA110">
        <f>AJ110</f>
        <v>14.25</v>
      </c>
      <c r="DB110">
        <f t="shared" si="12"/>
        <v>6.56</v>
      </c>
      <c r="DC110">
        <f t="shared" si="13"/>
        <v>2.84</v>
      </c>
    </row>
    <row r="111" spans="1:107">
      <c r="A111">
        <f>ROW(Source!A52)</f>
        <v>52</v>
      </c>
      <c r="B111">
        <v>34981951</v>
      </c>
      <c r="C111">
        <v>34992993</v>
      </c>
      <c r="D111">
        <v>29173152</v>
      </c>
      <c r="E111">
        <v>1</v>
      </c>
      <c r="F111">
        <v>1</v>
      </c>
      <c r="G111">
        <v>1</v>
      </c>
      <c r="H111">
        <v>2</v>
      </c>
      <c r="I111" t="s">
        <v>490</v>
      </c>
      <c r="J111" t="s">
        <v>491</v>
      </c>
      <c r="K111" t="s">
        <v>492</v>
      </c>
      <c r="L111">
        <v>1368</v>
      </c>
      <c r="N111">
        <v>1011</v>
      </c>
      <c r="O111" t="s">
        <v>334</v>
      </c>
      <c r="P111" t="s">
        <v>334</v>
      </c>
      <c r="Q111">
        <v>1</v>
      </c>
      <c r="W111">
        <v>0</v>
      </c>
      <c r="X111">
        <v>1729392141</v>
      </c>
      <c r="Y111">
        <v>2.3199999999999998</v>
      </c>
      <c r="AA111">
        <v>0</v>
      </c>
      <c r="AB111">
        <v>4.1100000000000003</v>
      </c>
      <c r="AC111">
        <v>0</v>
      </c>
      <c r="AD111">
        <v>0</v>
      </c>
      <c r="AE111">
        <v>0</v>
      </c>
      <c r="AF111">
        <v>0.5</v>
      </c>
      <c r="AG111">
        <v>0</v>
      </c>
      <c r="AH111">
        <v>0</v>
      </c>
      <c r="AI111">
        <v>1</v>
      </c>
      <c r="AJ111">
        <v>8.2200000000000006</v>
      </c>
      <c r="AK111">
        <v>31.7</v>
      </c>
      <c r="AL111">
        <v>1</v>
      </c>
      <c r="AN111">
        <v>0</v>
      </c>
      <c r="AO111">
        <v>1</v>
      </c>
      <c r="AP111">
        <v>0</v>
      </c>
      <c r="AQ111">
        <v>0</v>
      </c>
      <c r="AR111">
        <v>0</v>
      </c>
      <c r="AS111" t="s">
        <v>3</v>
      </c>
      <c r="AT111">
        <v>2.3199999999999998</v>
      </c>
      <c r="AU111" t="s">
        <v>3</v>
      </c>
      <c r="AV111">
        <v>0</v>
      </c>
      <c r="AW111">
        <v>2</v>
      </c>
      <c r="AX111">
        <v>35520088</v>
      </c>
      <c r="AY111">
        <v>1</v>
      </c>
      <c r="AZ111">
        <v>0</v>
      </c>
      <c r="BA111">
        <v>112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CX111">
        <f>Y111*Source!I52</f>
        <v>0.46399999999999997</v>
      </c>
      <c r="CY111">
        <f>AB111</f>
        <v>4.1100000000000003</v>
      </c>
      <c r="CZ111">
        <f>AF111</f>
        <v>0.5</v>
      </c>
      <c r="DA111">
        <f>AJ111</f>
        <v>8.2200000000000006</v>
      </c>
      <c r="DB111">
        <f t="shared" si="12"/>
        <v>1.1599999999999999</v>
      </c>
      <c r="DC111">
        <f t="shared" si="13"/>
        <v>0</v>
      </c>
    </row>
    <row r="112" spans="1:107">
      <c r="A112">
        <f>ROW(Source!A52)</f>
        <v>52</v>
      </c>
      <c r="B112">
        <v>34981951</v>
      </c>
      <c r="C112">
        <v>34992993</v>
      </c>
      <c r="D112">
        <v>29145158</v>
      </c>
      <c r="E112">
        <v>1</v>
      </c>
      <c r="F112">
        <v>1</v>
      </c>
      <c r="G112">
        <v>1</v>
      </c>
      <c r="H112">
        <v>3</v>
      </c>
      <c r="I112" t="s">
        <v>493</v>
      </c>
      <c r="J112" t="s">
        <v>494</v>
      </c>
      <c r="K112" t="s">
        <v>495</v>
      </c>
      <c r="L112">
        <v>1339</v>
      </c>
      <c r="N112">
        <v>1007</v>
      </c>
      <c r="O112" t="s">
        <v>243</v>
      </c>
      <c r="P112" t="s">
        <v>243</v>
      </c>
      <c r="Q112">
        <v>1</v>
      </c>
      <c r="W112">
        <v>0</v>
      </c>
      <c r="X112">
        <v>-1225348186</v>
      </c>
      <c r="Y112">
        <v>0.51</v>
      </c>
      <c r="AA112">
        <v>3350.11</v>
      </c>
      <c r="AB112">
        <v>0</v>
      </c>
      <c r="AC112">
        <v>0</v>
      </c>
      <c r="AD112">
        <v>0</v>
      </c>
      <c r="AE112">
        <v>548.29999999999995</v>
      </c>
      <c r="AF112">
        <v>0</v>
      </c>
      <c r="AG112">
        <v>0</v>
      </c>
      <c r="AH112">
        <v>0</v>
      </c>
      <c r="AI112">
        <v>6.11</v>
      </c>
      <c r="AJ112">
        <v>1</v>
      </c>
      <c r="AK112">
        <v>1</v>
      </c>
      <c r="AL112">
        <v>1</v>
      </c>
      <c r="AN112">
        <v>0</v>
      </c>
      <c r="AO112">
        <v>1</v>
      </c>
      <c r="AP112">
        <v>0</v>
      </c>
      <c r="AQ112">
        <v>0</v>
      </c>
      <c r="AR112">
        <v>0</v>
      </c>
      <c r="AS112" t="s">
        <v>3</v>
      </c>
      <c r="AT112">
        <v>0.51</v>
      </c>
      <c r="AU112" t="s">
        <v>3</v>
      </c>
      <c r="AV112">
        <v>0</v>
      </c>
      <c r="AW112">
        <v>2</v>
      </c>
      <c r="AX112">
        <v>35520089</v>
      </c>
      <c r="AY112">
        <v>1</v>
      </c>
      <c r="AZ112">
        <v>0</v>
      </c>
      <c r="BA112">
        <v>113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CX112">
        <f>Y112*Source!I52</f>
        <v>0.10200000000000001</v>
      </c>
      <c r="CY112">
        <f>AA112</f>
        <v>3350.11</v>
      </c>
      <c r="CZ112">
        <f>AE112</f>
        <v>548.29999999999995</v>
      </c>
      <c r="DA112">
        <f>AI112</f>
        <v>6.11</v>
      </c>
      <c r="DB112">
        <f t="shared" si="12"/>
        <v>279.63</v>
      </c>
      <c r="DC112">
        <f t="shared" si="13"/>
        <v>0</v>
      </c>
    </row>
    <row r="113" spans="1:107">
      <c r="A113">
        <f>ROW(Source!A53)</f>
        <v>53</v>
      </c>
      <c r="B113">
        <v>34981951</v>
      </c>
      <c r="C113">
        <v>34992999</v>
      </c>
      <c r="D113">
        <v>18410572</v>
      </c>
      <c r="E113">
        <v>1</v>
      </c>
      <c r="F113">
        <v>1</v>
      </c>
      <c r="G113">
        <v>1</v>
      </c>
      <c r="H113">
        <v>1</v>
      </c>
      <c r="I113" t="s">
        <v>338</v>
      </c>
      <c r="J113" t="s">
        <v>3</v>
      </c>
      <c r="K113" t="s">
        <v>339</v>
      </c>
      <c r="L113">
        <v>1369</v>
      </c>
      <c r="N113">
        <v>1013</v>
      </c>
      <c r="O113" t="s">
        <v>327</v>
      </c>
      <c r="P113" t="s">
        <v>327</v>
      </c>
      <c r="Q113">
        <v>1</v>
      </c>
      <c r="W113">
        <v>0</v>
      </c>
      <c r="X113">
        <v>-546915240</v>
      </c>
      <c r="Y113">
        <v>310.42</v>
      </c>
      <c r="AA113">
        <v>0</v>
      </c>
      <c r="AB113">
        <v>0</v>
      </c>
      <c r="AC113">
        <v>0</v>
      </c>
      <c r="AD113">
        <v>272.97000000000003</v>
      </c>
      <c r="AE113">
        <v>0</v>
      </c>
      <c r="AF113">
        <v>0</v>
      </c>
      <c r="AG113">
        <v>0</v>
      </c>
      <c r="AH113">
        <v>272.97000000000003</v>
      </c>
      <c r="AI113">
        <v>1</v>
      </c>
      <c r="AJ113">
        <v>1</v>
      </c>
      <c r="AK113">
        <v>1</v>
      </c>
      <c r="AL113">
        <v>1</v>
      </c>
      <c r="AN113">
        <v>0</v>
      </c>
      <c r="AO113">
        <v>1</v>
      </c>
      <c r="AP113">
        <v>0</v>
      </c>
      <c r="AQ113">
        <v>0</v>
      </c>
      <c r="AR113">
        <v>0</v>
      </c>
      <c r="AS113" t="s">
        <v>3</v>
      </c>
      <c r="AT113">
        <v>310.42</v>
      </c>
      <c r="AU113" t="s">
        <v>3</v>
      </c>
      <c r="AV113">
        <v>1</v>
      </c>
      <c r="AW113">
        <v>2</v>
      </c>
      <c r="AX113">
        <v>35520090</v>
      </c>
      <c r="AY113">
        <v>1</v>
      </c>
      <c r="AZ113">
        <v>0</v>
      </c>
      <c r="BA113">
        <v>114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CX113">
        <f>Y113*Source!I53</f>
        <v>62.084000000000003</v>
      </c>
      <c r="CY113">
        <f>AD113</f>
        <v>272.97000000000003</v>
      </c>
      <c r="CZ113">
        <f>AH113</f>
        <v>272.97000000000003</v>
      </c>
      <c r="DA113">
        <f>AL113</f>
        <v>1</v>
      </c>
      <c r="DB113">
        <f t="shared" si="12"/>
        <v>84735.35</v>
      </c>
      <c r="DC113">
        <f t="shared" si="13"/>
        <v>0</v>
      </c>
    </row>
    <row r="114" spans="1:107">
      <c r="A114">
        <f>ROW(Source!A53)</f>
        <v>53</v>
      </c>
      <c r="B114">
        <v>34981951</v>
      </c>
      <c r="C114">
        <v>34992999</v>
      </c>
      <c r="D114">
        <v>121548</v>
      </c>
      <c r="E114">
        <v>1</v>
      </c>
      <c r="F114">
        <v>1</v>
      </c>
      <c r="G114">
        <v>1</v>
      </c>
      <c r="H114">
        <v>1</v>
      </c>
      <c r="I114" t="s">
        <v>328</v>
      </c>
      <c r="J114" t="s">
        <v>3</v>
      </c>
      <c r="K114" t="s">
        <v>329</v>
      </c>
      <c r="L114">
        <v>608254</v>
      </c>
      <c r="N114">
        <v>1013</v>
      </c>
      <c r="O114" t="s">
        <v>330</v>
      </c>
      <c r="P114" t="s">
        <v>330</v>
      </c>
      <c r="Q114">
        <v>1</v>
      </c>
      <c r="W114">
        <v>0</v>
      </c>
      <c r="X114">
        <v>-185737400</v>
      </c>
      <c r="Y114">
        <v>1.72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1</v>
      </c>
      <c r="AJ114">
        <v>1</v>
      </c>
      <c r="AK114">
        <v>1</v>
      </c>
      <c r="AL114">
        <v>1</v>
      </c>
      <c r="AN114">
        <v>0</v>
      </c>
      <c r="AO114">
        <v>1</v>
      </c>
      <c r="AP114">
        <v>0</v>
      </c>
      <c r="AQ114">
        <v>0</v>
      </c>
      <c r="AR114">
        <v>0</v>
      </c>
      <c r="AS114" t="s">
        <v>3</v>
      </c>
      <c r="AT114">
        <v>1.72</v>
      </c>
      <c r="AU114" t="s">
        <v>3</v>
      </c>
      <c r="AV114">
        <v>2</v>
      </c>
      <c r="AW114">
        <v>2</v>
      </c>
      <c r="AX114">
        <v>35520091</v>
      </c>
      <c r="AY114">
        <v>1</v>
      </c>
      <c r="AZ114">
        <v>0</v>
      </c>
      <c r="BA114">
        <v>115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CX114">
        <f>Y114*Source!I53</f>
        <v>0.34400000000000003</v>
      </c>
      <c r="CY114">
        <f>AD114</f>
        <v>0</v>
      </c>
      <c r="CZ114">
        <f>AH114</f>
        <v>0</v>
      </c>
      <c r="DA114">
        <f>AL114</f>
        <v>1</v>
      </c>
      <c r="DB114">
        <f t="shared" si="12"/>
        <v>0</v>
      </c>
      <c r="DC114">
        <f t="shared" si="13"/>
        <v>0</v>
      </c>
    </row>
    <row r="115" spans="1:107">
      <c r="A115">
        <f>ROW(Source!A53)</f>
        <v>53</v>
      </c>
      <c r="B115">
        <v>34981951</v>
      </c>
      <c r="C115">
        <v>34992999</v>
      </c>
      <c r="D115">
        <v>29172267</v>
      </c>
      <c r="E115">
        <v>1</v>
      </c>
      <c r="F115">
        <v>1</v>
      </c>
      <c r="G115">
        <v>1</v>
      </c>
      <c r="H115">
        <v>2</v>
      </c>
      <c r="I115" t="s">
        <v>496</v>
      </c>
      <c r="J115" t="s">
        <v>497</v>
      </c>
      <c r="K115" t="s">
        <v>498</v>
      </c>
      <c r="L115">
        <v>1368</v>
      </c>
      <c r="N115">
        <v>1011</v>
      </c>
      <c r="O115" t="s">
        <v>334</v>
      </c>
      <c r="P115" t="s">
        <v>334</v>
      </c>
      <c r="Q115">
        <v>1</v>
      </c>
      <c r="W115">
        <v>0</v>
      </c>
      <c r="X115">
        <v>892994112</v>
      </c>
      <c r="Y115">
        <v>0.02</v>
      </c>
      <c r="AA115">
        <v>0</v>
      </c>
      <c r="AB115">
        <v>827.63</v>
      </c>
      <c r="AC115">
        <v>427.95</v>
      </c>
      <c r="AD115">
        <v>0</v>
      </c>
      <c r="AE115">
        <v>0</v>
      </c>
      <c r="AF115">
        <v>83.43</v>
      </c>
      <c r="AG115">
        <v>13.5</v>
      </c>
      <c r="AH115">
        <v>0</v>
      </c>
      <c r="AI115">
        <v>1</v>
      </c>
      <c r="AJ115">
        <v>9.92</v>
      </c>
      <c r="AK115">
        <v>31.7</v>
      </c>
      <c r="AL115">
        <v>1</v>
      </c>
      <c r="AN115">
        <v>0</v>
      </c>
      <c r="AO115">
        <v>1</v>
      </c>
      <c r="AP115">
        <v>0</v>
      </c>
      <c r="AQ115">
        <v>0</v>
      </c>
      <c r="AR115">
        <v>0</v>
      </c>
      <c r="AS115" t="s">
        <v>3</v>
      </c>
      <c r="AT115">
        <v>0.02</v>
      </c>
      <c r="AU115" t="s">
        <v>3</v>
      </c>
      <c r="AV115">
        <v>0</v>
      </c>
      <c r="AW115">
        <v>2</v>
      </c>
      <c r="AX115">
        <v>35520092</v>
      </c>
      <c r="AY115">
        <v>1</v>
      </c>
      <c r="AZ115">
        <v>0</v>
      </c>
      <c r="BA115">
        <v>116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CX115">
        <f>Y115*Source!I53</f>
        <v>4.0000000000000001E-3</v>
      </c>
      <c r="CY115">
        <f>AB115</f>
        <v>827.63</v>
      </c>
      <c r="CZ115">
        <f>AF115</f>
        <v>83.43</v>
      </c>
      <c r="DA115">
        <f>AJ115</f>
        <v>9.92</v>
      </c>
      <c r="DB115">
        <f t="shared" si="12"/>
        <v>1.67</v>
      </c>
      <c r="DC115">
        <f t="shared" si="13"/>
        <v>0.27</v>
      </c>
    </row>
    <row r="116" spans="1:107">
      <c r="A116">
        <f>ROW(Source!A53)</f>
        <v>53</v>
      </c>
      <c r="B116">
        <v>34981951</v>
      </c>
      <c r="C116">
        <v>34992999</v>
      </c>
      <c r="D116">
        <v>29172378</v>
      </c>
      <c r="E116">
        <v>1</v>
      </c>
      <c r="F116">
        <v>1</v>
      </c>
      <c r="G116">
        <v>1</v>
      </c>
      <c r="H116">
        <v>2</v>
      </c>
      <c r="I116" t="s">
        <v>499</v>
      </c>
      <c r="J116" t="s">
        <v>500</v>
      </c>
      <c r="K116" t="s">
        <v>501</v>
      </c>
      <c r="L116">
        <v>1368</v>
      </c>
      <c r="N116">
        <v>1011</v>
      </c>
      <c r="O116" t="s">
        <v>334</v>
      </c>
      <c r="P116" t="s">
        <v>334</v>
      </c>
      <c r="Q116">
        <v>1</v>
      </c>
      <c r="W116">
        <v>0</v>
      </c>
      <c r="X116">
        <v>912204425</v>
      </c>
      <c r="Y116">
        <v>0.01</v>
      </c>
      <c r="AA116">
        <v>0</v>
      </c>
      <c r="AB116">
        <v>923.22</v>
      </c>
      <c r="AC116">
        <v>367.72</v>
      </c>
      <c r="AD116">
        <v>0</v>
      </c>
      <c r="AE116">
        <v>0</v>
      </c>
      <c r="AF116">
        <v>88.01</v>
      </c>
      <c r="AG116">
        <v>11.6</v>
      </c>
      <c r="AH116">
        <v>0</v>
      </c>
      <c r="AI116">
        <v>1</v>
      </c>
      <c r="AJ116">
        <v>10.49</v>
      </c>
      <c r="AK116">
        <v>31.7</v>
      </c>
      <c r="AL116">
        <v>1</v>
      </c>
      <c r="AN116">
        <v>0</v>
      </c>
      <c r="AO116">
        <v>1</v>
      </c>
      <c r="AP116">
        <v>0</v>
      </c>
      <c r="AQ116">
        <v>0</v>
      </c>
      <c r="AR116">
        <v>0</v>
      </c>
      <c r="AS116" t="s">
        <v>3</v>
      </c>
      <c r="AT116">
        <v>0.01</v>
      </c>
      <c r="AU116" t="s">
        <v>3</v>
      </c>
      <c r="AV116">
        <v>0</v>
      </c>
      <c r="AW116">
        <v>2</v>
      </c>
      <c r="AX116">
        <v>35520093</v>
      </c>
      <c r="AY116">
        <v>1</v>
      </c>
      <c r="AZ116">
        <v>0</v>
      </c>
      <c r="BA116">
        <v>117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CX116">
        <f>Y116*Source!I53</f>
        <v>2E-3</v>
      </c>
      <c r="CY116">
        <f>AB116</f>
        <v>923.22</v>
      </c>
      <c r="CZ116">
        <f>AF116</f>
        <v>88.01</v>
      </c>
      <c r="DA116">
        <f>AJ116</f>
        <v>10.49</v>
      </c>
      <c r="DB116">
        <f t="shared" si="12"/>
        <v>0.88</v>
      </c>
      <c r="DC116">
        <f t="shared" si="13"/>
        <v>0.12</v>
      </c>
    </row>
    <row r="117" spans="1:107">
      <c r="A117">
        <f>ROW(Source!A53)</f>
        <v>53</v>
      </c>
      <c r="B117">
        <v>34981951</v>
      </c>
      <c r="C117">
        <v>34992999</v>
      </c>
      <c r="D117">
        <v>29173141</v>
      </c>
      <c r="E117">
        <v>1</v>
      </c>
      <c r="F117">
        <v>1</v>
      </c>
      <c r="G117">
        <v>1</v>
      </c>
      <c r="H117">
        <v>2</v>
      </c>
      <c r="I117" t="s">
        <v>402</v>
      </c>
      <c r="J117" t="s">
        <v>403</v>
      </c>
      <c r="K117" t="s">
        <v>404</v>
      </c>
      <c r="L117">
        <v>1368</v>
      </c>
      <c r="N117">
        <v>1011</v>
      </c>
      <c r="O117" t="s">
        <v>334</v>
      </c>
      <c r="P117" t="s">
        <v>334</v>
      </c>
      <c r="Q117">
        <v>1</v>
      </c>
      <c r="W117">
        <v>0</v>
      </c>
      <c r="X117">
        <v>1314032473</v>
      </c>
      <c r="Y117">
        <v>1.69</v>
      </c>
      <c r="AA117">
        <v>0</v>
      </c>
      <c r="AB117">
        <v>347.82</v>
      </c>
      <c r="AC117">
        <v>318.89999999999998</v>
      </c>
      <c r="AD117">
        <v>0</v>
      </c>
      <c r="AE117">
        <v>0</v>
      </c>
      <c r="AF117">
        <v>12.4</v>
      </c>
      <c r="AG117">
        <v>10.06</v>
      </c>
      <c r="AH117">
        <v>0</v>
      </c>
      <c r="AI117">
        <v>1</v>
      </c>
      <c r="AJ117">
        <v>28.05</v>
      </c>
      <c r="AK117">
        <v>31.7</v>
      </c>
      <c r="AL117">
        <v>1</v>
      </c>
      <c r="AN117">
        <v>0</v>
      </c>
      <c r="AO117">
        <v>1</v>
      </c>
      <c r="AP117">
        <v>0</v>
      </c>
      <c r="AQ117">
        <v>0</v>
      </c>
      <c r="AR117">
        <v>0</v>
      </c>
      <c r="AS117" t="s">
        <v>3</v>
      </c>
      <c r="AT117">
        <v>1.69</v>
      </c>
      <c r="AU117" t="s">
        <v>3</v>
      </c>
      <c r="AV117">
        <v>0</v>
      </c>
      <c r="AW117">
        <v>2</v>
      </c>
      <c r="AX117">
        <v>35520094</v>
      </c>
      <c r="AY117">
        <v>1</v>
      </c>
      <c r="AZ117">
        <v>0</v>
      </c>
      <c r="BA117">
        <v>118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CX117">
        <f>Y117*Source!I53</f>
        <v>0.33800000000000002</v>
      </c>
      <c r="CY117">
        <f>AB117</f>
        <v>347.82</v>
      </c>
      <c r="CZ117">
        <f>AF117</f>
        <v>12.4</v>
      </c>
      <c r="DA117">
        <f>AJ117</f>
        <v>28.05</v>
      </c>
      <c r="DB117">
        <f t="shared" si="12"/>
        <v>20.96</v>
      </c>
      <c r="DC117">
        <f t="shared" si="13"/>
        <v>17</v>
      </c>
    </row>
    <row r="118" spans="1:107">
      <c r="A118">
        <f>ROW(Source!A53)</f>
        <v>53</v>
      </c>
      <c r="B118">
        <v>34981951</v>
      </c>
      <c r="C118">
        <v>34992999</v>
      </c>
      <c r="D118">
        <v>29174638</v>
      </c>
      <c r="E118">
        <v>1</v>
      </c>
      <c r="F118">
        <v>1</v>
      </c>
      <c r="G118">
        <v>1</v>
      </c>
      <c r="H118">
        <v>2</v>
      </c>
      <c r="I118" t="s">
        <v>502</v>
      </c>
      <c r="J118" t="s">
        <v>503</v>
      </c>
      <c r="K118" t="s">
        <v>504</v>
      </c>
      <c r="L118">
        <v>1368</v>
      </c>
      <c r="N118">
        <v>1011</v>
      </c>
      <c r="O118" t="s">
        <v>334</v>
      </c>
      <c r="P118" t="s">
        <v>334</v>
      </c>
      <c r="Q118">
        <v>1</v>
      </c>
      <c r="W118">
        <v>0</v>
      </c>
      <c r="X118">
        <v>-2119287708</v>
      </c>
      <c r="Y118">
        <v>0.05</v>
      </c>
      <c r="AA118">
        <v>0</v>
      </c>
      <c r="AB118">
        <v>17.45</v>
      </c>
      <c r="AC118">
        <v>0</v>
      </c>
      <c r="AD118">
        <v>0</v>
      </c>
      <c r="AE118">
        <v>0</v>
      </c>
      <c r="AF118">
        <v>9.9700000000000006</v>
      </c>
      <c r="AG118">
        <v>0</v>
      </c>
      <c r="AH118">
        <v>0</v>
      </c>
      <c r="AI118">
        <v>1</v>
      </c>
      <c r="AJ118">
        <v>1.75</v>
      </c>
      <c r="AK118">
        <v>31.7</v>
      </c>
      <c r="AL118">
        <v>1</v>
      </c>
      <c r="AN118">
        <v>0</v>
      </c>
      <c r="AO118">
        <v>1</v>
      </c>
      <c r="AP118">
        <v>0</v>
      </c>
      <c r="AQ118">
        <v>0</v>
      </c>
      <c r="AR118">
        <v>0</v>
      </c>
      <c r="AS118" t="s">
        <v>3</v>
      </c>
      <c r="AT118">
        <v>0.05</v>
      </c>
      <c r="AU118" t="s">
        <v>3</v>
      </c>
      <c r="AV118">
        <v>0</v>
      </c>
      <c r="AW118">
        <v>2</v>
      </c>
      <c r="AX118">
        <v>35520095</v>
      </c>
      <c r="AY118">
        <v>1</v>
      </c>
      <c r="AZ118">
        <v>0</v>
      </c>
      <c r="BA118">
        <v>119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CX118">
        <f>Y118*Source!I53</f>
        <v>1.0000000000000002E-2</v>
      </c>
      <c r="CY118">
        <f>AB118</f>
        <v>17.45</v>
      </c>
      <c r="CZ118">
        <f>AF118</f>
        <v>9.9700000000000006</v>
      </c>
      <c r="DA118">
        <f>AJ118</f>
        <v>1.75</v>
      </c>
      <c r="DB118">
        <f t="shared" si="12"/>
        <v>0.5</v>
      </c>
      <c r="DC118">
        <f t="shared" si="13"/>
        <v>0</v>
      </c>
    </row>
    <row r="119" spans="1:107">
      <c r="A119">
        <f>ROW(Source!A53)</f>
        <v>53</v>
      </c>
      <c r="B119">
        <v>34981951</v>
      </c>
      <c r="C119">
        <v>34992999</v>
      </c>
      <c r="D119">
        <v>29174913</v>
      </c>
      <c r="E119">
        <v>1</v>
      </c>
      <c r="F119">
        <v>1</v>
      </c>
      <c r="G119">
        <v>1</v>
      </c>
      <c r="H119">
        <v>2</v>
      </c>
      <c r="I119" t="s">
        <v>349</v>
      </c>
      <c r="J119" t="s">
        <v>350</v>
      </c>
      <c r="K119" t="s">
        <v>351</v>
      </c>
      <c r="L119">
        <v>1368</v>
      </c>
      <c r="N119">
        <v>1011</v>
      </c>
      <c r="O119" t="s">
        <v>334</v>
      </c>
      <c r="P119" t="s">
        <v>334</v>
      </c>
      <c r="Q119">
        <v>1</v>
      </c>
      <c r="W119">
        <v>0</v>
      </c>
      <c r="X119">
        <v>458544584</v>
      </c>
      <c r="Y119">
        <v>0.01</v>
      </c>
      <c r="AA119">
        <v>0</v>
      </c>
      <c r="AB119">
        <v>908.31</v>
      </c>
      <c r="AC119">
        <v>367.72</v>
      </c>
      <c r="AD119">
        <v>0</v>
      </c>
      <c r="AE119">
        <v>0</v>
      </c>
      <c r="AF119">
        <v>87.17</v>
      </c>
      <c r="AG119">
        <v>11.6</v>
      </c>
      <c r="AH119">
        <v>0</v>
      </c>
      <c r="AI119">
        <v>1</v>
      </c>
      <c r="AJ119">
        <v>10.42</v>
      </c>
      <c r="AK119">
        <v>31.7</v>
      </c>
      <c r="AL119">
        <v>1</v>
      </c>
      <c r="AN119">
        <v>0</v>
      </c>
      <c r="AO119">
        <v>1</v>
      </c>
      <c r="AP119">
        <v>0</v>
      </c>
      <c r="AQ119">
        <v>0</v>
      </c>
      <c r="AR119">
        <v>0</v>
      </c>
      <c r="AS119" t="s">
        <v>3</v>
      </c>
      <c r="AT119">
        <v>0.01</v>
      </c>
      <c r="AU119" t="s">
        <v>3</v>
      </c>
      <c r="AV119">
        <v>0</v>
      </c>
      <c r="AW119">
        <v>2</v>
      </c>
      <c r="AX119">
        <v>35520096</v>
      </c>
      <c r="AY119">
        <v>1</v>
      </c>
      <c r="AZ119">
        <v>0</v>
      </c>
      <c r="BA119">
        <v>120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CX119">
        <f>Y119*Source!I53</f>
        <v>2E-3</v>
      </c>
      <c r="CY119">
        <f>AB119</f>
        <v>908.31</v>
      </c>
      <c r="CZ119">
        <f>AF119</f>
        <v>87.17</v>
      </c>
      <c r="DA119">
        <f>AJ119</f>
        <v>10.42</v>
      </c>
      <c r="DB119">
        <f t="shared" si="12"/>
        <v>0.87</v>
      </c>
      <c r="DC119">
        <f t="shared" si="13"/>
        <v>0.12</v>
      </c>
    </row>
    <row r="120" spans="1:107">
      <c r="A120">
        <f>ROW(Source!A53)</f>
        <v>53</v>
      </c>
      <c r="B120">
        <v>34981951</v>
      </c>
      <c r="C120">
        <v>34992999</v>
      </c>
      <c r="D120">
        <v>29107863</v>
      </c>
      <c r="E120">
        <v>1</v>
      </c>
      <c r="F120">
        <v>1</v>
      </c>
      <c r="G120">
        <v>1</v>
      </c>
      <c r="H120">
        <v>3</v>
      </c>
      <c r="I120" t="s">
        <v>505</v>
      </c>
      <c r="J120" t="s">
        <v>506</v>
      </c>
      <c r="K120" t="s">
        <v>507</v>
      </c>
      <c r="L120">
        <v>1348</v>
      </c>
      <c r="N120">
        <v>1009</v>
      </c>
      <c r="O120" t="s">
        <v>65</v>
      </c>
      <c r="P120" t="s">
        <v>65</v>
      </c>
      <c r="Q120">
        <v>1000</v>
      </c>
      <c r="W120">
        <v>0</v>
      </c>
      <c r="X120">
        <v>362594991</v>
      </c>
      <c r="Y120">
        <v>1.2999999999999999E-2</v>
      </c>
      <c r="AA120">
        <v>38737.9</v>
      </c>
      <c r="AB120">
        <v>0</v>
      </c>
      <c r="AC120">
        <v>0</v>
      </c>
      <c r="AD120">
        <v>0</v>
      </c>
      <c r="AE120">
        <v>6532.53</v>
      </c>
      <c r="AF120">
        <v>0</v>
      </c>
      <c r="AG120">
        <v>0</v>
      </c>
      <c r="AH120">
        <v>0</v>
      </c>
      <c r="AI120">
        <v>5.93</v>
      </c>
      <c r="AJ120">
        <v>1</v>
      </c>
      <c r="AK120">
        <v>1</v>
      </c>
      <c r="AL120">
        <v>1</v>
      </c>
      <c r="AN120">
        <v>0</v>
      </c>
      <c r="AO120">
        <v>1</v>
      </c>
      <c r="AP120">
        <v>0</v>
      </c>
      <c r="AQ120">
        <v>0</v>
      </c>
      <c r="AR120">
        <v>0</v>
      </c>
      <c r="AS120" t="s">
        <v>3</v>
      </c>
      <c r="AT120">
        <v>1.2999999999999999E-2</v>
      </c>
      <c r="AU120" t="s">
        <v>3</v>
      </c>
      <c r="AV120">
        <v>0</v>
      </c>
      <c r="AW120">
        <v>2</v>
      </c>
      <c r="AX120">
        <v>35520097</v>
      </c>
      <c r="AY120">
        <v>1</v>
      </c>
      <c r="AZ120">
        <v>0</v>
      </c>
      <c r="BA120">
        <v>121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CX120">
        <f>Y120*Source!I53</f>
        <v>2.5999999999999999E-3</v>
      </c>
      <c r="CY120">
        <f>AA120</f>
        <v>38737.9</v>
      </c>
      <c r="CZ120">
        <f>AE120</f>
        <v>6532.53</v>
      </c>
      <c r="DA120">
        <f>AI120</f>
        <v>5.93</v>
      </c>
      <c r="DB120">
        <f t="shared" si="12"/>
        <v>84.92</v>
      </c>
      <c r="DC120">
        <f t="shared" si="13"/>
        <v>0</v>
      </c>
    </row>
    <row r="121" spans="1:107">
      <c r="A121">
        <f>ROW(Source!A53)</f>
        <v>53</v>
      </c>
      <c r="B121">
        <v>34981951</v>
      </c>
      <c r="C121">
        <v>34992999</v>
      </c>
      <c r="D121">
        <v>29109437</v>
      </c>
      <c r="E121">
        <v>1</v>
      </c>
      <c r="F121">
        <v>1</v>
      </c>
      <c r="G121">
        <v>1</v>
      </c>
      <c r="H121">
        <v>3</v>
      </c>
      <c r="I121" t="s">
        <v>508</v>
      </c>
      <c r="J121" t="s">
        <v>509</v>
      </c>
      <c r="K121" t="s">
        <v>510</v>
      </c>
      <c r="L121">
        <v>1346</v>
      </c>
      <c r="N121">
        <v>1009</v>
      </c>
      <c r="O121" t="s">
        <v>105</v>
      </c>
      <c r="P121" t="s">
        <v>105</v>
      </c>
      <c r="Q121">
        <v>1</v>
      </c>
      <c r="W121">
        <v>0</v>
      </c>
      <c r="X121">
        <v>-1940067584</v>
      </c>
      <c r="Y121">
        <v>1200</v>
      </c>
      <c r="AA121">
        <v>14.82</v>
      </c>
      <c r="AB121">
        <v>0</v>
      </c>
      <c r="AC121">
        <v>0</v>
      </c>
      <c r="AD121">
        <v>0</v>
      </c>
      <c r="AE121">
        <v>3.86</v>
      </c>
      <c r="AF121">
        <v>0</v>
      </c>
      <c r="AG121">
        <v>0</v>
      </c>
      <c r="AH121">
        <v>0</v>
      </c>
      <c r="AI121">
        <v>3.84</v>
      </c>
      <c r="AJ121">
        <v>1</v>
      </c>
      <c r="AK121">
        <v>1</v>
      </c>
      <c r="AL121">
        <v>1</v>
      </c>
      <c r="AN121">
        <v>0</v>
      </c>
      <c r="AO121">
        <v>1</v>
      </c>
      <c r="AP121">
        <v>0</v>
      </c>
      <c r="AQ121">
        <v>0</v>
      </c>
      <c r="AR121">
        <v>0</v>
      </c>
      <c r="AS121" t="s">
        <v>3</v>
      </c>
      <c r="AT121">
        <v>1200</v>
      </c>
      <c r="AU121" t="s">
        <v>3</v>
      </c>
      <c r="AV121">
        <v>0</v>
      </c>
      <c r="AW121">
        <v>2</v>
      </c>
      <c r="AX121">
        <v>35520098</v>
      </c>
      <c r="AY121">
        <v>1</v>
      </c>
      <c r="AZ121">
        <v>0</v>
      </c>
      <c r="BA121">
        <v>122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CX121">
        <f>Y121*Source!I53</f>
        <v>240</v>
      </c>
      <c r="CY121">
        <f>AA121</f>
        <v>14.82</v>
      </c>
      <c r="CZ121">
        <f>AE121</f>
        <v>3.86</v>
      </c>
      <c r="DA121">
        <f>AI121</f>
        <v>3.84</v>
      </c>
      <c r="DB121">
        <f t="shared" si="12"/>
        <v>4632</v>
      </c>
      <c r="DC121">
        <f t="shared" si="13"/>
        <v>0</v>
      </c>
    </row>
    <row r="122" spans="1:107">
      <c r="A122">
        <f>ROW(Source!A53)</f>
        <v>53</v>
      </c>
      <c r="B122">
        <v>34981951</v>
      </c>
      <c r="C122">
        <v>34992999</v>
      </c>
      <c r="D122">
        <v>29109880</v>
      </c>
      <c r="E122">
        <v>1</v>
      </c>
      <c r="F122">
        <v>1</v>
      </c>
      <c r="G122">
        <v>1</v>
      </c>
      <c r="H122">
        <v>3</v>
      </c>
      <c r="I122" t="s">
        <v>511</v>
      </c>
      <c r="J122" t="s">
        <v>512</v>
      </c>
      <c r="K122" t="s">
        <v>513</v>
      </c>
      <c r="L122">
        <v>1327</v>
      </c>
      <c r="N122">
        <v>1005</v>
      </c>
      <c r="O122" t="s">
        <v>35</v>
      </c>
      <c r="P122" t="s">
        <v>35</v>
      </c>
      <c r="Q122">
        <v>1</v>
      </c>
      <c r="W122">
        <v>0</v>
      </c>
      <c r="X122">
        <v>1796338396</v>
      </c>
      <c r="Y122">
        <v>102</v>
      </c>
      <c r="AA122">
        <v>562.16999999999996</v>
      </c>
      <c r="AB122">
        <v>0</v>
      </c>
      <c r="AC122">
        <v>0</v>
      </c>
      <c r="AD122">
        <v>0</v>
      </c>
      <c r="AE122">
        <v>145.63999999999999</v>
      </c>
      <c r="AF122">
        <v>0</v>
      </c>
      <c r="AG122">
        <v>0</v>
      </c>
      <c r="AH122">
        <v>0</v>
      </c>
      <c r="AI122">
        <v>3.86</v>
      </c>
      <c r="AJ122">
        <v>1</v>
      </c>
      <c r="AK122">
        <v>1</v>
      </c>
      <c r="AL122">
        <v>1</v>
      </c>
      <c r="AN122">
        <v>0</v>
      </c>
      <c r="AO122">
        <v>1</v>
      </c>
      <c r="AP122">
        <v>0</v>
      </c>
      <c r="AQ122">
        <v>0</v>
      </c>
      <c r="AR122">
        <v>0</v>
      </c>
      <c r="AS122" t="s">
        <v>3</v>
      </c>
      <c r="AT122">
        <v>102</v>
      </c>
      <c r="AU122" t="s">
        <v>3</v>
      </c>
      <c r="AV122">
        <v>0</v>
      </c>
      <c r="AW122">
        <v>2</v>
      </c>
      <c r="AX122">
        <v>35520099</v>
      </c>
      <c r="AY122">
        <v>1</v>
      </c>
      <c r="AZ122">
        <v>0</v>
      </c>
      <c r="BA122">
        <v>123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CX122">
        <f>Y122*Source!I53</f>
        <v>20.400000000000002</v>
      </c>
      <c r="CY122">
        <f>AA122</f>
        <v>562.16999999999996</v>
      </c>
      <c r="CZ122">
        <f>AE122</f>
        <v>145.63999999999999</v>
      </c>
      <c r="DA122">
        <f>AI122</f>
        <v>3.86</v>
      </c>
      <c r="DB122">
        <f t="shared" si="12"/>
        <v>14855.28</v>
      </c>
      <c r="DC122">
        <f t="shared" si="13"/>
        <v>0</v>
      </c>
    </row>
    <row r="123" spans="1:107">
      <c r="A123">
        <f>ROW(Source!A53)</f>
        <v>53</v>
      </c>
      <c r="B123">
        <v>34981951</v>
      </c>
      <c r="C123">
        <v>34992999</v>
      </c>
      <c r="D123">
        <v>29150040</v>
      </c>
      <c r="E123">
        <v>1</v>
      </c>
      <c r="F123">
        <v>1</v>
      </c>
      <c r="G123">
        <v>1</v>
      </c>
      <c r="H123">
        <v>3</v>
      </c>
      <c r="I123" t="s">
        <v>408</v>
      </c>
      <c r="J123" t="s">
        <v>409</v>
      </c>
      <c r="K123" t="s">
        <v>410</v>
      </c>
      <c r="L123">
        <v>1339</v>
      </c>
      <c r="N123">
        <v>1007</v>
      </c>
      <c r="O123" t="s">
        <v>243</v>
      </c>
      <c r="P123" t="s">
        <v>243</v>
      </c>
      <c r="Q123">
        <v>1</v>
      </c>
      <c r="W123">
        <v>0</v>
      </c>
      <c r="X123">
        <v>693153122</v>
      </c>
      <c r="Y123">
        <v>0.44</v>
      </c>
      <c r="AA123">
        <v>22.2</v>
      </c>
      <c r="AB123">
        <v>0</v>
      </c>
      <c r="AC123">
        <v>0</v>
      </c>
      <c r="AD123">
        <v>0</v>
      </c>
      <c r="AE123">
        <v>2.44</v>
      </c>
      <c r="AF123">
        <v>0</v>
      </c>
      <c r="AG123">
        <v>0</v>
      </c>
      <c r="AH123">
        <v>0</v>
      </c>
      <c r="AI123">
        <v>9.1</v>
      </c>
      <c r="AJ123">
        <v>1</v>
      </c>
      <c r="AK123">
        <v>1</v>
      </c>
      <c r="AL123">
        <v>1</v>
      </c>
      <c r="AN123">
        <v>0</v>
      </c>
      <c r="AO123">
        <v>1</v>
      </c>
      <c r="AP123">
        <v>0</v>
      </c>
      <c r="AQ123">
        <v>0</v>
      </c>
      <c r="AR123">
        <v>0</v>
      </c>
      <c r="AS123" t="s">
        <v>3</v>
      </c>
      <c r="AT123">
        <v>0.44</v>
      </c>
      <c r="AU123" t="s">
        <v>3</v>
      </c>
      <c r="AV123">
        <v>0</v>
      </c>
      <c r="AW123">
        <v>2</v>
      </c>
      <c r="AX123">
        <v>35520102</v>
      </c>
      <c r="AY123">
        <v>1</v>
      </c>
      <c r="AZ123">
        <v>0</v>
      </c>
      <c r="BA123">
        <v>126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CX123">
        <f>Y123*Source!I53</f>
        <v>8.8000000000000009E-2</v>
      </c>
      <c r="CY123">
        <f>AA123</f>
        <v>22.2</v>
      </c>
      <c r="CZ123">
        <f>AE123</f>
        <v>2.44</v>
      </c>
      <c r="DA123">
        <f>AI123</f>
        <v>9.1</v>
      </c>
      <c r="DB123">
        <f t="shared" si="12"/>
        <v>1.07</v>
      </c>
      <c r="DC123">
        <f t="shared" si="13"/>
        <v>0</v>
      </c>
    </row>
    <row r="124" spans="1:107">
      <c r="A124">
        <f>ROW(Source!A54)</f>
        <v>54</v>
      </c>
      <c r="B124">
        <v>34981951</v>
      </c>
      <c r="C124">
        <v>34993235</v>
      </c>
      <c r="D124">
        <v>18413230</v>
      </c>
      <c r="E124">
        <v>1</v>
      </c>
      <c r="F124">
        <v>1</v>
      </c>
      <c r="G124">
        <v>1</v>
      </c>
      <c r="H124">
        <v>1</v>
      </c>
      <c r="I124" t="s">
        <v>383</v>
      </c>
      <c r="J124" t="s">
        <v>3</v>
      </c>
      <c r="K124" t="s">
        <v>384</v>
      </c>
      <c r="L124">
        <v>1369</v>
      </c>
      <c r="N124">
        <v>1013</v>
      </c>
      <c r="O124" t="s">
        <v>327</v>
      </c>
      <c r="P124" t="s">
        <v>327</v>
      </c>
      <c r="Q124">
        <v>1</v>
      </c>
      <c r="W124">
        <v>0</v>
      </c>
      <c r="X124">
        <v>355262106</v>
      </c>
      <c r="Y124">
        <v>6.66</v>
      </c>
      <c r="AA124">
        <v>0</v>
      </c>
      <c r="AB124">
        <v>0</v>
      </c>
      <c r="AC124">
        <v>0</v>
      </c>
      <c r="AD124">
        <v>286.70999999999998</v>
      </c>
      <c r="AE124">
        <v>0</v>
      </c>
      <c r="AF124">
        <v>0</v>
      </c>
      <c r="AG124">
        <v>0</v>
      </c>
      <c r="AH124">
        <v>286.70999999999998</v>
      </c>
      <c r="AI124">
        <v>1</v>
      </c>
      <c r="AJ124">
        <v>1</v>
      </c>
      <c r="AK124">
        <v>1</v>
      </c>
      <c r="AL124">
        <v>1</v>
      </c>
      <c r="AN124">
        <v>0</v>
      </c>
      <c r="AO124">
        <v>1</v>
      </c>
      <c r="AP124">
        <v>0</v>
      </c>
      <c r="AQ124">
        <v>0</v>
      </c>
      <c r="AR124">
        <v>0</v>
      </c>
      <c r="AS124" t="s">
        <v>3</v>
      </c>
      <c r="AT124">
        <v>6.66</v>
      </c>
      <c r="AU124" t="s">
        <v>3</v>
      </c>
      <c r="AV124">
        <v>1</v>
      </c>
      <c r="AW124">
        <v>2</v>
      </c>
      <c r="AX124">
        <v>35520105</v>
      </c>
      <c r="AY124">
        <v>1</v>
      </c>
      <c r="AZ124">
        <v>0</v>
      </c>
      <c r="BA124">
        <v>127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CX124">
        <f>Y124*Source!I54</f>
        <v>1.2654000000000001</v>
      </c>
      <c r="CY124">
        <f>AD124</f>
        <v>286.70999999999998</v>
      </c>
      <c r="CZ124">
        <f>AH124</f>
        <v>286.70999999999998</v>
      </c>
      <c r="DA124">
        <f>AL124</f>
        <v>1</v>
      </c>
      <c r="DB124">
        <f t="shared" si="12"/>
        <v>1909.49</v>
      </c>
      <c r="DC124">
        <f t="shared" si="13"/>
        <v>0</v>
      </c>
    </row>
    <row r="125" spans="1:107">
      <c r="A125">
        <f>ROW(Source!A54)</f>
        <v>54</v>
      </c>
      <c r="B125">
        <v>34981951</v>
      </c>
      <c r="C125">
        <v>34993235</v>
      </c>
      <c r="D125">
        <v>29173472</v>
      </c>
      <c r="E125">
        <v>1</v>
      </c>
      <c r="F125">
        <v>1</v>
      </c>
      <c r="G125">
        <v>1</v>
      </c>
      <c r="H125">
        <v>2</v>
      </c>
      <c r="I125" t="s">
        <v>343</v>
      </c>
      <c r="J125" t="s">
        <v>344</v>
      </c>
      <c r="K125" t="s">
        <v>345</v>
      </c>
      <c r="L125">
        <v>1368</v>
      </c>
      <c r="N125">
        <v>1011</v>
      </c>
      <c r="O125" t="s">
        <v>334</v>
      </c>
      <c r="P125" t="s">
        <v>334</v>
      </c>
      <c r="Q125">
        <v>1</v>
      </c>
      <c r="W125">
        <v>0</v>
      </c>
      <c r="X125">
        <v>275932499</v>
      </c>
      <c r="Y125">
        <v>2.0099999999999998</v>
      </c>
      <c r="AA125">
        <v>0</v>
      </c>
      <c r="AB125">
        <v>12.75</v>
      </c>
      <c r="AC125">
        <v>0</v>
      </c>
      <c r="AD125">
        <v>0</v>
      </c>
      <c r="AE125">
        <v>0</v>
      </c>
      <c r="AF125">
        <v>3</v>
      </c>
      <c r="AG125">
        <v>0</v>
      </c>
      <c r="AH125">
        <v>0</v>
      </c>
      <c r="AI125">
        <v>1</v>
      </c>
      <c r="AJ125">
        <v>4.25</v>
      </c>
      <c r="AK125">
        <v>31.7</v>
      </c>
      <c r="AL125">
        <v>1</v>
      </c>
      <c r="AN125">
        <v>0</v>
      </c>
      <c r="AO125">
        <v>1</v>
      </c>
      <c r="AP125">
        <v>0</v>
      </c>
      <c r="AQ125">
        <v>0</v>
      </c>
      <c r="AR125">
        <v>0</v>
      </c>
      <c r="AS125" t="s">
        <v>3</v>
      </c>
      <c r="AT125">
        <v>2.0099999999999998</v>
      </c>
      <c r="AU125" t="s">
        <v>3</v>
      </c>
      <c r="AV125">
        <v>0</v>
      </c>
      <c r="AW125">
        <v>2</v>
      </c>
      <c r="AX125">
        <v>35520106</v>
      </c>
      <c r="AY125">
        <v>1</v>
      </c>
      <c r="AZ125">
        <v>0</v>
      </c>
      <c r="BA125">
        <v>128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CX125">
        <f>Y125*Source!I54</f>
        <v>0.38189999999999996</v>
      </c>
      <c r="CY125">
        <f>AB125</f>
        <v>12.75</v>
      </c>
      <c r="CZ125">
        <f>AF125</f>
        <v>3</v>
      </c>
      <c r="DA125">
        <f>AJ125</f>
        <v>4.25</v>
      </c>
      <c r="DB125">
        <f t="shared" si="12"/>
        <v>6.03</v>
      </c>
      <c r="DC125">
        <f t="shared" si="13"/>
        <v>0</v>
      </c>
    </row>
    <row r="126" spans="1:107">
      <c r="A126">
        <f>ROW(Source!A54)</f>
        <v>54</v>
      </c>
      <c r="B126">
        <v>34981951</v>
      </c>
      <c r="C126">
        <v>34993235</v>
      </c>
      <c r="D126">
        <v>29174500</v>
      </c>
      <c r="E126">
        <v>1</v>
      </c>
      <c r="F126">
        <v>1</v>
      </c>
      <c r="G126">
        <v>1</v>
      </c>
      <c r="H126">
        <v>2</v>
      </c>
      <c r="I126" t="s">
        <v>434</v>
      </c>
      <c r="J126" t="s">
        <v>435</v>
      </c>
      <c r="K126" t="s">
        <v>436</v>
      </c>
      <c r="L126">
        <v>1368</v>
      </c>
      <c r="N126">
        <v>1011</v>
      </c>
      <c r="O126" t="s">
        <v>334</v>
      </c>
      <c r="P126" t="s">
        <v>334</v>
      </c>
      <c r="Q126">
        <v>1</v>
      </c>
      <c r="W126">
        <v>0</v>
      </c>
      <c r="X126">
        <v>-239831557</v>
      </c>
      <c r="Y126">
        <v>1.33</v>
      </c>
      <c r="AA126">
        <v>0</v>
      </c>
      <c r="AB126">
        <v>7.33</v>
      </c>
      <c r="AC126">
        <v>0</v>
      </c>
      <c r="AD126">
        <v>0</v>
      </c>
      <c r="AE126">
        <v>0</v>
      </c>
      <c r="AF126">
        <v>1.95</v>
      </c>
      <c r="AG126">
        <v>0</v>
      </c>
      <c r="AH126">
        <v>0</v>
      </c>
      <c r="AI126">
        <v>1</v>
      </c>
      <c r="AJ126">
        <v>3.76</v>
      </c>
      <c r="AK126">
        <v>31.7</v>
      </c>
      <c r="AL126">
        <v>1</v>
      </c>
      <c r="AN126">
        <v>0</v>
      </c>
      <c r="AO126">
        <v>1</v>
      </c>
      <c r="AP126">
        <v>0</v>
      </c>
      <c r="AQ126">
        <v>0</v>
      </c>
      <c r="AR126">
        <v>0</v>
      </c>
      <c r="AS126" t="s">
        <v>3</v>
      </c>
      <c r="AT126">
        <v>1.33</v>
      </c>
      <c r="AU126" t="s">
        <v>3</v>
      </c>
      <c r="AV126">
        <v>0</v>
      </c>
      <c r="AW126">
        <v>2</v>
      </c>
      <c r="AX126">
        <v>35520107</v>
      </c>
      <c r="AY126">
        <v>1</v>
      </c>
      <c r="AZ126">
        <v>0</v>
      </c>
      <c r="BA126">
        <v>129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CX126">
        <f>Y126*Source!I54</f>
        <v>0.25270000000000004</v>
      </c>
      <c r="CY126">
        <f>AB126</f>
        <v>7.33</v>
      </c>
      <c r="CZ126">
        <f>AF126</f>
        <v>1.95</v>
      </c>
      <c r="DA126">
        <f>AJ126</f>
        <v>3.76</v>
      </c>
      <c r="DB126">
        <f t="shared" si="12"/>
        <v>2.59</v>
      </c>
      <c r="DC126">
        <f t="shared" si="13"/>
        <v>0</v>
      </c>
    </row>
    <row r="127" spans="1:107">
      <c r="A127">
        <f>ROW(Source!A54)</f>
        <v>54</v>
      </c>
      <c r="B127">
        <v>34981951</v>
      </c>
      <c r="C127">
        <v>34993235</v>
      </c>
      <c r="D127">
        <v>29174913</v>
      </c>
      <c r="E127">
        <v>1</v>
      </c>
      <c r="F127">
        <v>1</v>
      </c>
      <c r="G127">
        <v>1</v>
      </c>
      <c r="H127">
        <v>2</v>
      </c>
      <c r="I127" t="s">
        <v>349</v>
      </c>
      <c r="J127" t="s">
        <v>350</v>
      </c>
      <c r="K127" t="s">
        <v>351</v>
      </c>
      <c r="L127">
        <v>1368</v>
      </c>
      <c r="N127">
        <v>1011</v>
      </c>
      <c r="O127" t="s">
        <v>334</v>
      </c>
      <c r="P127" t="s">
        <v>334</v>
      </c>
      <c r="Q127">
        <v>1</v>
      </c>
      <c r="W127">
        <v>0</v>
      </c>
      <c r="X127">
        <v>458544584</v>
      </c>
      <c r="Y127">
        <v>0.03</v>
      </c>
      <c r="AA127">
        <v>0</v>
      </c>
      <c r="AB127">
        <v>908.31</v>
      </c>
      <c r="AC127">
        <v>367.72</v>
      </c>
      <c r="AD127">
        <v>0</v>
      </c>
      <c r="AE127">
        <v>0</v>
      </c>
      <c r="AF127">
        <v>87.17</v>
      </c>
      <c r="AG127">
        <v>11.6</v>
      </c>
      <c r="AH127">
        <v>0</v>
      </c>
      <c r="AI127">
        <v>1</v>
      </c>
      <c r="AJ127">
        <v>10.42</v>
      </c>
      <c r="AK127">
        <v>31.7</v>
      </c>
      <c r="AL127">
        <v>1</v>
      </c>
      <c r="AN127">
        <v>0</v>
      </c>
      <c r="AO127">
        <v>1</v>
      </c>
      <c r="AP127">
        <v>0</v>
      </c>
      <c r="AQ127">
        <v>0</v>
      </c>
      <c r="AR127">
        <v>0</v>
      </c>
      <c r="AS127" t="s">
        <v>3</v>
      </c>
      <c r="AT127">
        <v>0.03</v>
      </c>
      <c r="AU127" t="s">
        <v>3</v>
      </c>
      <c r="AV127">
        <v>0</v>
      </c>
      <c r="AW127">
        <v>2</v>
      </c>
      <c r="AX127">
        <v>35520108</v>
      </c>
      <c r="AY127">
        <v>1</v>
      </c>
      <c r="AZ127">
        <v>0</v>
      </c>
      <c r="BA127">
        <v>130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CX127">
        <f>Y127*Source!I54</f>
        <v>5.7000000000000002E-3</v>
      </c>
      <c r="CY127">
        <f>AB127</f>
        <v>908.31</v>
      </c>
      <c r="CZ127">
        <f>AF127</f>
        <v>87.17</v>
      </c>
      <c r="DA127">
        <f>AJ127</f>
        <v>10.42</v>
      </c>
      <c r="DB127">
        <f t="shared" si="12"/>
        <v>2.62</v>
      </c>
      <c r="DC127">
        <f t="shared" si="13"/>
        <v>0.35</v>
      </c>
    </row>
    <row r="128" spans="1:107">
      <c r="A128">
        <f>ROW(Source!A54)</f>
        <v>54</v>
      </c>
      <c r="B128">
        <v>34981951</v>
      </c>
      <c r="C128">
        <v>34993235</v>
      </c>
      <c r="D128">
        <v>29114471</v>
      </c>
      <c r="E128">
        <v>1</v>
      </c>
      <c r="F128">
        <v>1</v>
      </c>
      <c r="G128">
        <v>1</v>
      </c>
      <c r="H128">
        <v>3</v>
      </c>
      <c r="I128" t="s">
        <v>514</v>
      </c>
      <c r="J128" t="s">
        <v>515</v>
      </c>
      <c r="K128" t="s">
        <v>516</v>
      </c>
      <c r="L128">
        <v>1358</v>
      </c>
      <c r="N128">
        <v>1010</v>
      </c>
      <c r="O128" t="s">
        <v>368</v>
      </c>
      <c r="P128" t="s">
        <v>368</v>
      </c>
      <c r="Q128">
        <v>10</v>
      </c>
      <c r="W128">
        <v>0</v>
      </c>
      <c r="X128">
        <v>610395517</v>
      </c>
      <c r="Y128">
        <v>26.3</v>
      </c>
      <c r="AA128">
        <v>1.54</v>
      </c>
      <c r="AB128">
        <v>0</v>
      </c>
      <c r="AC128">
        <v>0</v>
      </c>
      <c r="AD128">
        <v>0</v>
      </c>
      <c r="AE128">
        <v>1.6</v>
      </c>
      <c r="AF128">
        <v>0</v>
      </c>
      <c r="AG128">
        <v>0</v>
      </c>
      <c r="AH128">
        <v>0</v>
      </c>
      <c r="AI128">
        <v>0.96</v>
      </c>
      <c r="AJ128">
        <v>1</v>
      </c>
      <c r="AK128">
        <v>1</v>
      </c>
      <c r="AL128">
        <v>1</v>
      </c>
      <c r="AN128">
        <v>0</v>
      </c>
      <c r="AO128">
        <v>1</v>
      </c>
      <c r="AP128">
        <v>0</v>
      </c>
      <c r="AQ128">
        <v>0</v>
      </c>
      <c r="AR128">
        <v>0</v>
      </c>
      <c r="AS128" t="s">
        <v>3</v>
      </c>
      <c r="AT128">
        <v>26.3</v>
      </c>
      <c r="AU128" t="s">
        <v>3</v>
      </c>
      <c r="AV128">
        <v>0</v>
      </c>
      <c r="AW128">
        <v>2</v>
      </c>
      <c r="AX128">
        <v>35520109</v>
      </c>
      <c r="AY128">
        <v>1</v>
      </c>
      <c r="AZ128">
        <v>0</v>
      </c>
      <c r="BA128">
        <v>131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CX128">
        <f>Y128*Source!I54</f>
        <v>4.9969999999999999</v>
      </c>
      <c r="CY128">
        <f t="shared" ref="CY128:CY135" si="17">AA128</f>
        <v>1.54</v>
      </c>
      <c r="CZ128">
        <f t="shared" ref="CZ128:CZ135" si="18">AE128</f>
        <v>1.6</v>
      </c>
      <c r="DA128">
        <f t="shared" ref="DA128:DA135" si="19">AI128</f>
        <v>0.96</v>
      </c>
      <c r="DB128">
        <f t="shared" si="12"/>
        <v>42.08</v>
      </c>
      <c r="DC128">
        <f t="shared" si="13"/>
        <v>0</v>
      </c>
    </row>
    <row r="129" spans="1:107">
      <c r="A129">
        <f>ROW(Source!A54)</f>
        <v>54</v>
      </c>
      <c r="B129">
        <v>34981951</v>
      </c>
      <c r="C129">
        <v>34993235</v>
      </c>
      <c r="D129">
        <v>29114305</v>
      </c>
      <c r="E129">
        <v>1</v>
      </c>
      <c r="F129">
        <v>1</v>
      </c>
      <c r="G129">
        <v>1</v>
      </c>
      <c r="H129">
        <v>3</v>
      </c>
      <c r="I129" t="s">
        <v>517</v>
      </c>
      <c r="J129" t="s">
        <v>518</v>
      </c>
      <c r="K129" t="s">
        <v>519</v>
      </c>
      <c r="L129">
        <v>1354</v>
      </c>
      <c r="N129">
        <v>1010</v>
      </c>
      <c r="O129" t="s">
        <v>361</v>
      </c>
      <c r="P129" t="s">
        <v>361</v>
      </c>
      <c r="Q129">
        <v>1</v>
      </c>
      <c r="W129">
        <v>0</v>
      </c>
      <c r="X129">
        <v>-1753782198</v>
      </c>
      <c r="Y129">
        <v>263</v>
      </c>
      <c r="AA129">
        <v>0.21</v>
      </c>
      <c r="AB129">
        <v>0</v>
      </c>
      <c r="AC129">
        <v>0</v>
      </c>
      <c r="AD129">
        <v>0</v>
      </c>
      <c r="AE129">
        <v>0.12</v>
      </c>
      <c r="AF129">
        <v>0</v>
      </c>
      <c r="AG129">
        <v>0</v>
      </c>
      <c r="AH129">
        <v>0</v>
      </c>
      <c r="AI129">
        <v>1.75</v>
      </c>
      <c r="AJ129">
        <v>1</v>
      </c>
      <c r="AK129">
        <v>1</v>
      </c>
      <c r="AL129">
        <v>1</v>
      </c>
      <c r="AN129">
        <v>0</v>
      </c>
      <c r="AO129">
        <v>1</v>
      </c>
      <c r="AP129">
        <v>0</v>
      </c>
      <c r="AQ129">
        <v>0</v>
      </c>
      <c r="AR129">
        <v>0</v>
      </c>
      <c r="AS129" t="s">
        <v>3</v>
      </c>
      <c r="AT129">
        <v>263</v>
      </c>
      <c r="AU129" t="s">
        <v>3</v>
      </c>
      <c r="AV129">
        <v>0</v>
      </c>
      <c r="AW129">
        <v>2</v>
      </c>
      <c r="AX129">
        <v>35520110</v>
      </c>
      <c r="AY129">
        <v>1</v>
      </c>
      <c r="AZ129">
        <v>0</v>
      </c>
      <c r="BA129">
        <v>132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CX129">
        <f>Y129*Source!I54</f>
        <v>49.97</v>
      </c>
      <c r="CY129">
        <f t="shared" si="17"/>
        <v>0.21</v>
      </c>
      <c r="CZ129">
        <f t="shared" si="18"/>
        <v>0.12</v>
      </c>
      <c r="DA129">
        <f t="shared" si="19"/>
        <v>1.75</v>
      </c>
      <c r="DB129">
        <f t="shared" ref="DB129:DB160" si="20">ROUND(ROUND(AT129*CZ129,2),6)</f>
        <v>31.56</v>
      </c>
      <c r="DC129">
        <f t="shared" ref="DC129:DC160" si="21">ROUND(ROUND(AT129*AG129,2),6)</f>
        <v>0</v>
      </c>
    </row>
    <row r="130" spans="1:107">
      <c r="A130">
        <f>ROW(Source!A54)</f>
        <v>54</v>
      </c>
      <c r="B130">
        <v>34981951</v>
      </c>
      <c r="C130">
        <v>34993235</v>
      </c>
      <c r="D130">
        <v>29111012</v>
      </c>
      <c r="E130">
        <v>1</v>
      </c>
      <c r="F130">
        <v>1</v>
      </c>
      <c r="G130">
        <v>1</v>
      </c>
      <c r="H130">
        <v>3</v>
      </c>
      <c r="I130" t="s">
        <v>520</v>
      </c>
      <c r="J130" t="s">
        <v>521</v>
      </c>
      <c r="K130" t="s">
        <v>522</v>
      </c>
      <c r="L130">
        <v>1354</v>
      </c>
      <c r="N130">
        <v>1010</v>
      </c>
      <c r="O130" t="s">
        <v>361</v>
      </c>
      <c r="P130" t="s">
        <v>361</v>
      </c>
      <c r="Q130">
        <v>1</v>
      </c>
      <c r="W130">
        <v>0</v>
      </c>
      <c r="X130">
        <v>-532370196</v>
      </c>
      <c r="Y130">
        <v>7</v>
      </c>
      <c r="AA130">
        <v>12.73</v>
      </c>
      <c r="AB130">
        <v>0</v>
      </c>
      <c r="AC130">
        <v>0</v>
      </c>
      <c r="AD130">
        <v>0</v>
      </c>
      <c r="AE130">
        <v>1.29</v>
      </c>
      <c r="AF130">
        <v>0</v>
      </c>
      <c r="AG130">
        <v>0</v>
      </c>
      <c r="AH130">
        <v>0</v>
      </c>
      <c r="AI130">
        <v>9.8699999999999992</v>
      </c>
      <c r="AJ130">
        <v>1</v>
      </c>
      <c r="AK130">
        <v>1</v>
      </c>
      <c r="AL130">
        <v>1</v>
      </c>
      <c r="AN130">
        <v>0</v>
      </c>
      <c r="AO130">
        <v>1</v>
      </c>
      <c r="AP130">
        <v>0</v>
      </c>
      <c r="AQ130">
        <v>0</v>
      </c>
      <c r="AR130">
        <v>0</v>
      </c>
      <c r="AS130" t="s">
        <v>3</v>
      </c>
      <c r="AT130">
        <v>7</v>
      </c>
      <c r="AU130" t="s">
        <v>3</v>
      </c>
      <c r="AV130">
        <v>0</v>
      </c>
      <c r="AW130">
        <v>2</v>
      </c>
      <c r="AX130">
        <v>35520111</v>
      </c>
      <c r="AY130">
        <v>1</v>
      </c>
      <c r="AZ130">
        <v>0</v>
      </c>
      <c r="BA130">
        <v>133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CX130">
        <f>Y130*Source!I54</f>
        <v>1.33</v>
      </c>
      <c r="CY130">
        <f t="shared" si="17"/>
        <v>12.73</v>
      </c>
      <c r="CZ130">
        <f t="shared" si="18"/>
        <v>1.29</v>
      </c>
      <c r="DA130">
        <f t="shared" si="19"/>
        <v>9.8699999999999992</v>
      </c>
      <c r="DB130">
        <f t="shared" si="20"/>
        <v>9.0299999999999994</v>
      </c>
      <c r="DC130">
        <f t="shared" si="21"/>
        <v>0</v>
      </c>
    </row>
    <row r="131" spans="1:107">
      <c r="A131">
        <f>ROW(Source!A54)</f>
        <v>54</v>
      </c>
      <c r="B131">
        <v>34981951</v>
      </c>
      <c r="C131">
        <v>34993235</v>
      </c>
      <c r="D131">
        <v>29111013</v>
      </c>
      <c r="E131">
        <v>1</v>
      </c>
      <c r="F131">
        <v>1</v>
      </c>
      <c r="G131">
        <v>1</v>
      </c>
      <c r="H131">
        <v>3</v>
      </c>
      <c r="I131" t="s">
        <v>523</v>
      </c>
      <c r="J131" t="s">
        <v>524</v>
      </c>
      <c r="K131" t="s">
        <v>525</v>
      </c>
      <c r="L131">
        <v>1354</v>
      </c>
      <c r="N131">
        <v>1010</v>
      </c>
      <c r="O131" t="s">
        <v>361</v>
      </c>
      <c r="P131" t="s">
        <v>361</v>
      </c>
      <c r="Q131">
        <v>1</v>
      </c>
      <c r="W131">
        <v>0</v>
      </c>
      <c r="X131">
        <v>-463883208</v>
      </c>
      <c r="Y131">
        <v>7</v>
      </c>
      <c r="AA131">
        <v>12.73</v>
      </c>
      <c r="AB131">
        <v>0</v>
      </c>
      <c r="AC131">
        <v>0</v>
      </c>
      <c r="AD131">
        <v>0</v>
      </c>
      <c r="AE131">
        <v>1.29</v>
      </c>
      <c r="AF131">
        <v>0</v>
      </c>
      <c r="AG131">
        <v>0</v>
      </c>
      <c r="AH131">
        <v>0</v>
      </c>
      <c r="AI131">
        <v>9.8699999999999992</v>
      </c>
      <c r="AJ131">
        <v>1</v>
      </c>
      <c r="AK131">
        <v>1</v>
      </c>
      <c r="AL131">
        <v>1</v>
      </c>
      <c r="AN131">
        <v>0</v>
      </c>
      <c r="AO131">
        <v>1</v>
      </c>
      <c r="AP131">
        <v>0</v>
      </c>
      <c r="AQ131">
        <v>0</v>
      </c>
      <c r="AR131">
        <v>0</v>
      </c>
      <c r="AS131" t="s">
        <v>3</v>
      </c>
      <c r="AT131">
        <v>7</v>
      </c>
      <c r="AU131" t="s">
        <v>3</v>
      </c>
      <c r="AV131">
        <v>0</v>
      </c>
      <c r="AW131">
        <v>2</v>
      </c>
      <c r="AX131">
        <v>35520112</v>
      </c>
      <c r="AY131">
        <v>1</v>
      </c>
      <c r="AZ131">
        <v>0</v>
      </c>
      <c r="BA131">
        <v>134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CX131">
        <f>Y131*Source!I54</f>
        <v>1.33</v>
      </c>
      <c r="CY131">
        <f t="shared" si="17"/>
        <v>12.73</v>
      </c>
      <c r="CZ131">
        <f t="shared" si="18"/>
        <v>1.29</v>
      </c>
      <c r="DA131">
        <f t="shared" si="19"/>
        <v>9.8699999999999992</v>
      </c>
      <c r="DB131">
        <f t="shared" si="20"/>
        <v>9.0299999999999994</v>
      </c>
      <c r="DC131">
        <f t="shared" si="21"/>
        <v>0</v>
      </c>
    </row>
    <row r="132" spans="1:107">
      <c r="A132">
        <f>ROW(Source!A54)</f>
        <v>54</v>
      </c>
      <c r="B132">
        <v>34981951</v>
      </c>
      <c r="C132">
        <v>34993235</v>
      </c>
      <c r="D132">
        <v>29111016</v>
      </c>
      <c r="E132">
        <v>1</v>
      </c>
      <c r="F132">
        <v>1</v>
      </c>
      <c r="G132">
        <v>1</v>
      </c>
      <c r="H132">
        <v>3</v>
      </c>
      <c r="I132" t="s">
        <v>526</v>
      </c>
      <c r="J132" t="s">
        <v>527</v>
      </c>
      <c r="K132" t="s">
        <v>528</v>
      </c>
      <c r="L132">
        <v>1354</v>
      </c>
      <c r="N132">
        <v>1010</v>
      </c>
      <c r="O132" t="s">
        <v>361</v>
      </c>
      <c r="P132" t="s">
        <v>361</v>
      </c>
      <c r="Q132">
        <v>1</v>
      </c>
      <c r="W132">
        <v>0</v>
      </c>
      <c r="X132">
        <v>-983964523</v>
      </c>
      <c r="Y132">
        <v>40</v>
      </c>
      <c r="AA132">
        <v>12.73</v>
      </c>
      <c r="AB132">
        <v>0</v>
      </c>
      <c r="AC132">
        <v>0</v>
      </c>
      <c r="AD132">
        <v>0</v>
      </c>
      <c r="AE132">
        <v>1.29</v>
      </c>
      <c r="AF132">
        <v>0</v>
      </c>
      <c r="AG132">
        <v>0</v>
      </c>
      <c r="AH132">
        <v>0</v>
      </c>
      <c r="AI132">
        <v>9.8699999999999992</v>
      </c>
      <c r="AJ132">
        <v>1</v>
      </c>
      <c r="AK132">
        <v>1</v>
      </c>
      <c r="AL132">
        <v>1</v>
      </c>
      <c r="AN132">
        <v>0</v>
      </c>
      <c r="AO132">
        <v>1</v>
      </c>
      <c r="AP132">
        <v>0</v>
      </c>
      <c r="AQ132">
        <v>0</v>
      </c>
      <c r="AR132">
        <v>0</v>
      </c>
      <c r="AS132" t="s">
        <v>3</v>
      </c>
      <c r="AT132">
        <v>40</v>
      </c>
      <c r="AU132" t="s">
        <v>3</v>
      </c>
      <c r="AV132">
        <v>0</v>
      </c>
      <c r="AW132">
        <v>2</v>
      </c>
      <c r="AX132">
        <v>35520113</v>
      </c>
      <c r="AY132">
        <v>1</v>
      </c>
      <c r="AZ132">
        <v>0</v>
      </c>
      <c r="BA132">
        <v>135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0</v>
      </c>
      <c r="CX132">
        <f>Y132*Source!I54</f>
        <v>7.6</v>
      </c>
      <c r="CY132">
        <f t="shared" si="17"/>
        <v>12.73</v>
      </c>
      <c r="CZ132">
        <f t="shared" si="18"/>
        <v>1.29</v>
      </c>
      <c r="DA132">
        <f t="shared" si="19"/>
        <v>9.8699999999999992</v>
      </c>
      <c r="DB132">
        <f t="shared" si="20"/>
        <v>51.6</v>
      </c>
      <c r="DC132">
        <f t="shared" si="21"/>
        <v>0</v>
      </c>
    </row>
    <row r="133" spans="1:107">
      <c r="A133">
        <f>ROW(Source!A54)</f>
        <v>54</v>
      </c>
      <c r="B133">
        <v>34981951</v>
      </c>
      <c r="C133">
        <v>34993235</v>
      </c>
      <c r="D133">
        <v>29111019</v>
      </c>
      <c r="E133">
        <v>1</v>
      </c>
      <c r="F133">
        <v>1</v>
      </c>
      <c r="G133">
        <v>1</v>
      </c>
      <c r="H133">
        <v>3</v>
      </c>
      <c r="I133" t="s">
        <v>529</v>
      </c>
      <c r="J133" t="s">
        <v>530</v>
      </c>
      <c r="K133" t="s">
        <v>531</v>
      </c>
      <c r="L133">
        <v>1354</v>
      </c>
      <c r="N133">
        <v>1010</v>
      </c>
      <c r="O133" t="s">
        <v>361</v>
      </c>
      <c r="P133" t="s">
        <v>361</v>
      </c>
      <c r="Q133">
        <v>1</v>
      </c>
      <c r="W133">
        <v>0</v>
      </c>
      <c r="X133">
        <v>395384367</v>
      </c>
      <c r="Y133">
        <v>8</v>
      </c>
      <c r="AA133">
        <v>8.67</v>
      </c>
      <c r="AB133">
        <v>0</v>
      </c>
      <c r="AC133">
        <v>0</v>
      </c>
      <c r="AD133">
        <v>0</v>
      </c>
      <c r="AE133">
        <v>0.63</v>
      </c>
      <c r="AF133">
        <v>0</v>
      </c>
      <c r="AG133">
        <v>0</v>
      </c>
      <c r="AH133">
        <v>0</v>
      </c>
      <c r="AI133">
        <v>13.76</v>
      </c>
      <c r="AJ133">
        <v>1</v>
      </c>
      <c r="AK133">
        <v>1</v>
      </c>
      <c r="AL133">
        <v>1</v>
      </c>
      <c r="AN133">
        <v>0</v>
      </c>
      <c r="AO133">
        <v>1</v>
      </c>
      <c r="AP133">
        <v>0</v>
      </c>
      <c r="AQ133">
        <v>0</v>
      </c>
      <c r="AR133">
        <v>0</v>
      </c>
      <c r="AS133" t="s">
        <v>3</v>
      </c>
      <c r="AT133">
        <v>8</v>
      </c>
      <c r="AU133" t="s">
        <v>3</v>
      </c>
      <c r="AV133">
        <v>0</v>
      </c>
      <c r="AW133">
        <v>2</v>
      </c>
      <c r="AX133">
        <v>35520114</v>
      </c>
      <c r="AY133">
        <v>1</v>
      </c>
      <c r="AZ133">
        <v>0</v>
      </c>
      <c r="BA133">
        <v>136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CX133">
        <f>Y133*Source!I54</f>
        <v>1.52</v>
      </c>
      <c r="CY133">
        <f t="shared" si="17"/>
        <v>8.67</v>
      </c>
      <c r="CZ133">
        <f t="shared" si="18"/>
        <v>0.63</v>
      </c>
      <c r="DA133">
        <f t="shared" si="19"/>
        <v>13.76</v>
      </c>
      <c r="DB133">
        <f t="shared" si="20"/>
        <v>5.04</v>
      </c>
      <c r="DC133">
        <f t="shared" si="21"/>
        <v>0</v>
      </c>
    </row>
    <row r="134" spans="1:107">
      <c r="A134">
        <f>ROW(Source!A54)</f>
        <v>54</v>
      </c>
      <c r="B134">
        <v>34981951</v>
      </c>
      <c r="C134">
        <v>34993235</v>
      </c>
      <c r="D134">
        <v>29111018</v>
      </c>
      <c r="E134">
        <v>1</v>
      </c>
      <c r="F134">
        <v>1</v>
      </c>
      <c r="G134">
        <v>1</v>
      </c>
      <c r="H134">
        <v>3</v>
      </c>
      <c r="I134" t="s">
        <v>532</v>
      </c>
      <c r="J134" t="s">
        <v>533</v>
      </c>
      <c r="K134" t="s">
        <v>534</v>
      </c>
      <c r="L134">
        <v>1354</v>
      </c>
      <c r="N134">
        <v>1010</v>
      </c>
      <c r="O134" t="s">
        <v>361</v>
      </c>
      <c r="P134" t="s">
        <v>361</v>
      </c>
      <c r="Q134">
        <v>1</v>
      </c>
      <c r="W134">
        <v>0</v>
      </c>
      <c r="X134">
        <v>-1405133353</v>
      </c>
      <c r="Y134">
        <v>8</v>
      </c>
      <c r="AA134">
        <v>8.67</v>
      </c>
      <c r="AB134">
        <v>0</v>
      </c>
      <c r="AC134">
        <v>0</v>
      </c>
      <c r="AD134">
        <v>0</v>
      </c>
      <c r="AE134">
        <v>0.63</v>
      </c>
      <c r="AF134">
        <v>0</v>
      </c>
      <c r="AG134">
        <v>0</v>
      </c>
      <c r="AH134">
        <v>0</v>
      </c>
      <c r="AI134">
        <v>13.76</v>
      </c>
      <c r="AJ134">
        <v>1</v>
      </c>
      <c r="AK134">
        <v>1</v>
      </c>
      <c r="AL134">
        <v>1</v>
      </c>
      <c r="AN134">
        <v>0</v>
      </c>
      <c r="AO134">
        <v>1</v>
      </c>
      <c r="AP134">
        <v>0</v>
      </c>
      <c r="AQ134">
        <v>0</v>
      </c>
      <c r="AR134">
        <v>0</v>
      </c>
      <c r="AS134" t="s">
        <v>3</v>
      </c>
      <c r="AT134">
        <v>8</v>
      </c>
      <c r="AU134" t="s">
        <v>3</v>
      </c>
      <c r="AV134">
        <v>0</v>
      </c>
      <c r="AW134">
        <v>2</v>
      </c>
      <c r="AX134">
        <v>35520115</v>
      </c>
      <c r="AY134">
        <v>1</v>
      </c>
      <c r="AZ134">
        <v>0</v>
      </c>
      <c r="BA134">
        <v>137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CX134">
        <f>Y134*Source!I54</f>
        <v>1.52</v>
      </c>
      <c r="CY134">
        <f t="shared" si="17"/>
        <v>8.67</v>
      </c>
      <c r="CZ134">
        <f t="shared" si="18"/>
        <v>0.63</v>
      </c>
      <c r="DA134">
        <f t="shared" si="19"/>
        <v>13.76</v>
      </c>
      <c r="DB134">
        <f t="shared" si="20"/>
        <v>5.04</v>
      </c>
      <c r="DC134">
        <f t="shared" si="21"/>
        <v>0</v>
      </c>
    </row>
    <row r="135" spans="1:107">
      <c r="A135">
        <f>ROW(Source!A54)</f>
        <v>54</v>
      </c>
      <c r="B135">
        <v>34981951</v>
      </c>
      <c r="C135">
        <v>34993235</v>
      </c>
      <c r="D135">
        <v>29110997</v>
      </c>
      <c r="E135">
        <v>1</v>
      </c>
      <c r="F135">
        <v>1</v>
      </c>
      <c r="G135">
        <v>1</v>
      </c>
      <c r="H135">
        <v>3</v>
      </c>
      <c r="I135" t="s">
        <v>535</v>
      </c>
      <c r="J135" t="s">
        <v>536</v>
      </c>
      <c r="K135" t="s">
        <v>537</v>
      </c>
      <c r="L135">
        <v>1301</v>
      </c>
      <c r="N135">
        <v>1003</v>
      </c>
      <c r="O135" t="s">
        <v>52</v>
      </c>
      <c r="P135" t="s">
        <v>52</v>
      </c>
      <c r="Q135">
        <v>1</v>
      </c>
      <c r="W135">
        <v>0</v>
      </c>
      <c r="X135">
        <v>1996222970</v>
      </c>
      <c r="Y135">
        <v>101</v>
      </c>
      <c r="AA135">
        <v>27.92</v>
      </c>
      <c r="AB135">
        <v>0</v>
      </c>
      <c r="AC135">
        <v>0</v>
      </c>
      <c r="AD135">
        <v>0</v>
      </c>
      <c r="AE135">
        <v>12.3</v>
      </c>
      <c r="AF135">
        <v>0</v>
      </c>
      <c r="AG135">
        <v>0</v>
      </c>
      <c r="AH135">
        <v>0</v>
      </c>
      <c r="AI135">
        <v>2.27</v>
      </c>
      <c r="AJ135">
        <v>1</v>
      </c>
      <c r="AK135">
        <v>1</v>
      </c>
      <c r="AL135">
        <v>1</v>
      </c>
      <c r="AN135">
        <v>0</v>
      </c>
      <c r="AO135">
        <v>1</v>
      </c>
      <c r="AP135">
        <v>0</v>
      </c>
      <c r="AQ135">
        <v>0</v>
      </c>
      <c r="AR135">
        <v>0</v>
      </c>
      <c r="AS135" t="s">
        <v>3</v>
      </c>
      <c r="AT135">
        <v>101</v>
      </c>
      <c r="AU135" t="s">
        <v>3</v>
      </c>
      <c r="AV135">
        <v>0</v>
      </c>
      <c r="AW135">
        <v>2</v>
      </c>
      <c r="AX135">
        <v>35520116</v>
      </c>
      <c r="AY135">
        <v>1</v>
      </c>
      <c r="AZ135">
        <v>0</v>
      </c>
      <c r="BA135">
        <v>138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CX135">
        <f>Y135*Source!I54</f>
        <v>19.190000000000001</v>
      </c>
      <c r="CY135">
        <f t="shared" si="17"/>
        <v>27.92</v>
      </c>
      <c r="CZ135">
        <f t="shared" si="18"/>
        <v>12.3</v>
      </c>
      <c r="DA135">
        <f t="shared" si="19"/>
        <v>2.27</v>
      </c>
      <c r="DB135">
        <f t="shared" si="20"/>
        <v>1242.3</v>
      </c>
      <c r="DC135">
        <f t="shared" si="21"/>
        <v>0</v>
      </c>
    </row>
    <row r="136" spans="1:107">
      <c r="A136">
        <f>ROW(Source!A55)</f>
        <v>55</v>
      </c>
      <c r="B136">
        <v>34981951</v>
      </c>
      <c r="C136">
        <v>34993260</v>
      </c>
      <c r="D136">
        <v>18407546</v>
      </c>
      <c r="E136">
        <v>1</v>
      </c>
      <c r="F136">
        <v>1</v>
      </c>
      <c r="G136">
        <v>1</v>
      </c>
      <c r="H136">
        <v>1</v>
      </c>
      <c r="I136" t="s">
        <v>538</v>
      </c>
      <c r="J136" t="s">
        <v>3</v>
      </c>
      <c r="K136" t="s">
        <v>539</v>
      </c>
      <c r="L136">
        <v>1369</v>
      </c>
      <c r="N136">
        <v>1013</v>
      </c>
      <c r="O136" t="s">
        <v>327</v>
      </c>
      <c r="P136" t="s">
        <v>327</v>
      </c>
      <c r="Q136">
        <v>1</v>
      </c>
      <c r="W136">
        <v>0</v>
      </c>
      <c r="X136">
        <v>1709986911</v>
      </c>
      <c r="Y136">
        <v>102.46</v>
      </c>
      <c r="AA136">
        <v>0</v>
      </c>
      <c r="AB136">
        <v>0</v>
      </c>
      <c r="AC136">
        <v>0</v>
      </c>
      <c r="AD136">
        <v>293.58</v>
      </c>
      <c r="AE136">
        <v>0</v>
      </c>
      <c r="AF136">
        <v>0</v>
      </c>
      <c r="AG136">
        <v>0</v>
      </c>
      <c r="AH136">
        <v>293.58</v>
      </c>
      <c r="AI136">
        <v>1</v>
      </c>
      <c r="AJ136">
        <v>1</v>
      </c>
      <c r="AK136">
        <v>1</v>
      </c>
      <c r="AL136">
        <v>1</v>
      </c>
      <c r="AN136">
        <v>0</v>
      </c>
      <c r="AO136">
        <v>1</v>
      </c>
      <c r="AP136">
        <v>0</v>
      </c>
      <c r="AQ136">
        <v>0</v>
      </c>
      <c r="AR136">
        <v>0</v>
      </c>
      <c r="AS136" t="s">
        <v>3</v>
      </c>
      <c r="AT136">
        <v>102.46</v>
      </c>
      <c r="AU136" t="s">
        <v>3</v>
      </c>
      <c r="AV136">
        <v>1</v>
      </c>
      <c r="AW136">
        <v>2</v>
      </c>
      <c r="AX136">
        <v>35520117</v>
      </c>
      <c r="AY136">
        <v>1</v>
      </c>
      <c r="AZ136">
        <v>0</v>
      </c>
      <c r="BA136">
        <v>139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0</v>
      </c>
      <c r="CX136">
        <f>Y136*Source!I55</f>
        <v>20.492000000000001</v>
      </c>
      <c r="CY136">
        <f>AD136</f>
        <v>293.58</v>
      </c>
      <c r="CZ136">
        <f>AH136</f>
        <v>293.58</v>
      </c>
      <c r="DA136">
        <f>AL136</f>
        <v>1</v>
      </c>
      <c r="DB136">
        <f t="shared" si="20"/>
        <v>30080.21</v>
      </c>
      <c r="DC136">
        <f t="shared" si="21"/>
        <v>0</v>
      </c>
    </row>
    <row r="137" spans="1:107">
      <c r="A137">
        <f>ROW(Source!A55)</f>
        <v>55</v>
      </c>
      <c r="B137">
        <v>34981951</v>
      </c>
      <c r="C137">
        <v>34993260</v>
      </c>
      <c r="D137">
        <v>121548</v>
      </c>
      <c r="E137">
        <v>1</v>
      </c>
      <c r="F137">
        <v>1</v>
      </c>
      <c r="G137">
        <v>1</v>
      </c>
      <c r="H137">
        <v>1</v>
      </c>
      <c r="I137" t="s">
        <v>328</v>
      </c>
      <c r="J137" t="s">
        <v>3</v>
      </c>
      <c r="K137" t="s">
        <v>329</v>
      </c>
      <c r="L137">
        <v>608254</v>
      </c>
      <c r="N137">
        <v>1013</v>
      </c>
      <c r="O137" t="s">
        <v>330</v>
      </c>
      <c r="P137" t="s">
        <v>330</v>
      </c>
      <c r="Q137">
        <v>1</v>
      </c>
      <c r="W137">
        <v>0</v>
      </c>
      <c r="X137">
        <v>-185737400</v>
      </c>
      <c r="Y137">
        <v>0.76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1</v>
      </c>
      <c r="AJ137">
        <v>1</v>
      </c>
      <c r="AK137">
        <v>1</v>
      </c>
      <c r="AL137">
        <v>1</v>
      </c>
      <c r="AN137">
        <v>0</v>
      </c>
      <c r="AO137">
        <v>1</v>
      </c>
      <c r="AP137">
        <v>0</v>
      </c>
      <c r="AQ137">
        <v>0</v>
      </c>
      <c r="AR137">
        <v>0</v>
      </c>
      <c r="AS137" t="s">
        <v>3</v>
      </c>
      <c r="AT137">
        <v>0.76</v>
      </c>
      <c r="AU137" t="s">
        <v>3</v>
      </c>
      <c r="AV137">
        <v>2</v>
      </c>
      <c r="AW137">
        <v>2</v>
      </c>
      <c r="AX137">
        <v>35520118</v>
      </c>
      <c r="AY137">
        <v>1</v>
      </c>
      <c r="AZ137">
        <v>0</v>
      </c>
      <c r="BA137">
        <v>140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CX137">
        <f>Y137*Source!I55</f>
        <v>0.15200000000000002</v>
      </c>
      <c r="CY137">
        <f>AD137</f>
        <v>0</v>
      </c>
      <c r="CZ137">
        <f>AH137</f>
        <v>0</v>
      </c>
      <c r="DA137">
        <f>AL137</f>
        <v>1</v>
      </c>
      <c r="DB137">
        <f t="shared" si="20"/>
        <v>0</v>
      </c>
      <c r="DC137">
        <f t="shared" si="21"/>
        <v>0</v>
      </c>
    </row>
    <row r="138" spans="1:107">
      <c r="A138">
        <f>ROW(Source!A55)</f>
        <v>55</v>
      </c>
      <c r="B138">
        <v>34981951</v>
      </c>
      <c r="C138">
        <v>34993260</v>
      </c>
      <c r="D138">
        <v>29172556</v>
      </c>
      <c r="E138">
        <v>1</v>
      </c>
      <c r="F138">
        <v>1</v>
      </c>
      <c r="G138">
        <v>1</v>
      </c>
      <c r="H138">
        <v>2</v>
      </c>
      <c r="I138" t="s">
        <v>340</v>
      </c>
      <c r="J138" t="s">
        <v>341</v>
      </c>
      <c r="K138" t="s">
        <v>342</v>
      </c>
      <c r="L138">
        <v>1368</v>
      </c>
      <c r="N138">
        <v>1011</v>
      </c>
      <c r="O138" t="s">
        <v>334</v>
      </c>
      <c r="P138" t="s">
        <v>334</v>
      </c>
      <c r="Q138">
        <v>1</v>
      </c>
      <c r="W138">
        <v>0</v>
      </c>
      <c r="X138">
        <v>-1302720870</v>
      </c>
      <c r="Y138">
        <v>0.76</v>
      </c>
      <c r="AA138">
        <v>0</v>
      </c>
      <c r="AB138">
        <v>445.46</v>
      </c>
      <c r="AC138">
        <v>427.95</v>
      </c>
      <c r="AD138">
        <v>0</v>
      </c>
      <c r="AE138">
        <v>0</v>
      </c>
      <c r="AF138">
        <v>31.26</v>
      </c>
      <c r="AG138">
        <v>13.5</v>
      </c>
      <c r="AH138">
        <v>0</v>
      </c>
      <c r="AI138">
        <v>1</v>
      </c>
      <c r="AJ138">
        <v>14.25</v>
      </c>
      <c r="AK138">
        <v>31.7</v>
      </c>
      <c r="AL138">
        <v>1</v>
      </c>
      <c r="AN138">
        <v>0</v>
      </c>
      <c r="AO138">
        <v>1</v>
      </c>
      <c r="AP138">
        <v>0</v>
      </c>
      <c r="AQ138">
        <v>0</v>
      </c>
      <c r="AR138">
        <v>0</v>
      </c>
      <c r="AS138" t="s">
        <v>3</v>
      </c>
      <c r="AT138">
        <v>0.76</v>
      </c>
      <c r="AU138" t="s">
        <v>3</v>
      </c>
      <c r="AV138">
        <v>0</v>
      </c>
      <c r="AW138">
        <v>2</v>
      </c>
      <c r="AX138">
        <v>35520119</v>
      </c>
      <c r="AY138">
        <v>1</v>
      </c>
      <c r="AZ138">
        <v>0</v>
      </c>
      <c r="BA138">
        <v>141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CX138">
        <f>Y138*Source!I55</f>
        <v>0.15200000000000002</v>
      </c>
      <c r="CY138">
        <f>AB138</f>
        <v>445.46</v>
      </c>
      <c r="CZ138">
        <f>AF138</f>
        <v>31.26</v>
      </c>
      <c r="DA138">
        <f>AJ138</f>
        <v>14.25</v>
      </c>
      <c r="DB138">
        <f t="shared" si="20"/>
        <v>23.76</v>
      </c>
      <c r="DC138">
        <f t="shared" si="21"/>
        <v>10.26</v>
      </c>
    </row>
    <row r="139" spans="1:107">
      <c r="A139">
        <f>ROW(Source!A55)</f>
        <v>55</v>
      </c>
      <c r="B139">
        <v>34981951</v>
      </c>
      <c r="C139">
        <v>34993260</v>
      </c>
      <c r="D139">
        <v>29174500</v>
      </c>
      <c r="E139">
        <v>1</v>
      </c>
      <c r="F139">
        <v>1</v>
      </c>
      <c r="G139">
        <v>1</v>
      </c>
      <c r="H139">
        <v>2</v>
      </c>
      <c r="I139" t="s">
        <v>434</v>
      </c>
      <c r="J139" t="s">
        <v>435</v>
      </c>
      <c r="K139" t="s">
        <v>436</v>
      </c>
      <c r="L139">
        <v>1368</v>
      </c>
      <c r="N139">
        <v>1011</v>
      </c>
      <c r="O139" t="s">
        <v>334</v>
      </c>
      <c r="P139" t="s">
        <v>334</v>
      </c>
      <c r="Q139">
        <v>1</v>
      </c>
      <c r="W139">
        <v>0</v>
      </c>
      <c r="X139">
        <v>-239831557</v>
      </c>
      <c r="Y139">
        <v>5.35</v>
      </c>
      <c r="AA139">
        <v>0</v>
      </c>
      <c r="AB139">
        <v>7.33</v>
      </c>
      <c r="AC139">
        <v>0</v>
      </c>
      <c r="AD139">
        <v>0</v>
      </c>
      <c r="AE139">
        <v>0</v>
      </c>
      <c r="AF139">
        <v>1.95</v>
      </c>
      <c r="AG139">
        <v>0</v>
      </c>
      <c r="AH139">
        <v>0</v>
      </c>
      <c r="AI139">
        <v>1</v>
      </c>
      <c r="AJ139">
        <v>3.76</v>
      </c>
      <c r="AK139">
        <v>31.7</v>
      </c>
      <c r="AL139">
        <v>1</v>
      </c>
      <c r="AN139">
        <v>0</v>
      </c>
      <c r="AO139">
        <v>1</v>
      </c>
      <c r="AP139">
        <v>0</v>
      </c>
      <c r="AQ139">
        <v>0</v>
      </c>
      <c r="AR139">
        <v>0</v>
      </c>
      <c r="AS139" t="s">
        <v>3</v>
      </c>
      <c r="AT139">
        <v>5.35</v>
      </c>
      <c r="AU139" t="s">
        <v>3</v>
      </c>
      <c r="AV139">
        <v>0</v>
      </c>
      <c r="AW139">
        <v>2</v>
      </c>
      <c r="AX139">
        <v>35520120</v>
      </c>
      <c r="AY139">
        <v>1</v>
      </c>
      <c r="AZ139">
        <v>0</v>
      </c>
      <c r="BA139">
        <v>142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0</v>
      </c>
      <c r="CX139">
        <f>Y139*Source!I55</f>
        <v>1.07</v>
      </c>
      <c r="CY139">
        <f>AB139</f>
        <v>7.33</v>
      </c>
      <c r="CZ139">
        <f>AF139</f>
        <v>1.95</v>
      </c>
      <c r="DA139">
        <f>AJ139</f>
        <v>3.76</v>
      </c>
      <c r="DB139">
        <f t="shared" si="20"/>
        <v>10.43</v>
      </c>
      <c r="DC139">
        <f t="shared" si="21"/>
        <v>0</v>
      </c>
    </row>
    <row r="140" spans="1:107">
      <c r="A140">
        <f>ROW(Source!A55)</f>
        <v>55</v>
      </c>
      <c r="B140">
        <v>34981951</v>
      </c>
      <c r="C140">
        <v>34993260</v>
      </c>
      <c r="D140">
        <v>29174913</v>
      </c>
      <c r="E140">
        <v>1</v>
      </c>
      <c r="F140">
        <v>1</v>
      </c>
      <c r="G140">
        <v>1</v>
      </c>
      <c r="H140">
        <v>2</v>
      </c>
      <c r="I140" t="s">
        <v>349</v>
      </c>
      <c r="J140" t="s">
        <v>350</v>
      </c>
      <c r="K140" t="s">
        <v>351</v>
      </c>
      <c r="L140">
        <v>1368</v>
      </c>
      <c r="N140">
        <v>1011</v>
      </c>
      <c r="O140" t="s">
        <v>334</v>
      </c>
      <c r="P140" t="s">
        <v>334</v>
      </c>
      <c r="Q140">
        <v>1</v>
      </c>
      <c r="W140">
        <v>0</v>
      </c>
      <c r="X140">
        <v>458544584</v>
      </c>
      <c r="Y140">
        <v>4.58</v>
      </c>
      <c r="AA140">
        <v>0</v>
      </c>
      <c r="AB140">
        <v>908.31</v>
      </c>
      <c r="AC140">
        <v>367.72</v>
      </c>
      <c r="AD140">
        <v>0</v>
      </c>
      <c r="AE140">
        <v>0</v>
      </c>
      <c r="AF140">
        <v>87.17</v>
      </c>
      <c r="AG140">
        <v>11.6</v>
      </c>
      <c r="AH140">
        <v>0</v>
      </c>
      <c r="AI140">
        <v>1</v>
      </c>
      <c r="AJ140">
        <v>10.42</v>
      </c>
      <c r="AK140">
        <v>31.7</v>
      </c>
      <c r="AL140">
        <v>1</v>
      </c>
      <c r="AN140">
        <v>0</v>
      </c>
      <c r="AO140">
        <v>1</v>
      </c>
      <c r="AP140">
        <v>0</v>
      </c>
      <c r="AQ140">
        <v>0</v>
      </c>
      <c r="AR140">
        <v>0</v>
      </c>
      <c r="AS140" t="s">
        <v>3</v>
      </c>
      <c r="AT140">
        <v>4.58</v>
      </c>
      <c r="AU140" t="s">
        <v>3</v>
      </c>
      <c r="AV140">
        <v>0</v>
      </c>
      <c r="AW140">
        <v>2</v>
      </c>
      <c r="AX140">
        <v>35520121</v>
      </c>
      <c r="AY140">
        <v>1</v>
      </c>
      <c r="AZ140">
        <v>0</v>
      </c>
      <c r="BA140">
        <v>143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CX140">
        <f>Y140*Source!I55</f>
        <v>0.91600000000000004</v>
      </c>
      <c r="CY140">
        <f>AB140</f>
        <v>908.31</v>
      </c>
      <c r="CZ140">
        <f>AF140</f>
        <v>87.17</v>
      </c>
      <c r="DA140">
        <f>AJ140</f>
        <v>10.42</v>
      </c>
      <c r="DB140">
        <f t="shared" si="20"/>
        <v>399.24</v>
      </c>
      <c r="DC140">
        <f t="shared" si="21"/>
        <v>53.13</v>
      </c>
    </row>
    <row r="141" spans="1:107">
      <c r="A141">
        <f>ROW(Source!A55)</f>
        <v>55</v>
      </c>
      <c r="B141">
        <v>34981951</v>
      </c>
      <c r="C141">
        <v>34993260</v>
      </c>
      <c r="D141">
        <v>29109671</v>
      </c>
      <c r="E141">
        <v>1</v>
      </c>
      <c r="F141">
        <v>1</v>
      </c>
      <c r="G141">
        <v>1</v>
      </c>
      <c r="H141">
        <v>3</v>
      </c>
      <c r="I141" t="s">
        <v>540</v>
      </c>
      <c r="J141" t="s">
        <v>541</v>
      </c>
      <c r="K141" t="s">
        <v>542</v>
      </c>
      <c r="L141">
        <v>1327</v>
      </c>
      <c r="N141">
        <v>1005</v>
      </c>
      <c r="O141" t="s">
        <v>35</v>
      </c>
      <c r="P141" t="s">
        <v>35</v>
      </c>
      <c r="Q141">
        <v>1</v>
      </c>
      <c r="W141">
        <v>0</v>
      </c>
      <c r="X141">
        <v>1862876160</v>
      </c>
      <c r="Y141">
        <v>103</v>
      </c>
      <c r="AA141">
        <v>258.70999999999998</v>
      </c>
      <c r="AB141">
        <v>0</v>
      </c>
      <c r="AC141">
        <v>0</v>
      </c>
      <c r="AD141">
        <v>0</v>
      </c>
      <c r="AE141">
        <v>51.95</v>
      </c>
      <c r="AF141">
        <v>0</v>
      </c>
      <c r="AG141">
        <v>0</v>
      </c>
      <c r="AH141">
        <v>0</v>
      </c>
      <c r="AI141">
        <v>4.9800000000000004</v>
      </c>
      <c r="AJ141">
        <v>1</v>
      </c>
      <c r="AK141">
        <v>1</v>
      </c>
      <c r="AL141">
        <v>1</v>
      </c>
      <c r="AN141">
        <v>0</v>
      </c>
      <c r="AO141">
        <v>1</v>
      </c>
      <c r="AP141">
        <v>0</v>
      </c>
      <c r="AQ141">
        <v>0</v>
      </c>
      <c r="AR141">
        <v>0</v>
      </c>
      <c r="AS141" t="s">
        <v>3</v>
      </c>
      <c r="AT141">
        <v>103</v>
      </c>
      <c r="AU141" t="s">
        <v>3</v>
      </c>
      <c r="AV141">
        <v>0</v>
      </c>
      <c r="AW141">
        <v>2</v>
      </c>
      <c r="AX141">
        <v>35520122</v>
      </c>
      <c r="AY141">
        <v>1</v>
      </c>
      <c r="AZ141">
        <v>0</v>
      </c>
      <c r="BA141">
        <v>144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CX141">
        <f>Y141*Source!I55</f>
        <v>20.6</v>
      </c>
      <c r="CY141">
        <f>AA141</f>
        <v>258.70999999999998</v>
      </c>
      <c r="CZ141">
        <f>AE141</f>
        <v>51.95</v>
      </c>
      <c r="DA141">
        <f>AI141</f>
        <v>4.9800000000000004</v>
      </c>
      <c r="DB141">
        <f t="shared" si="20"/>
        <v>5350.85</v>
      </c>
      <c r="DC141">
        <f t="shared" si="21"/>
        <v>0</v>
      </c>
    </row>
    <row r="142" spans="1:107">
      <c r="A142">
        <f>ROW(Source!A56)</f>
        <v>56</v>
      </c>
      <c r="B142">
        <v>34981951</v>
      </c>
      <c r="C142">
        <v>34993515</v>
      </c>
      <c r="D142">
        <v>29364679</v>
      </c>
      <c r="E142">
        <v>1</v>
      </c>
      <c r="F142">
        <v>1</v>
      </c>
      <c r="G142">
        <v>1</v>
      </c>
      <c r="H142">
        <v>1</v>
      </c>
      <c r="I142" t="s">
        <v>429</v>
      </c>
      <c r="J142" t="s">
        <v>3</v>
      </c>
      <c r="K142" t="s">
        <v>430</v>
      </c>
      <c r="L142">
        <v>1369</v>
      </c>
      <c r="N142">
        <v>1013</v>
      </c>
      <c r="O142" t="s">
        <v>327</v>
      </c>
      <c r="P142" t="s">
        <v>327</v>
      </c>
      <c r="Q142">
        <v>1</v>
      </c>
      <c r="W142">
        <v>0</v>
      </c>
      <c r="X142">
        <v>931378261</v>
      </c>
      <c r="Y142">
        <v>94.4</v>
      </c>
      <c r="AA142">
        <v>0</v>
      </c>
      <c r="AB142">
        <v>0</v>
      </c>
      <c r="AC142">
        <v>0</v>
      </c>
      <c r="AD142">
        <v>309.82</v>
      </c>
      <c r="AE142">
        <v>0</v>
      </c>
      <c r="AF142">
        <v>0</v>
      </c>
      <c r="AG142">
        <v>0</v>
      </c>
      <c r="AH142">
        <v>309.82</v>
      </c>
      <c r="AI142">
        <v>1</v>
      </c>
      <c r="AJ142">
        <v>1</v>
      </c>
      <c r="AK142">
        <v>1</v>
      </c>
      <c r="AL142">
        <v>1</v>
      </c>
      <c r="AN142">
        <v>0</v>
      </c>
      <c r="AO142">
        <v>1</v>
      </c>
      <c r="AP142">
        <v>0</v>
      </c>
      <c r="AQ142">
        <v>0</v>
      </c>
      <c r="AR142">
        <v>0</v>
      </c>
      <c r="AS142" t="s">
        <v>3</v>
      </c>
      <c r="AT142">
        <v>94.4</v>
      </c>
      <c r="AU142" t="s">
        <v>3</v>
      </c>
      <c r="AV142">
        <v>1</v>
      </c>
      <c r="AW142">
        <v>2</v>
      </c>
      <c r="AX142">
        <v>35520123</v>
      </c>
      <c r="AY142">
        <v>1</v>
      </c>
      <c r="AZ142">
        <v>0</v>
      </c>
      <c r="BA142">
        <v>145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0</v>
      </c>
      <c r="CX142">
        <f>Y142*Source!I56</f>
        <v>5.6639999999999997</v>
      </c>
      <c r="CY142">
        <f>AD142</f>
        <v>309.82</v>
      </c>
      <c r="CZ142">
        <f>AH142</f>
        <v>309.82</v>
      </c>
      <c r="DA142">
        <f>AL142</f>
        <v>1</v>
      </c>
      <c r="DB142">
        <f t="shared" si="20"/>
        <v>29247.01</v>
      </c>
      <c r="DC142">
        <f t="shared" si="21"/>
        <v>0</v>
      </c>
    </row>
    <row r="143" spans="1:107">
      <c r="A143">
        <f>ROW(Source!A56)</f>
        <v>56</v>
      </c>
      <c r="B143">
        <v>34981951</v>
      </c>
      <c r="C143">
        <v>34993515</v>
      </c>
      <c r="D143">
        <v>121548</v>
      </c>
      <c r="E143">
        <v>1</v>
      </c>
      <c r="F143">
        <v>1</v>
      </c>
      <c r="G143">
        <v>1</v>
      </c>
      <c r="H143">
        <v>1</v>
      </c>
      <c r="I143" t="s">
        <v>328</v>
      </c>
      <c r="J143" t="s">
        <v>3</v>
      </c>
      <c r="K143" t="s">
        <v>329</v>
      </c>
      <c r="L143">
        <v>608254</v>
      </c>
      <c r="N143">
        <v>1013</v>
      </c>
      <c r="O143" t="s">
        <v>330</v>
      </c>
      <c r="P143" t="s">
        <v>330</v>
      </c>
      <c r="Q143">
        <v>1</v>
      </c>
      <c r="W143">
        <v>0</v>
      </c>
      <c r="X143">
        <v>-185737400</v>
      </c>
      <c r="Y143">
        <v>0.2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1</v>
      </c>
      <c r="AJ143">
        <v>1</v>
      </c>
      <c r="AK143">
        <v>1</v>
      </c>
      <c r="AL143">
        <v>1</v>
      </c>
      <c r="AN143">
        <v>0</v>
      </c>
      <c r="AO143">
        <v>1</v>
      </c>
      <c r="AP143">
        <v>0</v>
      </c>
      <c r="AQ143">
        <v>0</v>
      </c>
      <c r="AR143">
        <v>0</v>
      </c>
      <c r="AS143" t="s">
        <v>3</v>
      </c>
      <c r="AT143">
        <v>0.2</v>
      </c>
      <c r="AU143" t="s">
        <v>3</v>
      </c>
      <c r="AV143">
        <v>2</v>
      </c>
      <c r="AW143">
        <v>2</v>
      </c>
      <c r="AX143">
        <v>35520124</v>
      </c>
      <c r="AY143">
        <v>1</v>
      </c>
      <c r="AZ143">
        <v>0</v>
      </c>
      <c r="BA143">
        <v>146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0</v>
      </c>
      <c r="CX143">
        <f>Y143*Source!I56</f>
        <v>1.2E-2</v>
      </c>
      <c r="CY143">
        <f>AD143</f>
        <v>0</v>
      </c>
      <c r="CZ143">
        <f>AH143</f>
        <v>0</v>
      </c>
      <c r="DA143">
        <f>AL143</f>
        <v>1</v>
      </c>
      <c r="DB143">
        <f t="shared" si="20"/>
        <v>0</v>
      </c>
      <c r="DC143">
        <f t="shared" si="21"/>
        <v>0</v>
      </c>
    </row>
    <row r="144" spans="1:107">
      <c r="A144">
        <f>ROW(Source!A56)</f>
        <v>56</v>
      </c>
      <c r="B144">
        <v>34981951</v>
      </c>
      <c r="C144">
        <v>34993515</v>
      </c>
      <c r="D144">
        <v>29172362</v>
      </c>
      <c r="E144">
        <v>1</v>
      </c>
      <c r="F144">
        <v>1</v>
      </c>
      <c r="G144">
        <v>1</v>
      </c>
      <c r="H144">
        <v>2</v>
      </c>
      <c r="I144" t="s">
        <v>431</v>
      </c>
      <c r="J144" t="s">
        <v>432</v>
      </c>
      <c r="K144" t="s">
        <v>433</v>
      </c>
      <c r="L144">
        <v>1368</v>
      </c>
      <c r="N144">
        <v>1011</v>
      </c>
      <c r="O144" t="s">
        <v>334</v>
      </c>
      <c r="P144" t="s">
        <v>334</v>
      </c>
      <c r="Q144">
        <v>1</v>
      </c>
      <c r="W144">
        <v>0</v>
      </c>
      <c r="X144">
        <v>2071614860</v>
      </c>
      <c r="Y144">
        <v>0.2</v>
      </c>
      <c r="AA144">
        <v>0</v>
      </c>
      <c r="AB144">
        <v>1089.32</v>
      </c>
      <c r="AC144">
        <v>427.95</v>
      </c>
      <c r="AD144">
        <v>0</v>
      </c>
      <c r="AE144">
        <v>0</v>
      </c>
      <c r="AF144">
        <v>134.65</v>
      </c>
      <c r="AG144">
        <v>13.5</v>
      </c>
      <c r="AH144">
        <v>0</v>
      </c>
      <c r="AI144">
        <v>1</v>
      </c>
      <c r="AJ144">
        <v>8.09</v>
      </c>
      <c r="AK144">
        <v>31.7</v>
      </c>
      <c r="AL144">
        <v>1</v>
      </c>
      <c r="AN144">
        <v>0</v>
      </c>
      <c r="AO144">
        <v>1</v>
      </c>
      <c r="AP144">
        <v>0</v>
      </c>
      <c r="AQ144">
        <v>0</v>
      </c>
      <c r="AR144">
        <v>0</v>
      </c>
      <c r="AS144" t="s">
        <v>3</v>
      </c>
      <c r="AT144">
        <v>0.2</v>
      </c>
      <c r="AU144" t="s">
        <v>3</v>
      </c>
      <c r="AV144">
        <v>0</v>
      </c>
      <c r="AW144">
        <v>2</v>
      </c>
      <c r="AX144">
        <v>35520125</v>
      </c>
      <c r="AY144">
        <v>1</v>
      </c>
      <c r="AZ144">
        <v>0</v>
      </c>
      <c r="BA144">
        <v>147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CX144">
        <f>Y144*Source!I56</f>
        <v>1.2E-2</v>
      </c>
      <c r="CY144">
        <f>AB144</f>
        <v>1089.32</v>
      </c>
      <c r="CZ144">
        <f>AF144</f>
        <v>134.65</v>
      </c>
      <c r="DA144">
        <f>AJ144</f>
        <v>8.09</v>
      </c>
      <c r="DB144">
        <f t="shared" si="20"/>
        <v>26.93</v>
      </c>
      <c r="DC144">
        <f t="shared" si="21"/>
        <v>2.7</v>
      </c>
    </row>
    <row r="145" spans="1:107">
      <c r="A145">
        <f>ROW(Source!A56)</f>
        <v>56</v>
      </c>
      <c r="B145">
        <v>34981951</v>
      </c>
      <c r="C145">
        <v>34993515</v>
      </c>
      <c r="D145">
        <v>29174913</v>
      </c>
      <c r="E145">
        <v>1</v>
      </c>
      <c r="F145">
        <v>1</v>
      </c>
      <c r="G145">
        <v>1</v>
      </c>
      <c r="H145">
        <v>2</v>
      </c>
      <c r="I145" t="s">
        <v>349</v>
      </c>
      <c r="J145" t="s">
        <v>350</v>
      </c>
      <c r="K145" t="s">
        <v>351</v>
      </c>
      <c r="L145">
        <v>1368</v>
      </c>
      <c r="N145">
        <v>1011</v>
      </c>
      <c r="O145" t="s">
        <v>334</v>
      </c>
      <c r="P145" t="s">
        <v>334</v>
      </c>
      <c r="Q145">
        <v>1</v>
      </c>
      <c r="W145">
        <v>0</v>
      </c>
      <c r="X145">
        <v>458544584</v>
      </c>
      <c r="Y145">
        <v>0.2</v>
      </c>
      <c r="AA145">
        <v>0</v>
      </c>
      <c r="AB145">
        <v>908.31</v>
      </c>
      <c r="AC145">
        <v>367.72</v>
      </c>
      <c r="AD145">
        <v>0</v>
      </c>
      <c r="AE145">
        <v>0</v>
      </c>
      <c r="AF145">
        <v>87.17</v>
      </c>
      <c r="AG145">
        <v>11.6</v>
      </c>
      <c r="AH145">
        <v>0</v>
      </c>
      <c r="AI145">
        <v>1</v>
      </c>
      <c r="AJ145">
        <v>10.42</v>
      </c>
      <c r="AK145">
        <v>31.7</v>
      </c>
      <c r="AL145">
        <v>1</v>
      </c>
      <c r="AN145">
        <v>0</v>
      </c>
      <c r="AO145">
        <v>1</v>
      </c>
      <c r="AP145">
        <v>0</v>
      </c>
      <c r="AQ145">
        <v>0</v>
      </c>
      <c r="AR145">
        <v>0</v>
      </c>
      <c r="AS145" t="s">
        <v>3</v>
      </c>
      <c r="AT145">
        <v>0.2</v>
      </c>
      <c r="AU145" t="s">
        <v>3</v>
      </c>
      <c r="AV145">
        <v>0</v>
      </c>
      <c r="AW145">
        <v>2</v>
      </c>
      <c r="AX145">
        <v>35520126</v>
      </c>
      <c r="AY145">
        <v>1</v>
      </c>
      <c r="AZ145">
        <v>0</v>
      </c>
      <c r="BA145">
        <v>148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CX145">
        <f>Y145*Source!I56</f>
        <v>1.2E-2</v>
      </c>
      <c r="CY145">
        <f>AB145</f>
        <v>908.31</v>
      </c>
      <c r="CZ145">
        <f>AF145</f>
        <v>87.17</v>
      </c>
      <c r="DA145">
        <f>AJ145</f>
        <v>10.42</v>
      </c>
      <c r="DB145">
        <f t="shared" si="20"/>
        <v>17.43</v>
      </c>
      <c r="DC145">
        <f t="shared" si="21"/>
        <v>2.3199999999999998</v>
      </c>
    </row>
    <row r="146" spans="1:107">
      <c r="A146">
        <f>ROW(Source!A56)</f>
        <v>56</v>
      </c>
      <c r="B146">
        <v>34981951</v>
      </c>
      <c r="C146">
        <v>34993515</v>
      </c>
      <c r="D146">
        <v>29164111</v>
      </c>
      <c r="E146">
        <v>1</v>
      </c>
      <c r="F146">
        <v>1</v>
      </c>
      <c r="G146">
        <v>1</v>
      </c>
      <c r="H146">
        <v>3</v>
      </c>
      <c r="I146" t="s">
        <v>543</v>
      </c>
      <c r="J146" t="s">
        <v>544</v>
      </c>
      <c r="K146" t="s">
        <v>545</v>
      </c>
      <c r="L146">
        <v>1355</v>
      </c>
      <c r="N146">
        <v>1010</v>
      </c>
      <c r="O146" t="s">
        <v>85</v>
      </c>
      <c r="P146" t="s">
        <v>85</v>
      </c>
      <c r="Q146">
        <v>100</v>
      </c>
      <c r="W146">
        <v>0</v>
      </c>
      <c r="X146">
        <v>-1689080274</v>
      </c>
      <c r="Y146">
        <v>1.02</v>
      </c>
      <c r="AA146">
        <v>783</v>
      </c>
      <c r="AB146">
        <v>0</v>
      </c>
      <c r="AC146">
        <v>0</v>
      </c>
      <c r="AD146">
        <v>0</v>
      </c>
      <c r="AE146">
        <v>100</v>
      </c>
      <c r="AF146">
        <v>0</v>
      </c>
      <c r="AG146">
        <v>0</v>
      </c>
      <c r="AH146">
        <v>0</v>
      </c>
      <c r="AI146">
        <v>7.83</v>
      </c>
      <c r="AJ146">
        <v>1</v>
      </c>
      <c r="AK146">
        <v>1</v>
      </c>
      <c r="AL146">
        <v>1</v>
      </c>
      <c r="AN146">
        <v>0</v>
      </c>
      <c r="AO146">
        <v>1</v>
      </c>
      <c r="AP146">
        <v>0</v>
      </c>
      <c r="AQ146">
        <v>0</v>
      </c>
      <c r="AR146">
        <v>0</v>
      </c>
      <c r="AS146" t="s">
        <v>3</v>
      </c>
      <c r="AT146">
        <v>1.02</v>
      </c>
      <c r="AU146" t="s">
        <v>3</v>
      </c>
      <c r="AV146">
        <v>0</v>
      </c>
      <c r="AW146">
        <v>2</v>
      </c>
      <c r="AX146">
        <v>35520127</v>
      </c>
      <c r="AY146">
        <v>1</v>
      </c>
      <c r="AZ146">
        <v>0</v>
      </c>
      <c r="BA146">
        <v>149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CX146">
        <f>Y146*Source!I56</f>
        <v>6.1199999999999997E-2</v>
      </c>
      <c r="CY146">
        <f>AA146</f>
        <v>783</v>
      </c>
      <c r="CZ146">
        <f>AE146</f>
        <v>100</v>
      </c>
      <c r="DA146">
        <f>AI146</f>
        <v>7.83</v>
      </c>
      <c r="DB146">
        <f t="shared" si="20"/>
        <v>102</v>
      </c>
      <c r="DC146">
        <f t="shared" si="21"/>
        <v>0</v>
      </c>
    </row>
    <row r="147" spans="1:107">
      <c r="A147">
        <f>ROW(Source!A56)</f>
        <v>56</v>
      </c>
      <c r="B147">
        <v>34981951</v>
      </c>
      <c r="C147">
        <v>34993515</v>
      </c>
      <c r="D147">
        <v>29171808</v>
      </c>
      <c r="E147">
        <v>1</v>
      </c>
      <c r="F147">
        <v>1</v>
      </c>
      <c r="G147">
        <v>1</v>
      </c>
      <c r="H147">
        <v>3</v>
      </c>
      <c r="I147" t="s">
        <v>446</v>
      </c>
      <c r="J147" t="s">
        <v>447</v>
      </c>
      <c r="K147" t="s">
        <v>448</v>
      </c>
      <c r="L147">
        <v>1374</v>
      </c>
      <c r="N147">
        <v>1013</v>
      </c>
      <c r="O147" t="s">
        <v>449</v>
      </c>
      <c r="P147" t="s">
        <v>449</v>
      </c>
      <c r="Q147">
        <v>1</v>
      </c>
      <c r="W147">
        <v>0</v>
      </c>
      <c r="X147">
        <v>-915781824</v>
      </c>
      <c r="Y147">
        <v>18.73</v>
      </c>
      <c r="AA147">
        <v>1</v>
      </c>
      <c r="AB147">
        <v>0</v>
      </c>
      <c r="AC147">
        <v>0</v>
      </c>
      <c r="AD147">
        <v>0</v>
      </c>
      <c r="AE147">
        <v>1</v>
      </c>
      <c r="AF147">
        <v>0</v>
      </c>
      <c r="AG147">
        <v>0</v>
      </c>
      <c r="AH147">
        <v>0</v>
      </c>
      <c r="AI147">
        <v>1</v>
      </c>
      <c r="AJ147">
        <v>1</v>
      </c>
      <c r="AK147">
        <v>1</v>
      </c>
      <c r="AL147">
        <v>1</v>
      </c>
      <c r="AN147">
        <v>0</v>
      </c>
      <c r="AO147">
        <v>1</v>
      </c>
      <c r="AP147">
        <v>0</v>
      </c>
      <c r="AQ147">
        <v>0</v>
      </c>
      <c r="AR147">
        <v>0</v>
      </c>
      <c r="AS147" t="s">
        <v>3</v>
      </c>
      <c r="AT147">
        <v>18.73</v>
      </c>
      <c r="AU147" t="s">
        <v>3</v>
      </c>
      <c r="AV147">
        <v>0</v>
      </c>
      <c r="AW147">
        <v>2</v>
      </c>
      <c r="AX147">
        <v>35520128</v>
      </c>
      <c r="AY147">
        <v>1</v>
      </c>
      <c r="AZ147">
        <v>0</v>
      </c>
      <c r="BA147">
        <v>150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CX147">
        <f>Y147*Source!I56</f>
        <v>1.1237999999999999</v>
      </c>
      <c r="CY147">
        <f>AA147</f>
        <v>1</v>
      </c>
      <c r="CZ147">
        <f>AE147</f>
        <v>1</v>
      </c>
      <c r="DA147">
        <f>AI147</f>
        <v>1</v>
      </c>
      <c r="DB147">
        <f t="shared" si="20"/>
        <v>18.73</v>
      </c>
      <c r="DC147">
        <f t="shared" si="21"/>
        <v>0</v>
      </c>
    </row>
    <row r="148" spans="1:107">
      <c r="A148">
        <f>ROW(Source!A92)</f>
        <v>92</v>
      </c>
      <c r="B148">
        <v>34981951</v>
      </c>
      <c r="C148">
        <v>35523308</v>
      </c>
      <c r="D148">
        <v>18406804</v>
      </c>
      <c r="E148">
        <v>1</v>
      </c>
      <c r="F148">
        <v>1</v>
      </c>
      <c r="G148">
        <v>1</v>
      </c>
      <c r="H148">
        <v>1</v>
      </c>
      <c r="I148" t="s">
        <v>394</v>
      </c>
      <c r="J148" t="s">
        <v>3</v>
      </c>
      <c r="K148" t="s">
        <v>395</v>
      </c>
      <c r="L148">
        <v>1369</v>
      </c>
      <c r="N148">
        <v>1013</v>
      </c>
      <c r="O148" t="s">
        <v>327</v>
      </c>
      <c r="P148" t="s">
        <v>327</v>
      </c>
      <c r="Q148">
        <v>1</v>
      </c>
      <c r="W148">
        <v>0</v>
      </c>
      <c r="X148">
        <v>254330056</v>
      </c>
      <c r="Y148">
        <v>20.8</v>
      </c>
      <c r="AA148">
        <v>0</v>
      </c>
      <c r="AB148">
        <v>0</v>
      </c>
      <c r="AC148">
        <v>0</v>
      </c>
      <c r="AD148">
        <v>243.61</v>
      </c>
      <c r="AE148">
        <v>0</v>
      </c>
      <c r="AF148">
        <v>0</v>
      </c>
      <c r="AG148">
        <v>0</v>
      </c>
      <c r="AH148">
        <v>243.61</v>
      </c>
      <c r="AI148">
        <v>1</v>
      </c>
      <c r="AJ148">
        <v>1</v>
      </c>
      <c r="AK148">
        <v>1</v>
      </c>
      <c r="AL148">
        <v>1</v>
      </c>
      <c r="AN148">
        <v>0</v>
      </c>
      <c r="AO148">
        <v>1</v>
      </c>
      <c r="AP148">
        <v>0</v>
      </c>
      <c r="AQ148">
        <v>0</v>
      </c>
      <c r="AR148">
        <v>0</v>
      </c>
      <c r="AS148" t="s">
        <v>3</v>
      </c>
      <c r="AT148">
        <v>20.8</v>
      </c>
      <c r="AU148" t="s">
        <v>3</v>
      </c>
      <c r="AV148">
        <v>1</v>
      </c>
      <c r="AW148">
        <v>2</v>
      </c>
      <c r="AX148">
        <v>35523309</v>
      </c>
      <c r="AY148">
        <v>1</v>
      </c>
      <c r="AZ148">
        <v>0</v>
      </c>
      <c r="BA148">
        <v>151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0</v>
      </c>
      <c r="CX148">
        <f>Y148*Source!I92</f>
        <v>9.3184000000000005</v>
      </c>
      <c r="CY148">
        <f>AD148</f>
        <v>243.61</v>
      </c>
      <c r="CZ148">
        <f>AH148</f>
        <v>243.61</v>
      </c>
      <c r="DA148">
        <f>AL148</f>
        <v>1</v>
      </c>
      <c r="DB148">
        <f t="shared" si="20"/>
        <v>5067.09</v>
      </c>
      <c r="DC148">
        <f t="shared" si="21"/>
        <v>0</v>
      </c>
    </row>
    <row r="149" spans="1:107">
      <c r="A149">
        <f>ROW(Source!A93)</f>
        <v>93</v>
      </c>
      <c r="B149">
        <v>34981951</v>
      </c>
      <c r="C149">
        <v>34997821</v>
      </c>
      <c r="D149">
        <v>18410171</v>
      </c>
      <c r="E149">
        <v>1</v>
      </c>
      <c r="F149">
        <v>1</v>
      </c>
      <c r="G149">
        <v>1</v>
      </c>
      <c r="H149">
        <v>1</v>
      </c>
      <c r="I149" t="s">
        <v>325</v>
      </c>
      <c r="J149" t="s">
        <v>3</v>
      </c>
      <c r="K149" t="s">
        <v>326</v>
      </c>
      <c r="L149">
        <v>1369</v>
      </c>
      <c r="N149">
        <v>1013</v>
      </c>
      <c r="O149" t="s">
        <v>327</v>
      </c>
      <c r="P149" t="s">
        <v>327</v>
      </c>
      <c r="Q149">
        <v>1</v>
      </c>
      <c r="W149">
        <v>0</v>
      </c>
      <c r="X149">
        <v>1151098980</v>
      </c>
      <c r="Y149">
        <v>2.71</v>
      </c>
      <c r="AA149">
        <v>0</v>
      </c>
      <c r="AB149">
        <v>0</v>
      </c>
      <c r="AC149">
        <v>0</v>
      </c>
      <c r="AD149">
        <v>280.14999999999998</v>
      </c>
      <c r="AE149">
        <v>0</v>
      </c>
      <c r="AF149">
        <v>0</v>
      </c>
      <c r="AG149">
        <v>0</v>
      </c>
      <c r="AH149">
        <v>280.14999999999998</v>
      </c>
      <c r="AI149">
        <v>1</v>
      </c>
      <c r="AJ149">
        <v>1</v>
      </c>
      <c r="AK149">
        <v>1</v>
      </c>
      <c r="AL149">
        <v>1</v>
      </c>
      <c r="AN149">
        <v>0</v>
      </c>
      <c r="AO149">
        <v>1</v>
      </c>
      <c r="AP149">
        <v>0</v>
      </c>
      <c r="AQ149">
        <v>0</v>
      </c>
      <c r="AR149">
        <v>0</v>
      </c>
      <c r="AS149" t="s">
        <v>3</v>
      </c>
      <c r="AT149">
        <v>2.71</v>
      </c>
      <c r="AU149" t="s">
        <v>3</v>
      </c>
      <c r="AV149">
        <v>1</v>
      </c>
      <c r="AW149">
        <v>2</v>
      </c>
      <c r="AX149">
        <v>35520738</v>
      </c>
      <c r="AY149">
        <v>1</v>
      </c>
      <c r="AZ149">
        <v>0</v>
      </c>
      <c r="BA149">
        <v>152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CX149">
        <f>Y149*Source!I93</f>
        <v>0.54200000000000004</v>
      </c>
      <c r="CY149">
        <f>AD149</f>
        <v>280.14999999999998</v>
      </c>
      <c r="CZ149">
        <f>AH149</f>
        <v>280.14999999999998</v>
      </c>
      <c r="DA149">
        <f>AL149</f>
        <v>1</v>
      </c>
      <c r="DB149">
        <f t="shared" si="20"/>
        <v>759.21</v>
      </c>
      <c r="DC149">
        <f t="shared" si="21"/>
        <v>0</v>
      </c>
    </row>
    <row r="150" spans="1:107">
      <c r="A150">
        <f>ROW(Source!A93)</f>
        <v>93</v>
      </c>
      <c r="B150">
        <v>34981951</v>
      </c>
      <c r="C150">
        <v>34997821</v>
      </c>
      <c r="D150">
        <v>29145157</v>
      </c>
      <c r="E150">
        <v>1</v>
      </c>
      <c r="F150">
        <v>1</v>
      </c>
      <c r="G150">
        <v>1</v>
      </c>
      <c r="H150">
        <v>3</v>
      </c>
      <c r="I150" t="s">
        <v>241</v>
      </c>
      <c r="J150" t="s">
        <v>244</v>
      </c>
      <c r="K150" t="s">
        <v>242</v>
      </c>
      <c r="L150">
        <v>1339</v>
      </c>
      <c r="N150">
        <v>1007</v>
      </c>
      <c r="O150" t="s">
        <v>243</v>
      </c>
      <c r="P150" t="s">
        <v>243</v>
      </c>
      <c r="Q150">
        <v>1</v>
      </c>
      <c r="W150">
        <v>1</v>
      </c>
      <c r="X150">
        <v>54517115</v>
      </c>
      <c r="Y150">
        <v>-0.02</v>
      </c>
      <c r="AA150">
        <v>3165.58</v>
      </c>
      <c r="AB150">
        <v>0</v>
      </c>
      <c r="AC150">
        <v>0</v>
      </c>
      <c r="AD150">
        <v>0</v>
      </c>
      <c r="AE150">
        <v>519.79999999999995</v>
      </c>
      <c r="AF150">
        <v>0</v>
      </c>
      <c r="AG150">
        <v>0</v>
      </c>
      <c r="AH150">
        <v>0</v>
      </c>
      <c r="AI150">
        <v>6.09</v>
      </c>
      <c r="AJ150">
        <v>1</v>
      </c>
      <c r="AK150">
        <v>1</v>
      </c>
      <c r="AL150">
        <v>1</v>
      </c>
      <c r="AN150">
        <v>0</v>
      </c>
      <c r="AO150">
        <v>1</v>
      </c>
      <c r="AP150">
        <v>0</v>
      </c>
      <c r="AQ150">
        <v>0</v>
      </c>
      <c r="AR150">
        <v>0</v>
      </c>
      <c r="AS150" t="s">
        <v>3</v>
      </c>
      <c r="AT150">
        <v>-0.02</v>
      </c>
      <c r="AU150" t="s">
        <v>3</v>
      </c>
      <c r="AV150">
        <v>0</v>
      </c>
      <c r="AW150">
        <v>2</v>
      </c>
      <c r="AX150">
        <v>35520739</v>
      </c>
      <c r="AY150">
        <v>1</v>
      </c>
      <c r="AZ150">
        <v>6144</v>
      </c>
      <c r="BA150">
        <v>153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CX150">
        <f>Y150*Source!I93</f>
        <v>-4.0000000000000001E-3</v>
      </c>
      <c r="CY150">
        <f>AA150</f>
        <v>3165.58</v>
      </c>
      <c r="CZ150">
        <f>AE150</f>
        <v>519.79999999999995</v>
      </c>
      <c r="DA150">
        <f>AI150</f>
        <v>6.09</v>
      </c>
      <c r="DB150">
        <f t="shared" si="20"/>
        <v>-10.4</v>
      </c>
      <c r="DC150">
        <f t="shared" si="21"/>
        <v>0</v>
      </c>
    </row>
    <row r="151" spans="1:107">
      <c r="A151">
        <f>ROW(Source!A93)</f>
        <v>93</v>
      </c>
      <c r="B151">
        <v>34981951</v>
      </c>
      <c r="C151">
        <v>34997821</v>
      </c>
      <c r="D151">
        <v>29150040</v>
      </c>
      <c r="E151">
        <v>1</v>
      </c>
      <c r="F151">
        <v>1</v>
      </c>
      <c r="G151">
        <v>1</v>
      </c>
      <c r="H151">
        <v>3</v>
      </c>
      <c r="I151" t="s">
        <v>408</v>
      </c>
      <c r="J151" t="s">
        <v>409</v>
      </c>
      <c r="K151" t="s">
        <v>410</v>
      </c>
      <c r="L151">
        <v>1339</v>
      </c>
      <c r="N151">
        <v>1007</v>
      </c>
      <c r="O151" t="s">
        <v>243</v>
      </c>
      <c r="P151" t="s">
        <v>243</v>
      </c>
      <c r="Q151">
        <v>1</v>
      </c>
      <c r="W151">
        <v>0</v>
      </c>
      <c r="X151">
        <v>693153122</v>
      </c>
      <c r="Y151">
        <v>0.01</v>
      </c>
      <c r="AA151">
        <v>22.2</v>
      </c>
      <c r="AB151">
        <v>0</v>
      </c>
      <c r="AC151">
        <v>0</v>
      </c>
      <c r="AD151">
        <v>0</v>
      </c>
      <c r="AE151">
        <v>2.44</v>
      </c>
      <c r="AF151">
        <v>0</v>
      </c>
      <c r="AG151">
        <v>0</v>
      </c>
      <c r="AH151">
        <v>0</v>
      </c>
      <c r="AI151">
        <v>9.1</v>
      </c>
      <c r="AJ151">
        <v>1</v>
      </c>
      <c r="AK151">
        <v>1</v>
      </c>
      <c r="AL151">
        <v>1</v>
      </c>
      <c r="AN151">
        <v>0</v>
      </c>
      <c r="AO151">
        <v>1</v>
      </c>
      <c r="AP151">
        <v>0</v>
      </c>
      <c r="AQ151">
        <v>0</v>
      </c>
      <c r="AR151">
        <v>0</v>
      </c>
      <c r="AS151" t="s">
        <v>3</v>
      </c>
      <c r="AT151">
        <v>0.01</v>
      </c>
      <c r="AU151" t="s">
        <v>3</v>
      </c>
      <c r="AV151">
        <v>0</v>
      </c>
      <c r="AW151">
        <v>2</v>
      </c>
      <c r="AX151">
        <v>35520740</v>
      </c>
      <c r="AY151">
        <v>1</v>
      </c>
      <c r="AZ151">
        <v>0</v>
      </c>
      <c r="BA151">
        <v>154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CX151">
        <f>Y151*Source!I93</f>
        <v>2E-3</v>
      </c>
      <c r="CY151">
        <f>AA151</f>
        <v>22.2</v>
      </c>
      <c r="CZ151">
        <f>AE151</f>
        <v>2.44</v>
      </c>
      <c r="DA151">
        <f>AI151</f>
        <v>9.1</v>
      </c>
      <c r="DB151">
        <f t="shared" si="20"/>
        <v>0.02</v>
      </c>
      <c r="DC151">
        <f t="shared" si="21"/>
        <v>0</v>
      </c>
    </row>
    <row r="152" spans="1:107">
      <c r="A152">
        <f>ROW(Source!A96)</f>
        <v>96</v>
      </c>
      <c r="B152">
        <v>34981951</v>
      </c>
      <c r="C152">
        <v>35520751</v>
      </c>
      <c r="D152">
        <v>18411117</v>
      </c>
      <c r="E152">
        <v>1</v>
      </c>
      <c r="F152">
        <v>1</v>
      </c>
      <c r="G152">
        <v>1</v>
      </c>
      <c r="H152">
        <v>1</v>
      </c>
      <c r="I152" t="s">
        <v>398</v>
      </c>
      <c r="J152" t="s">
        <v>3</v>
      </c>
      <c r="K152" t="s">
        <v>399</v>
      </c>
      <c r="L152">
        <v>1369</v>
      </c>
      <c r="N152">
        <v>1013</v>
      </c>
      <c r="O152" t="s">
        <v>327</v>
      </c>
      <c r="P152" t="s">
        <v>327</v>
      </c>
      <c r="Q152">
        <v>1</v>
      </c>
      <c r="W152">
        <v>0</v>
      </c>
      <c r="X152">
        <v>-1739886638</v>
      </c>
      <c r="Y152">
        <v>6.55</v>
      </c>
      <c r="AA152">
        <v>0</v>
      </c>
      <c r="AB152">
        <v>0</v>
      </c>
      <c r="AC152">
        <v>0</v>
      </c>
      <c r="AD152">
        <v>300.45</v>
      </c>
      <c r="AE152">
        <v>0</v>
      </c>
      <c r="AF152">
        <v>0</v>
      </c>
      <c r="AG152">
        <v>0</v>
      </c>
      <c r="AH152">
        <v>300.45</v>
      </c>
      <c r="AI152">
        <v>1</v>
      </c>
      <c r="AJ152">
        <v>1</v>
      </c>
      <c r="AK152">
        <v>1</v>
      </c>
      <c r="AL152">
        <v>1</v>
      </c>
      <c r="AN152">
        <v>0</v>
      </c>
      <c r="AO152">
        <v>1</v>
      </c>
      <c r="AP152">
        <v>0</v>
      </c>
      <c r="AQ152">
        <v>0</v>
      </c>
      <c r="AR152">
        <v>0</v>
      </c>
      <c r="AS152" t="s">
        <v>3</v>
      </c>
      <c r="AT152">
        <v>6.55</v>
      </c>
      <c r="AU152" t="s">
        <v>3</v>
      </c>
      <c r="AV152">
        <v>1</v>
      </c>
      <c r="AW152">
        <v>2</v>
      </c>
      <c r="AX152">
        <v>35520752</v>
      </c>
      <c r="AY152">
        <v>1</v>
      </c>
      <c r="AZ152">
        <v>0</v>
      </c>
      <c r="BA152">
        <v>155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CX152">
        <f>Y152*Source!I96</f>
        <v>2.9344000000000001</v>
      </c>
      <c r="CY152">
        <f>AD152</f>
        <v>300.45</v>
      </c>
      <c r="CZ152">
        <f>AH152</f>
        <v>300.45</v>
      </c>
      <c r="DA152">
        <f>AL152</f>
        <v>1</v>
      </c>
      <c r="DB152">
        <f t="shared" si="20"/>
        <v>1967.95</v>
      </c>
      <c r="DC152">
        <f t="shared" si="21"/>
        <v>0</v>
      </c>
    </row>
    <row r="153" spans="1:107">
      <c r="A153">
        <f>ROW(Source!A96)</f>
        <v>96</v>
      </c>
      <c r="B153">
        <v>34981951</v>
      </c>
      <c r="C153">
        <v>35520751</v>
      </c>
      <c r="D153">
        <v>121548</v>
      </c>
      <c r="E153">
        <v>1</v>
      </c>
      <c r="F153">
        <v>1</v>
      </c>
      <c r="G153">
        <v>1</v>
      </c>
      <c r="H153">
        <v>1</v>
      </c>
      <c r="I153" t="s">
        <v>328</v>
      </c>
      <c r="J153" t="s">
        <v>3</v>
      </c>
      <c r="K153" t="s">
        <v>329</v>
      </c>
      <c r="L153">
        <v>608254</v>
      </c>
      <c r="N153">
        <v>1013</v>
      </c>
      <c r="O153" t="s">
        <v>330</v>
      </c>
      <c r="P153" t="s">
        <v>330</v>
      </c>
      <c r="Q153">
        <v>1</v>
      </c>
      <c r="W153">
        <v>0</v>
      </c>
      <c r="X153">
        <v>-185737400</v>
      </c>
      <c r="Y153">
        <v>0.01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1</v>
      </c>
      <c r="AJ153">
        <v>1</v>
      </c>
      <c r="AK153">
        <v>1</v>
      </c>
      <c r="AL153">
        <v>1</v>
      </c>
      <c r="AN153">
        <v>0</v>
      </c>
      <c r="AO153">
        <v>1</v>
      </c>
      <c r="AP153">
        <v>0</v>
      </c>
      <c r="AQ153">
        <v>0</v>
      </c>
      <c r="AR153">
        <v>0</v>
      </c>
      <c r="AS153" t="s">
        <v>3</v>
      </c>
      <c r="AT153">
        <v>0.01</v>
      </c>
      <c r="AU153" t="s">
        <v>3</v>
      </c>
      <c r="AV153">
        <v>2</v>
      </c>
      <c r="AW153">
        <v>2</v>
      </c>
      <c r="AX153">
        <v>35520753</v>
      </c>
      <c r="AY153">
        <v>1</v>
      </c>
      <c r="AZ153">
        <v>0</v>
      </c>
      <c r="BA153">
        <v>156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CX153">
        <f>Y153*Source!I96</f>
        <v>4.4800000000000005E-3</v>
      </c>
      <c r="CY153">
        <f>AD153</f>
        <v>0</v>
      </c>
      <c r="CZ153">
        <f>AH153</f>
        <v>0</v>
      </c>
      <c r="DA153">
        <f>AL153</f>
        <v>1</v>
      </c>
      <c r="DB153">
        <f t="shared" si="20"/>
        <v>0</v>
      </c>
      <c r="DC153">
        <f t="shared" si="21"/>
        <v>0</v>
      </c>
    </row>
    <row r="154" spans="1:107">
      <c r="A154">
        <f>ROW(Source!A96)</f>
        <v>96</v>
      </c>
      <c r="B154">
        <v>34981951</v>
      </c>
      <c r="C154">
        <v>35520751</v>
      </c>
      <c r="D154">
        <v>29172556</v>
      </c>
      <c r="E154">
        <v>1</v>
      </c>
      <c r="F154">
        <v>1</v>
      </c>
      <c r="G154">
        <v>1</v>
      </c>
      <c r="H154">
        <v>2</v>
      </c>
      <c r="I154" t="s">
        <v>340</v>
      </c>
      <c r="J154" t="s">
        <v>341</v>
      </c>
      <c r="K154" t="s">
        <v>342</v>
      </c>
      <c r="L154">
        <v>1368</v>
      </c>
      <c r="N154">
        <v>1011</v>
      </c>
      <c r="O154" t="s">
        <v>334</v>
      </c>
      <c r="P154" t="s">
        <v>334</v>
      </c>
      <c r="Q154">
        <v>1</v>
      </c>
      <c r="W154">
        <v>0</v>
      </c>
      <c r="X154">
        <v>-1302720870</v>
      </c>
      <c r="Y154">
        <v>0.01</v>
      </c>
      <c r="AA154">
        <v>0</v>
      </c>
      <c r="AB154">
        <v>445.46</v>
      </c>
      <c r="AC154">
        <v>427.95</v>
      </c>
      <c r="AD154">
        <v>0</v>
      </c>
      <c r="AE154">
        <v>0</v>
      </c>
      <c r="AF154">
        <v>31.26</v>
      </c>
      <c r="AG154">
        <v>13.5</v>
      </c>
      <c r="AH154">
        <v>0</v>
      </c>
      <c r="AI154">
        <v>1</v>
      </c>
      <c r="AJ154">
        <v>14.25</v>
      </c>
      <c r="AK154">
        <v>31.7</v>
      </c>
      <c r="AL154">
        <v>1</v>
      </c>
      <c r="AN154">
        <v>0</v>
      </c>
      <c r="AO154">
        <v>1</v>
      </c>
      <c r="AP154">
        <v>0</v>
      </c>
      <c r="AQ154">
        <v>0</v>
      </c>
      <c r="AR154">
        <v>0</v>
      </c>
      <c r="AS154" t="s">
        <v>3</v>
      </c>
      <c r="AT154">
        <v>0.01</v>
      </c>
      <c r="AU154" t="s">
        <v>3</v>
      </c>
      <c r="AV154">
        <v>0</v>
      </c>
      <c r="AW154">
        <v>2</v>
      </c>
      <c r="AX154">
        <v>35520754</v>
      </c>
      <c r="AY154">
        <v>1</v>
      </c>
      <c r="AZ154">
        <v>0</v>
      </c>
      <c r="BA154">
        <v>157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CX154">
        <f>Y154*Source!I96</f>
        <v>4.4800000000000005E-3</v>
      </c>
      <c r="CY154">
        <f>AB154</f>
        <v>445.46</v>
      </c>
      <c r="CZ154">
        <f>AF154</f>
        <v>31.26</v>
      </c>
      <c r="DA154">
        <f>AJ154</f>
        <v>14.25</v>
      </c>
      <c r="DB154">
        <f t="shared" si="20"/>
        <v>0.31</v>
      </c>
      <c r="DC154">
        <f t="shared" si="21"/>
        <v>0.14000000000000001</v>
      </c>
    </row>
    <row r="155" spans="1:107">
      <c r="A155">
        <f>ROW(Source!A96)</f>
        <v>96</v>
      </c>
      <c r="B155">
        <v>34981951</v>
      </c>
      <c r="C155">
        <v>35520751</v>
      </c>
      <c r="D155">
        <v>29174913</v>
      </c>
      <c r="E155">
        <v>1</v>
      </c>
      <c r="F155">
        <v>1</v>
      </c>
      <c r="G155">
        <v>1</v>
      </c>
      <c r="H155">
        <v>2</v>
      </c>
      <c r="I155" t="s">
        <v>349</v>
      </c>
      <c r="J155" t="s">
        <v>350</v>
      </c>
      <c r="K155" t="s">
        <v>351</v>
      </c>
      <c r="L155">
        <v>1368</v>
      </c>
      <c r="N155">
        <v>1011</v>
      </c>
      <c r="O155" t="s">
        <v>334</v>
      </c>
      <c r="P155" t="s">
        <v>334</v>
      </c>
      <c r="Q155">
        <v>1</v>
      </c>
      <c r="W155">
        <v>0</v>
      </c>
      <c r="X155">
        <v>458544584</v>
      </c>
      <c r="Y155">
        <v>0.01</v>
      </c>
      <c r="AA155">
        <v>0</v>
      </c>
      <c r="AB155">
        <v>908.31</v>
      </c>
      <c r="AC155">
        <v>367.72</v>
      </c>
      <c r="AD155">
        <v>0</v>
      </c>
      <c r="AE155">
        <v>0</v>
      </c>
      <c r="AF155">
        <v>87.17</v>
      </c>
      <c r="AG155">
        <v>11.6</v>
      </c>
      <c r="AH155">
        <v>0</v>
      </c>
      <c r="AI155">
        <v>1</v>
      </c>
      <c r="AJ155">
        <v>10.42</v>
      </c>
      <c r="AK155">
        <v>31.7</v>
      </c>
      <c r="AL155">
        <v>1</v>
      </c>
      <c r="AN155">
        <v>0</v>
      </c>
      <c r="AO155">
        <v>1</v>
      </c>
      <c r="AP155">
        <v>0</v>
      </c>
      <c r="AQ155">
        <v>0</v>
      </c>
      <c r="AR155">
        <v>0</v>
      </c>
      <c r="AS155" t="s">
        <v>3</v>
      </c>
      <c r="AT155">
        <v>0.01</v>
      </c>
      <c r="AU155" t="s">
        <v>3</v>
      </c>
      <c r="AV155">
        <v>0</v>
      </c>
      <c r="AW155">
        <v>2</v>
      </c>
      <c r="AX155">
        <v>35520755</v>
      </c>
      <c r="AY155">
        <v>1</v>
      </c>
      <c r="AZ155">
        <v>0</v>
      </c>
      <c r="BA155">
        <v>158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CX155">
        <f>Y155*Source!I96</f>
        <v>4.4800000000000005E-3</v>
      </c>
      <c r="CY155">
        <f>AB155</f>
        <v>908.31</v>
      </c>
      <c r="CZ155">
        <f>AF155</f>
        <v>87.17</v>
      </c>
      <c r="DA155">
        <f>AJ155</f>
        <v>10.42</v>
      </c>
      <c r="DB155">
        <f t="shared" si="20"/>
        <v>0.87</v>
      </c>
      <c r="DC155">
        <f t="shared" si="21"/>
        <v>0.12</v>
      </c>
    </row>
    <row r="156" spans="1:107">
      <c r="A156">
        <f>ROW(Source!A96)</f>
        <v>96</v>
      </c>
      <c r="B156">
        <v>34981951</v>
      </c>
      <c r="C156">
        <v>35520751</v>
      </c>
      <c r="D156">
        <v>29107800</v>
      </c>
      <c r="E156">
        <v>1</v>
      </c>
      <c r="F156">
        <v>1</v>
      </c>
      <c r="G156">
        <v>1</v>
      </c>
      <c r="H156">
        <v>3</v>
      </c>
      <c r="I156" t="s">
        <v>388</v>
      </c>
      <c r="J156" t="s">
        <v>389</v>
      </c>
      <c r="K156" t="s">
        <v>390</v>
      </c>
      <c r="L156">
        <v>1346</v>
      </c>
      <c r="N156">
        <v>1009</v>
      </c>
      <c r="O156" t="s">
        <v>105</v>
      </c>
      <c r="P156" t="s">
        <v>105</v>
      </c>
      <c r="Q156">
        <v>1</v>
      </c>
      <c r="W156">
        <v>0</v>
      </c>
      <c r="X156">
        <v>-1570619850</v>
      </c>
      <c r="Y156">
        <v>0.1</v>
      </c>
      <c r="AA156">
        <v>46.61</v>
      </c>
      <c r="AB156">
        <v>0</v>
      </c>
      <c r="AC156">
        <v>0</v>
      </c>
      <c r="AD156">
        <v>0</v>
      </c>
      <c r="AE156">
        <v>1.81</v>
      </c>
      <c r="AF156">
        <v>0</v>
      </c>
      <c r="AG156">
        <v>0</v>
      </c>
      <c r="AH156">
        <v>0</v>
      </c>
      <c r="AI156">
        <v>25.75</v>
      </c>
      <c r="AJ156">
        <v>1</v>
      </c>
      <c r="AK156">
        <v>1</v>
      </c>
      <c r="AL156">
        <v>1</v>
      </c>
      <c r="AN156">
        <v>0</v>
      </c>
      <c r="AO156">
        <v>1</v>
      </c>
      <c r="AP156">
        <v>0</v>
      </c>
      <c r="AQ156">
        <v>0</v>
      </c>
      <c r="AR156">
        <v>0</v>
      </c>
      <c r="AS156" t="s">
        <v>3</v>
      </c>
      <c r="AT156">
        <v>0.1</v>
      </c>
      <c r="AU156" t="s">
        <v>3</v>
      </c>
      <c r="AV156">
        <v>0</v>
      </c>
      <c r="AW156">
        <v>2</v>
      </c>
      <c r="AX156">
        <v>35520756</v>
      </c>
      <c r="AY156">
        <v>1</v>
      </c>
      <c r="AZ156">
        <v>0</v>
      </c>
      <c r="BA156">
        <v>159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CX156">
        <f>Y156*Source!I96</f>
        <v>4.4800000000000006E-2</v>
      </c>
      <c r="CY156">
        <f>AA156</f>
        <v>46.61</v>
      </c>
      <c r="CZ156">
        <f>AE156</f>
        <v>1.81</v>
      </c>
      <c r="DA156">
        <f>AI156</f>
        <v>25.75</v>
      </c>
      <c r="DB156">
        <f t="shared" si="20"/>
        <v>0.18</v>
      </c>
      <c r="DC156">
        <f t="shared" si="21"/>
        <v>0</v>
      </c>
    </row>
    <row r="157" spans="1:107">
      <c r="A157">
        <f>ROW(Source!A98)</f>
        <v>98</v>
      </c>
      <c r="B157">
        <v>34981951</v>
      </c>
      <c r="C157">
        <v>35525885</v>
      </c>
      <c r="D157">
        <v>18407150</v>
      </c>
      <c r="E157">
        <v>1</v>
      </c>
      <c r="F157">
        <v>1</v>
      </c>
      <c r="G157">
        <v>1</v>
      </c>
      <c r="H157">
        <v>1</v>
      </c>
      <c r="I157" t="s">
        <v>372</v>
      </c>
      <c r="J157" t="s">
        <v>3</v>
      </c>
      <c r="K157" t="s">
        <v>373</v>
      </c>
      <c r="L157">
        <v>1369</v>
      </c>
      <c r="N157">
        <v>1013</v>
      </c>
      <c r="O157" t="s">
        <v>327</v>
      </c>
      <c r="P157" t="s">
        <v>327</v>
      </c>
      <c r="Q157">
        <v>1</v>
      </c>
      <c r="W157">
        <v>0</v>
      </c>
      <c r="X157">
        <v>-931037793</v>
      </c>
      <c r="Y157">
        <v>24.05</v>
      </c>
      <c r="AA157">
        <v>0</v>
      </c>
      <c r="AB157">
        <v>0</v>
      </c>
      <c r="AC157">
        <v>0</v>
      </c>
      <c r="AD157">
        <v>266.41000000000003</v>
      </c>
      <c r="AE157">
        <v>0</v>
      </c>
      <c r="AF157">
        <v>0</v>
      </c>
      <c r="AG157">
        <v>0</v>
      </c>
      <c r="AH157">
        <v>266.41000000000003</v>
      </c>
      <c r="AI157">
        <v>1</v>
      </c>
      <c r="AJ157">
        <v>1</v>
      </c>
      <c r="AK157">
        <v>1</v>
      </c>
      <c r="AL157">
        <v>1</v>
      </c>
      <c r="AN157">
        <v>0</v>
      </c>
      <c r="AO157">
        <v>1</v>
      </c>
      <c r="AP157">
        <v>0</v>
      </c>
      <c r="AQ157">
        <v>0</v>
      </c>
      <c r="AR157">
        <v>0</v>
      </c>
      <c r="AS157" t="s">
        <v>3</v>
      </c>
      <c r="AT157">
        <v>24.05</v>
      </c>
      <c r="AU157" t="s">
        <v>3</v>
      </c>
      <c r="AV157">
        <v>1</v>
      </c>
      <c r="AW157">
        <v>2</v>
      </c>
      <c r="AX157">
        <v>35525886</v>
      </c>
      <c r="AY157">
        <v>1</v>
      </c>
      <c r="AZ157">
        <v>0</v>
      </c>
      <c r="BA157">
        <v>161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0</v>
      </c>
      <c r="BQ157">
        <v>0</v>
      </c>
      <c r="BR157">
        <v>0</v>
      </c>
      <c r="BS157">
        <v>0</v>
      </c>
      <c r="BT157">
        <v>0</v>
      </c>
      <c r="BU157">
        <v>0</v>
      </c>
      <c r="BV157">
        <v>0</v>
      </c>
      <c r="BW157">
        <v>0</v>
      </c>
      <c r="CX157">
        <f>Y157*Source!I98</f>
        <v>10.7744</v>
      </c>
      <c r="CY157">
        <f>AD157</f>
        <v>266.41000000000003</v>
      </c>
      <c r="CZ157">
        <f>AH157</f>
        <v>266.41000000000003</v>
      </c>
      <c r="DA157">
        <f>AL157</f>
        <v>1</v>
      </c>
      <c r="DB157">
        <f t="shared" si="20"/>
        <v>6407.16</v>
      </c>
      <c r="DC157">
        <f t="shared" si="21"/>
        <v>0</v>
      </c>
    </row>
    <row r="158" spans="1:107">
      <c r="A158">
        <f>ROW(Source!A98)</f>
        <v>98</v>
      </c>
      <c r="B158">
        <v>34981951</v>
      </c>
      <c r="C158">
        <v>35525885</v>
      </c>
      <c r="D158">
        <v>29174913</v>
      </c>
      <c r="E158">
        <v>1</v>
      </c>
      <c r="F158">
        <v>1</v>
      </c>
      <c r="G158">
        <v>1</v>
      </c>
      <c r="H158">
        <v>2</v>
      </c>
      <c r="I158" t="s">
        <v>349</v>
      </c>
      <c r="J158" t="s">
        <v>350</v>
      </c>
      <c r="K158" t="s">
        <v>351</v>
      </c>
      <c r="L158">
        <v>1368</v>
      </c>
      <c r="N158">
        <v>1011</v>
      </c>
      <c r="O158" t="s">
        <v>334</v>
      </c>
      <c r="P158" t="s">
        <v>334</v>
      </c>
      <c r="Q158">
        <v>1</v>
      </c>
      <c r="W158">
        <v>0</v>
      </c>
      <c r="X158">
        <v>458544584</v>
      </c>
      <c r="Y158">
        <v>0.01</v>
      </c>
      <c r="AA158">
        <v>0</v>
      </c>
      <c r="AB158">
        <v>908.31</v>
      </c>
      <c r="AC158">
        <v>367.72</v>
      </c>
      <c r="AD158">
        <v>0</v>
      </c>
      <c r="AE158">
        <v>0</v>
      </c>
      <c r="AF158">
        <v>87.17</v>
      </c>
      <c r="AG158">
        <v>11.6</v>
      </c>
      <c r="AH158">
        <v>0</v>
      </c>
      <c r="AI158">
        <v>1</v>
      </c>
      <c r="AJ158">
        <v>10.42</v>
      </c>
      <c r="AK158">
        <v>31.7</v>
      </c>
      <c r="AL158">
        <v>1</v>
      </c>
      <c r="AN158">
        <v>0</v>
      </c>
      <c r="AO158">
        <v>1</v>
      </c>
      <c r="AP158">
        <v>0</v>
      </c>
      <c r="AQ158">
        <v>0</v>
      </c>
      <c r="AR158">
        <v>0</v>
      </c>
      <c r="AS158" t="s">
        <v>3</v>
      </c>
      <c r="AT158">
        <v>0.01</v>
      </c>
      <c r="AU158" t="s">
        <v>3</v>
      </c>
      <c r="AV158">
        <v>0</v>
      </c>
      <c r="AW158">
        <v>2</v>
      </c>
      <c r="AX158">
        <v>35525887</v>
      </c>
      <c r="AY158">
        <v>1</v>
      </c>
      <c r="AZ158">
        <v>0</v>
      </c>
      <c r="BA158">
        <v>162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0</v>
      </c>
      <c r="CX158">
        <f>Y158*Source!I98</f>
        <v>4.4800000000000005E-3</v>
      </c>
      <c r="CY158">
        <f>AB158</f>
        <v>908.31</v>
      </c>
      <c r="CZ158">
        <f>AF158</f>
        <v>87.17</v>
      </c>
      <c r="DA158">
        <f>AJ158</f>
        <v>10.42</v>
      </c>
      <c r="DB158">
        <f t="shared" si="20"/>
        <v>0.87</v>
      </c>
      <c r="DC158">
        <f t="shared" si="21"/>
        <v>0.12</v>
      </c>
    </row>
    <row r="159" spans="1:107">
      <c r="A159">
        <f>ROW(Source!A98)</f>
        <v>98</v>
      </c>
      <c r="B159">
        <v>34981951</v>
      </c>
      <c r="C159">
        <v>35525885</v>
      </c>
      <c r="D159">
        <v>29107245</v>
      </c>
      <c r="E159">
        <v>1</v>
      </c>
      <c r="F159">
        <v>1</v>
      </c>
      <c r="G159">
        <v>1</v>
      </c>
      <c r="H159">
        <v>3</v>
      </c>
      <c r="I159" t="s">
        <v>411</v>
      </c>
      <c r="J159" t="s">
        <v>412</v>
      </c>
      <c r="K159" t="s">
        <v>413</v>
      </c>
      <c r="L159">
        <v>1348</v>
      </c>
      <c r="N159">
        <v>1009</v>
      </c>
      <c r="O159" t="s">
        <v>65</v>
      </c>
      <c r="P159" t="s">
        <v>65</v>
      </c>
      <c r="Q159">
        <v>1000</v>
      </c>
      <c r="W159">
        <v>0</v>
      </c>
      <c r="X159">
        <v>-156120430</v>
      </c>
      <c r="Y159">
        <v>1.2E-2</v>
      </c>
      <c r="AA159">
        <v>19295.11</v>
      </c>
      <c r="AB159">
        <v>0</v>
      </c>
      <c r="AC159">
        <v>0</v>
      </c>
      <c r="AD159">
        <v>0</v>
      </c>
      <c r="AE159">
        <v>3210.5</v>
      </c>
      <c r="AF159">
        <v>0</v>
      </c>
      <c r="AG159">
        <v>0</v>
      </c>
      <c r="AH159">
        <v>0</v>
      </c>
      <c r="AI159">
        <v>6.01</v>
      </c>
      <c r="AJ159">
        <v>1</v>
      </c>
      <c r="AK159">
        <v>1</v>
      </c>
      <c r="AL159">
        <v>1</v>
      </c>
      <c r="AN159">
        <v>0</v>
      </c>
      <c r="AO159">
        <v>1</v>
      </c>
      <c r="AP159">
        <v>0</v>
      </c>
      <c r="AQ159">
        <v>0</v>
      </c>
      <c r="AR159">
        <v>0</v>
      </c>
      <c r="AS159" t="s">
        <v>3</v>
      </c>
      <c r="AT159">
        <v>1.2E-2</v>
      </c>
      <c r="AU159" t="s">
        <v>3</v>
      </c>
      <c r="AV159">
        <v>0</v>
      </c>
      <c r="AW159">
        <v>2</v>
      </c>
      <c r="AX159">
        <v>35525888</v>
      </c>
      <c r="AY159">
        <v>1</v>
      </c>
      <c r="AZ159">
        <v>0</v>
      </c>
      <c r="BA159">
        <v>163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CX159">
        <f>Y159*Source!I98</f>
        <v>5.3760000000000006E-3</v>
      </c>
      <c r="CY159">
        <f t="shared" ref="CY159:CY164" si="22">AA159</f>
        <v>19295.11</v>
      </c>
      <c r="CZ159">
        <f t="shared" ref="CZ159:CZ164" si="23">AE159</f>
        <v>3210.5</v>
      </c>
      <c r="DA159">
        <f t="shared" ref="DA159:DA164" si="24">AI159</f>
        <v>6.01</v>
      </c>
      <c r="DB159">
        <f t="shared" si="20"/>
        <v>38.53</v>
      </c>
      <c r="DC159">
        <f t="shared" si="21"/>
        <v>0</v>
      </c>
    </row>
    <row r="160" spans="1:107">
      <c r="A160">
        <f>ROW(Source!A98)</f>
        <v>98</v>
      </c>
      <c r="B160">
        <v>34981951</v>
      </c>
      <c r="C160">
        <v>35525885</v>
      </c>
      <c r="D160">
        <v>29109189</v>
      </c>
      <c r="E160">
        <v>1</v>
      </c>
      <c r="F160">
        <v>1</v>
      </c>
      <c r="G160">
        <v>1</v>
      </c>
      <c r="H160">
        <v>3</v>
      </c>
      <c r="I160" t="s">
        <v>414</v>
      </c>
      <c r="J160" t="s">
        <v>415</v>
      </c>
      <c r="K160" t="s">
        <v>416</v>
      </c>
      <c r="L160">
        <v>1348</v>
      </c>
      <c r="N160">
        <v>1009</v>
      </c>
      <c r="O160" t="s">
        <v>65</v>
      </c>
      <c r="P160" t="s">
        <v>65</v>
      </c>
      <c r="Q160">
        <v>1000</v>
      </c>
      <c r="W160">
        <v>0</v>
      </c>
      <c r="X160">
        <v>28191011</v>
      </c>
      <c r="Y160">
        <v>1.2E-2</v>
      </c>
      <c r="AA160">
        <v>4193.26</v>
      </c>
      <c r="AB160">
        <v>0</v>
      </c>
      <c r="AC160">
        <v>0</v>
      </c>
      <c r="AD160">
        <v>0</v>
      </c>
      <c r="AE160">
        <v>586.47</v>
      </c>
      <c r="AF160">
        <v>0</v>
      </c>
      <c r="AG160">
        <v>0</v>
      </c>
      <c r="AH160">
        <v>0</v>
      </c>
      <c r="AI160">
        <v>7.15</v>
      </c>
      <c r="AJ160">
        <v>1</v>
      </c>
      <c r="AK160">
        <v>1</v>
      </c>
      <c r="AL160">
        <v>1</v>
      </c>
      <c r="AN160">
        <v>0</v>
      </c>
      <c r="AO160">
        <v>1</v>
      </c>
      <c r="AP160">
        <v>0</v>
      </c>
      <c r="AQ160">
        <v>0</v>
      </c>
      <c r="AR160">
        <v>0</v>
      </c>
      <c r="AS160" t="s">
        <v>3</v>
      </c>
      <c r="AT160">
        <v>1.2E-2</v>
      </c>
      <c r="AU160" t="s">
        <v>3</v>
      </c>
      <c r="AV160">
        <v>0</v>
      </c>
      <c r="AW160">
        <v>2</v>
      </c>
      <c r="AX160">
        <v>35525889</v>
      </c>
      <c r="AY160">
        <v>1</v>
      </c>
      <c r="AZ160">
        <v>0</v>
      </c>
      <c r="BA160">
        <v>164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CX160">
        <f>Y160*Source!I98</f>
        <v>5.3760000000000006E-3</v>
      </c>
      <c r="CY160">
        <f t="shared" si="22"/>
        <v>4193.26</v>
      </c>
      <c r="CZ160">
        <f t="shared" si="23"/>
        <v>586.47</v>
      </c>
      <c r="DA160">
        <f t="shared" si="24"/>
        <v>7.15</v>
      </c>
      <c r="DB160">
        <f t="shared" si="20"/>
        <v>7.04</v>
      </c>
      <c r="DC160">
        <f t="shared" si="21"/>
        <v>0</v>
      </c>
    </row>
    <row r="161" spans="1:107">
      <c r="A161">
        <f>ROW(Source!A98)</f>
        <v>98</v>
      </c>
      <c r="B161">
        <v>34981951</v>
      </c>
      <c r="C161">
        <v>35525885</v>
      </c>
      <c r="D161">
        <v>29109213</v>
      </c>
      <c r="E161">
        <v>1</v>
      </c>
      <c r="F161">
        <v>1</v>
      </c>
      <c r="G161">
        <v>1</v>
      </c>
      <c r="H161">
        <v>3</v>
      </c>
      <c r="I161" t="s">
        <v>417</v>
      </c>
      <c r="J161" t="s">
        <v>418</v>
      </c>
      <c r="K161" t="s">
        <v>419</v>
      </c>
      <c r="L161">
        <v>1348</v>
      </c>
      <c r="N161">
        <v>1009</v>
      </c>
      <c r="O161" t="s">
        <v>65</v>
      </c>
      <c r="P161" t="s">
        <v>65</v>
      </c>
      <c r="Q161">
        <v>1000</v>
      </c>
      <c r="W161">
        <v>0</v>
      </c>
      <c r="X161">
        <v>951496392</v>
      </c>
      <c r="Y161">
        <v>1.2E-2</v>
      </c>
      <c r="AA161">
        <v>6528.28</v>
      </c>
      <c r="AB161">
        <v>0</v>
      </c>
      <c r="AC161">
        <v>0</v>
      </c>
      <c r="AD161">
        <v>0</v>
      </c>
      <c r="AE161">
        <v>492.7</v>
      </c>
      <c r="AF161">
        <v>0</v>
      </c>
      <c r="AG161">
        <v>0</v>
      </c>
      <c r="AH161">
        <v>0</v>
      </c>
      <c r="AI161">
        <v>13.25</v>
      </c>
      <c r="AJ161">
        <v>1</v>
      </c>
      <c r="AK161">
        <v>1</v>
      </c>
      <c r="AL161">
        <v>1</v>
      </c>
      <c r="AN161">
        <v>0</v>
      </c>
      <c r="AO161">
        <v>1</v>
      </c>
      <c r="AP161">
        <v>0</v>
      </c>
      <c r="AQ161">
        <v>0</v>
      </c>
      <c r="AR161">
        <v>0</v>
      </c>
      <c r="AS161" t="s">
        <v>3</v>
      </c>
      <c r="AT161">
        <v>1.2E-2</v>
      </c>
      <c r="AU161" t="s">
        <v>3</v>
      </c>
      <c r="AV161">
        <v>0</v>
      </c>
      <c r="AW161">
        <v>2</v>
      </c>
      <c r="AX161">
        <v>35525890</v>
      </c>
      <c r="AY161">
        <v>1</v>
      </c>
      <c r="AZ161">
        <v>0</v>
      </c>
      <c r="BA161">
        <v>165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0</v>
      </c>
      <c r="BN161">
        <v>0</v>
      </c>
      <c r="BO161">
        <v>0</v>
      </c>
      <c r="BP161">
        <v>0</v>
      </c>
      <c r="BQ161">
        <v>0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0</v>
      </c>
      <c r="CX161">
        <f>Y161*Source!I98</f>
        <v>5.3760000000000006E-3</v>
      </c>
      <c r="CY161">
        <f t="shared" si="22"/>
        <v>6528.28</v>
      </c>
      <c r="CZ161">
        <f t="shared" si="23"/>
        <v>492.7</v>
      </c>
      <c r="DA161">
        <f t="shared" si="24"/>
        <v>13.25</v>
      </c>
      <c r="DB161">
        <f t="shared" ref="DB161:DB185" si="25">ROUND(ROUND(AT161*CZ161,2),6)</f>
        <v>5.91</v>
      </c>
      <c r="DC161">
        <f t="shared" ref="DC161:DC185" si="26">ROUND(ROUND(AT161*AG161,2),6)</f>
        <v>0</v>
      </c>
    </row>
    <row r="162" spans="1:107">
      <c r="A162">
        <f>ROW(Source!A98)</f>
        <v>98</v>
      </c>
      <c r="B162">
        <v>34981951</v>
      </c>
      <c r="C162">
        <v>35525885</v>
      </c>
      <c r="D162">
        <v>29107832</v>
      </c>
      <c r="E162">
        <v>1</v>
      </c>
      <c r="F162">
        <v>1</v>
      </c>
      <c r="G162">
        <v>1</v>
      </c>
      <c r="H162">
        <v>3</v>
      </c>
      <c r="I162" t="s">
        <v>420</v>
      </c>
      <c r="J162" t="s">
        <v>421</v>
      </c>
      <c r="K162" t="s">
        <v>422</v>
      </c>
      <c r="L162">
        <v>1348</v>
      </c>
      <c r="N162">
        <v>1009</v>
      </c>
      <c r="O162" t="s">
        <v>65</v>
      </c>
      <c r="P162" t="s">
        <v>65</v>
      </c>
      <c r="Q162">
        <v>1000</v>
      </c>
      <c r="W162">
        <v>0</v>
      </c>
      <c r="X162">
        <v>-22730946</v>
      </c>
      <c r="Y162">
        <v>3.0000000000000001E-3</v>
      </c>
      <c r="AA162">
        <v>78320.3</v>
      </c>
      <c r="AB162">
        <v>0</v>
      </c>
      <c r="AC162">
        <v>0</v>
      </c>
      <c r="AD162">
        <v>0</v>
      </c>
      <c r="AE162">
        <v>16385</v>
      </c>
      <c r="AF162">
        <v>0</v>
      </c>
      <c r="AG162">
        <v>0</v>
      </c>
      <c r="AH162">
        <v>0</v>
      </c>
      <c r="AI162">
        <v>4.78</v>
      </c>
      <c r="AJ162">
        <v>1</v>
      </c>
      <c r="AK162">
        <v>1</v>
      </c>
      <c r="AL162">
        <v>1</v>
      </c>
      <c r="AN162">
        <v>0</v>
      </c>
      <c r="AO162">
        <v>1</v>
      </c>
      <c r="AP162">
        <v>0</v>
      </c>
      <c r="AQ162">
        <v>0</v>
      </c>
      <c r="AR162">
        <v>0</v>
      </c>
      <c r="AS162" t="s">
        <v>3</v>
      </c>
      <c r="AT162">
        <v>3.0000000000000001E-3</v>
      </c>
      <c r="AU162" t="s">
        <v>3</v>
      </c>
      <c r="AV162">
        <v>0</v>
      </c>
      <c r="AW162">
        <v>2</v>
      </c>
      <c r="AX162">
        <v>35525891</v>
      </c>
      <c r="AY162">
        <v>1</v>
      </c>
      <c r="AZ162">
        <v>0</v>
      </c>
      <c r="BA162">
        <v>166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0</v>
      </c>
      <c r="CX162">
        <f>Y162*Source!I98</f>
        <v>1.3440000000000001E-3</v>
      </c>
      <c r="CY162">
        <f t="shared" si="22"/>
        <v>78320.3</v>
      </c>
      <c r="CZ162">
        <f t="shared" si="23"/>
        <v>16385</v>
      </c>
      <c r="DA162">
        <f t="shared" si="24"/>
        <v>4.78</v>
      </c>
      <c r="DB162">
        <f t="shared" si="25"/>
        <v>49.16</v>
      </c>
      <c r="DC162">
        <f t="shared" si="26"/>
        <v>0</v>
      </c>
    </row>
    <row r="163" spans="1:107">
      <c r="A163">
        <f>ROW(Source!A98)</f>
        <v>98</v>
      </c>
      <c r="B163">
        <v>34981951</v>
      </c>
      <c r="C163">
        <v>35525885</v>
      </c>
      <c r="D163">
        <v>29109499</v>
      </c>
      <c r="E163">
        <v>1</v>
      </c>
      <c r="F163">
        <v>1</v>
      </c>
      <c r="G163">
        <v>1</v>
      </c>
      <c r="H163">
        <v>3</v>
      </c>
      <c r="I163" t="s">
        <v>423</v>
      </c>
      <c r="J163" t="s">
        <v>424</v>
      </c>
      <c r="K163" t="s">
        <v>425</v>
      </c>
      <c r="L163">
        <v>1346</v>
      </c>
      <c r="N163">
        <v>1009</v>
      </c>
      <c r="O163" t="s">
        <v>105</v>
      </c>
      <c r="P163" t="s">
        <v>105</v>
      </c>
      <c r="Q163">
        <v>1</v>
      </c>
      <c r="W163">
        <v>0</v>
      </c>
      <c r="X163">
        <v>898949199</v>
      </c>
      <c r="Y163">
        <v>1.4</v>
      </c>
      <c r="AA163">
        <v>28.23</v>
      </c>
      <c r="AB163">
        <v>0</v>
      </c>
      <c r="AC163">
        <v>0</v>
      </c>
      <c r="AD163">
        <v>0</v>
      </c>
      <c r="AE163">
        <v>8.09</v>
      </c>
      <c r="AF163">
        <v>0</v>
      </c>
      <c r="AG163">
        <v>0</v>
      </c>
      <c r="AH163">
        <v>0</v>
      </c>
      <c r="AI163">
        <v>3.49</v>
      </c>
      <c r="AJ163">
        <v>1</v>
      </c>
      <c r="AK163">
        <v>1</v>
      </c>
      <c r="AL163">
        <v>1</v>
      </c>
      <c r="AN163">
        <v>0</v>
      </c>
      <c r="AO163">
        <v>1</v>
      </c>
      <c r="AP163">
        <v>0</v>
      </c>
      <c r="AQ163">
        <v>0</v>
      </c>
      <c r="AR163">
        <v>0</v>
      </c>
      <c r="AS163" t="s">
        <v>3</v>
      </c>
      <c r="AT163">
        <v>1.4</v>
      </c>
      <c r="AU163" t="s">
        <v>3</v>
      </c>
      <c r="AV163">
        <v>0</v>
      </c>
      <c r="AW163">
        <v>2</v>
      </c>
      <c r="AX163">
        <v>35525892</v>
      </c>
      <c r="AY163">
        <v>1</v>
      </c>
      <c r="AZ163">
        <v>0</v>
      </c>
      <c r="BA163">
        <v>167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0</v>
      </c>
      <c r="BM163">
        <v>0</v>
      </c>
      <c r="BN163">
        <v>0</v>
      </c>
      <c r="BO163">
        <v>0</v>
      </c>
      <c r="BP163">
        <v>0</v>
      </c>
      <c r="BQ163">
        <v>0</v>
      </c>
      <c r="BR163">
        <v>0</v>
      </c>
      <c r="BS163">
        <v>0</v>
      </c>
      <c r="BT163">
        <v>0</v>
      </c>
      <c r="BU163">
        <v>0</v>
      </c>
      <c r="BV163">
        <v>0</v>
      </c>
      <c r="BW163">
        <v>0</v>
      </c>
      <c r="CX163">
        <f>Y163*Source!I98</f>
        <v>0.62719999999999998</v>
      </c>
      <c r="CY163">
        <f t="shared" si="22"/>
        <v>28.23</v>
      </c>
      <c r="CZ163">
        <f t="shared" si="23"/>
        <v>8.09</v>
      </c>
      <c r="DA163">
        <f t="shared" si="24"/>
        <v>3.49</v>
      </c>
      <c r="DB163">
        <f t="shared" si="25"/>
        <v>11.33</v>
      </c>
      <c r="DC163">
        <f t="shared" si="26"/>
        <v>0</v>
      </c>
    </row>
    <row r="164" spans="1:107">
      <c r="A164">
        <f>ROW(Source!A98)</f>
        <v>98</v>
      </c>
      <c r="B164">
        <v>34981951</v>
      </c>
      <c r="C164">
        <v>35525885</v>
      </c>
      <c r="D164">
        <v>29149868</v>
      </c>
      <c r="E164">
        <v>1</v>
      </c>
      <c r="F164">
        <v>1</v>
      </c>
      <c r="G164">
        <v>1</v>
      </c>
      <c r="H164">
        <v>3</v>
      </c>
      <c r="I164" t="s">
        <v>426</v>
      </c>
      <c r="J164" t="s">
        <v>427</v>
      </c>
      <c r="K164" t="s">
        <v>428</v>
      </c>
      <c r="L164">
        <v>1339</v>
      </c>
      <c r="N164">
        <v>1007</v>
      </c>
      <c r="O164" t="s">
        <v>243</v>
      </c>
      <c r="P164" t="s">
        <v>243</v>
      </c>
      <c r="Q164">
        <v>1</v>
      </c>
      <c r="W164">
        <v>0</v>
      </c>
      <c r="X164">
        <v>-1546867598</v>
      </c>
      <c r="Y164">
        <v>4.7000000000000002E-3</v>
      </c>
      <c r="AA164">
        <v>465.44</v>
      </c>
      <c r="AB164">
        <v>0</v>
      </c>
      <c r="AC164">
        <v>0</v>
      </c>
      <c r="AD164">
        <v>0</v>
      </c>
      <c r="AE164">
        <v>74.59</v>
      </c>
      <c r="AF164">
        <v>0</v>
      </c>
      <c r="AG164">
        <v>0</v>
      </c>
      <c r="AH164">
        <v>0</v>
      </c>
      <c r="AI164">
        <v>6.24</v>
      </c>
      <c r="AJ164">
        <v>1</v>
      </c>
      <c r="AK164">
        <v>1</v>
      </c>
      <c r="AL164">
        <v>1</v>
      </c>
      <c r="AN164">
        <v>0</v>
      </c>
      <c r="AO164">
        <v>1</v>
      </c>
      <c r="AP164">
        <v>0</v>
      </c>
      <c r="AQ164">
        <v>0</v>
      </c>
      <c r="AR164">
        <v>0</v>
      </c>
      <c r="AS164" t="s">
        <v>3</v>
      </c>
      <c r="AT164">
        <v>4.7000000000000002E-3</v>
      </c>
      <c r="AU164" t="s">
        <v>3</v>
      </c>
      <c r="AV164">
        <v>0</v>
      </c>
      <c r="AW164">
        <v>2</v>
      </c>
      <c r="AX164">
        <v>35525893</v>
      </c>
      <c r="AY164">
        <v>1</v>
      </c>
      <c r="AZ164">
        <v>0</v>
      </c>
      <c r="BA164">
        <v>168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0</v>
      </c>
      <c r="BM164">
        <v>0</v>
      </c>
      <c r="BN164">
        <v>0</v>
      </c>
      <c r="BO164">
        <v>0</v>
      </c>
      <c r="BP164">
        <v>0</v>
      </c>
      <c r="BQ164">
        <v>0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0</v>
      </c>
      <c r="CX164">
        <f>Y164*Source!I98</f>
        <v>2.1056E-3</v>
      </c>
      <c r="CY164">
        <f t="shared" si="22"/>
        <v>465.44</v>
      </c>
      <c r="CZ164">
        <f t="shared" si="23"/>
        <v>74.59</v>
      </c>
      <c r="DA164">
        <f t="shared" si="24"/>
        <v>6.24</v>
      </c>
      <c r="DB164">
        <f t="shared" si="25"/>
        <v>0.35</v>
      </c>
      <c r="DC164">
        <f t="shared" si="26"/>
        <v>0</v>
      </c>
    </row>
    <row r="165" spans="1:107">
      <c r="A165">
        <f>ROW(Source!A100)</f>
        <v>100</v>
      </c>
      <c r="B165">
        <v>34981951</v>
      </c>
      <c r="C165">
        <v>35520741</v>
      </c>
      <c r="D165">
        <v>18410572</v>
      </c>
      <c r="E165">
        <v>1</v>
      </c>
      <c r="F165">
        <v>1</v>
      </c>
      <c r="G165">
        <v>1</v>
      </c>
      <c r="H165">
        <v>1</v>
      </c>
      <c r="I165" t="s">
        <v>338</v>
      </c>
      <c r="J165" t="s">
        <v>3</v>
      </c>
      <c r="K165" t="s">
        <v>339</v>
      </c>
      <c r="L165">
        <v>1369</v>
      </c>
      <c r="N165">
        <v>1013</v>
      </c>
      <c r="O165" t="s">
        <v>327</v>
      </c>
      <c r="P165" t="s">
        <v>327</v>
      </c>
      <c r="Q165">
        <v>1</v>
      </c>
      <c r="W165">
        <v>0</v>
      </c>
      <c r="X165">
        <v>-546915240</v>
      </c>
      <c r="Y165">
        <v>43.56</v>
      </c>
      <c r="AA165">
        <v>0</v>
      </c>
      <c r="AB165">
        <v>0</v>
      </c>
      <c r="AC165">
        <v>0</v>
      </c>
      <c r="AD165">
        <v>272.97000000000003</v>
      </c>
      <c r="AE165">
        <v>0</v>
      </c>
      <c r="AF165">
        <v>0</v>
      </c>
      <c r="AG165">
        <v>0</v>
      </c>
      <c r="AH165">
        <v>272.97000000000003</v>
      </c>
      <c r="AI165">
        <v>1</v>
      </c>
      <c r="AJ165">
        <v>1</v>
      </c>
      <c r="AK165">
        <v>1</v>
      </c>
      <c r="AL165">
        <v>1</v>
      </c>
      <c r="AN165">
        <v>0</v>
      </c>
      <c r="AO165">
        <v>1</v>
      </c>
      <c r="AP165">
        <v>0</v>
      </c>
      <c r="AQ165">
        <v>0</v>
      </c>
      <c r="AR165">
        <v>0</v>
      </c>
      <c r="AS165" t="s">
        <v>3</v>
      </c>
      <c r="AT165">
        <v>43.56</v>
      </c>
      <c r="AU165" t="s">
        <v>3</v>
      </c>
      <c r="AV165">
        <v>1</v>
      </c>
      <c r="AW165">
        <v>2</v>
      </c>
      <c r="AX165">
        <v>35520742</v>
      </c>
      <c r="AY165">
        <v>1</v>
      </c>
      <c r="AZ165">
        <v>0</v>
      </c>
      <c r="BA165">
        <v>169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0</v>
      </c>
      <c r="CX165">
        <f>Y165*Source!I100</f>
        <v>19.514880000000002</v>
      </c>
      <c r="CY165">
        <f>AD165</f>
        <v>272.97000000000003</v>
      </c>
      <c r="CZ165">
        <f>AH165</f>
        <v>272.97000000000003</v>
      </c>
      <c r="DA165">
        <f>AL165</f>
        <v>1</v>
      </c>
      <c r="DB165">
        <f t="shared" si="25"/>
        <v>11890.57</v>
      </c>
      <c r="DC165">
        <f t="shared" si="26"/>
        <v>0</v>
      </c>
    </row>
    <row r="166" spans="1:107">
      <c r="A166">
        <f>ROW(Source!A100)</f>
        <v>100</v>
      </c>
      <c r="B166">
        <v>34981951</v>
      </c>
      <c r="C166">
        <v>35520741</v>
      </c>
      <c r="D166">
        <v>121548</v>
      </c>
      <c r="E166">
        <v>1</v>
      </c>
      <c r="F166">
        <v>1</v>
      </c>
      <c r="G166">
        <v>1</v>
      </c>
      <c r="H166">
        <v>1</v>
      </c>
      <c r="I166" t="s">
        <v>328</v>
      </c>
      <c r="J166" t="s">
        <v>3</v>
      </c>
      <c r="K166" t="s">
        <v>329</v>
      </c>
      <c r="L166">
        <v>608254</v>
      </c>
      <c r="N166">
        <v>1013</v>
      </c>
      <c r="O166" t="s">
        <v>330</v>
      </c>
      <c r="P166" t="s">
        <v>330</v>
      </c>
      <c r="Q166">
        <v>1</v>
      </c>
      <c r="W166">
        <v>0</v>
      </c>
      <c r="X166">
        <v>-185737400</v>
      </c>
      <c r="Y166">
        <v>0.02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1</v>
      </c>
      <c r="AJ166">
        <v>1</v>
      </c>
      <c r="AK166">
        <v>1</v>
      </c>
      <c r="AL166">
        <v>1</v>
      </c>
      <c r="AN166">
        <v>0</v>
      </c>
      <c r="AO166">
        <v>1</v>
      </c>
      <c r="AP166">
        <v>0</v>
      </c>
      <c r="AQ166">
        <v>0</v>
      </c>
      <c r="AR166">
        <v>0</v>
      </c>
      <c r="AS166" t="s">
        <v>3</v>
      </c>
      <c r="AT166">
        <v>0.02</v>
      </c>
      <c r="AU166" t="s">
        <v>3</v>
      </c>
      <c r="AV166">
        <v>2</v>
      </c>
      <c r="AW166">
        <v>2</v>
      </c>
      <c r="AX166">
        <v>35520743</v>
      </c>
      <c r="AY166">
        <v>1</v>
      </c>
      <c r="AZ166">
        <v>0</v>
      </c>
      <c r="BA166">
        <v>170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0</v>
      </c>
      <c r="BQ166">
        <v>0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0</v>
      </c>
      <c r="CX166">
        <f>Y166*Source!I100</f>
        <v>8.9600000000000009E-3</v>
      </c>
      <c r="CY166">
        <f>AD166</f>
        <v>0</v>
      </c>
      <c r="CZ166">
        <f>AH166</f>
        <v>0</v>
      </c>
      <c r="DA166">
        <f>AL166</f>
        <v>1</v>
      </c>
      <c r="DB166">
        <f t="shared" si="25"/>
        <v>0</v>
      </c>
      <c r="DC166">
        <f t="shared" si="26"/>
        <v>0</v>
      </c>
    </row>
    <row r="167" spans="1:107">
      <c r="A167">
        <f>ROW(Source!A100)</f>
        <v>100</v>
      </c>
      <c r="B167">
        <v>34981951</v>
      </c>
      <c r="C167">
        <v>35520741</v>
      </c>
      <c r="D167">
        <v>29172554</v>
      </c>
      <c r="E167">
        <v>1</v>
      </c>
      <c r="F167">
        <v>1</v>
      </c>
      <c r="G167">
        <v>1</v>
      </c>
      <c r="H167">
        <v>2</v>
      </c>
      <c r="I167" t="s">
        <v>462</v>
      </c>
      <c r="J167" t="s">
        <v>463</v>
      </c>
      <c r="K167" t="s">
        <v>464</v>
      </c>
      <c r="L167">
        <v>1368</v>
      </c>
      <c r="N167">
        <v>1011</v>
      </c>
      <c r="O167" t="s">
        <v>334</v>
      </c>
      <c r="P167" t="s">
        <v>334</v>
      </c>
      <c r="Q167">
        <v>1</v>
      </c>
      <c r="W167">
        <v>0</v>
      </c>
      <c r="X167">
        <v>-227040401</v>
      </c>
      <c r="Y167">
        <v>0.02</v>
      </c>
      <c r="AA167">
        <v>0</v>
      </c>
      <c r="AB167">
        <v>411.3</v>
      </c>
      <c r="AC167">
        <v>367.72</v>
      </c>
      <c r="AD167">
        <v>0</v>
      </c>
      <c r="AE167">
        <v>0</v>
      </c>
      <c r="AF167">
        <v>27.66</v>
      </c>
      <c r="AG167">
        <v>11.6</v>
      </c>
      <c r="AH167">
        <v>0</v>
      </c>
      <c r="AI167">
        <v>1</v>
      </c>
      <c r="AJ167">
        <v>14.87</v>
      </c>
      <c r="AK167">
        <v>31.7</v>
      </c>
      <c r="AL167">
        <v>1</v>
      </c>
      <c r="AN167">
        <v>0</v>
      </c>
      <c r="AO167">
        <v>1</v>
      </c>
      <c r="AP167">
        <v>0</v>
      </c>
      <c r="AQ167">
        <v>0</v>
      </c>
      <c r="AR167">
        <v>0</v>
      </c>
      <c r="AS167" t="s">
        <v>3</v>
      </c>
      <c r="AT167">
        <v>0.02</v>
      </c>
      <c r="AU167" t="s">
        <v>3</v>
      </c>
      <c r="AV167">
        <v>0</v>
      </c>
      <c r="AW167">
        <v>2</v>
      </c>
      <c r="AX167">
        <v>35520744</v>
      </c>
      <c r="AY167">
        <v>1</v>
      </c>
      <c r="AZ167">
        <v>0</v>
      </c>
      <c r="BA167">
        <v>171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0</v>
      </c>
      <c r="BQ167">
        <v>0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0</v>
      </c>
      <c r="CX167">
        <f>Y167*Source!I100</f>
        <v>8.9600000000000009E-3</v>
      </c>
      <c r="CY167">
        <f>AB167</f>
        <v>411.3</v>
      </c>
      <c r="CZ167">
        <f>AF167</f>
        <v>27.66</v>
      </c>
      <c r="DA167">
        <f>AJ167</f>
        <v>14.87</v>
      </c>
      <c r="DB167">
        <f t="shared" si="25"/>
        <v>0.55000000000000004</v>
      </c>
      <c r="DC167">
        <f t="shared" si="26"/>
        <v>0.23</v>
      </c>
    </row>
    <row r="168" spans="1:107">
      <c r="A168">
        <f>ROW(Source!A100)</f>
        <v>100</v>
      </c>
      <c r="B168">
        <v>34981951</v>
      </c>
      <c r="C168">
        <v>35520741</v>
      </c>
      <c r="D168">
        <v>29174913</v>
      </c>
      <c r="E168">
        <v>1</v>
      </c>
      <c r="F168">
        <v>1</v>
      </c>
      <c r="G168">
        <v>1</v>
      </c>
      <c r="H168">
        <v>2</v>
      </c>
      <c r="I168" t="s">
        <v>349</v>
      </c>
      <c r="J168" t="s">
        <v>350</v>
      </c>
      <c r="K168" t="s">
        <v>351</v>
      </c>
      <c r="L168">
        <v>1368</v>
      </c>
      <c r="N168">
        <v>1011</v>
      </c>
      <c r="O168" t="s">
        <v>334</v>
      </c>
      <c r="P168" t="s">
        <v>334</v>
      </c>
      <c r="Q168">
        <v>1</v>
      </c>
      <c r="W168">
        <v>0</v>
      </c>
      <c r="X168">
        <v>458544584</v>
      </c>
      <c r="Y168">
        <v>0.15</v>
      </c>
      <c r="AA168">
        <v>0</v>
      </c>
      <c r="AB168">
        <v>908.31</v>
      </c>
      <c r="AC168">
        <v>367.72</v>
      </c>
      <c r="AD168">
        <v>0</v>
      </c>
      <c r="AE168">
        <v>0</v>
      </c>
      <c r="AF168">
        <v>87.17</v>
      </c>
      <c r="AG168">
        <v>11.6</v>
      </c>
      <c r="AH168">
        <v>0</v>
      </c>
      <c r="AI168">
        <v>1</v>
      </c>
      <c r="AJ168">
        <v>10.42</v>
      </c>
      <c r="AK168">
        <v>31.7</v>
      </c>
      <c r="AL168">
        <v>1</v>
      </c>
      <c r="AN168">
        <v>0</v>
      </c>
      <c r="AO168">
        <v>1</v>
      </c>
      <c r="AP168">
        <v>0</v>
      </c>
      <c r="AQ168">
        <v>0</v>
      </c>
      <c r="AR168">
        <v>0</v>
      </c>
      <c r="AS168" t="s">
        <v>3</v>
      </c>
      <c r="AT168">
        <v>0.15</v>
      </c>
      <c r="AU168" t="s">
        <v>3</v>
      </c>
      <c r="AV168">
        <v>0</v>
      </c>
      <c r="AW168">
        <v>2</v>
      </c>
      <c r="AX168">
        <v>35520745</v>
      </c>
      <c r="AY168">
        <v>1</v>
      </c>
      <c r="AZ168">
        <v>0</v>
      </c>
      <c r="BA168">
        <v>172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CX168">
        <f>Y168*Source!I100</f>
        <v>6.7199999999999996E-2</v>
      </c>
      <c r="CY168">
        <f>AB168</f>
        <v>908.31</v>
      </c>
      <c r="CZ168">
        <f>AF168</f>
        <v>87.17</v>
      </c>
      <c r="DA168">
        <f>AJ168</f>
        <v>10.42</v>
      </c>
      <c r="DB168">
        <f t="shared" si="25"/>
        <v>13.08</v>
      </c>
      <c r="DC168">
        <f t="shared" si="26"/>
        <v>1.74</v>
      </c>
    </row>
    <row r="169" spans="1:107">
      <c r="A169">
        <f>ROW(Source!A100)</f>
        <v>100</v>
      </c>
      <c r="B169">
        <v>34981951</v>
      </c>
      <c r="C169">
        <v>35520741</v>
      </c>
      <c r="D169">
        <v>29107779</v>
      </c>
      <c r="E169">
        <v>1</v>
      </c>
      <c r="F169">
        <v>1</v>
      </c>
      <c r="G169">
        <v>1</v>
      </c>
      <c r="H169">
        <v>3</v>
      </c>
      <c r="I169" t="s">
        <v>465</v>
      </c>
      <c r="J169" t="s">
        <v>466</v>
      </c>
      <c r="K169" t="s">
        <v>467</v>
      </c>
      <c r="L169">
        <v>1327</v>
      </c>
      <c r="N169">
        <v>1005</v>
      </c>
      <c r="O169" t="s">
        <v>35</v>
      </c>
      <c r="P169" t="s">
        <v>35</v>
      </c>
      <c r="Q169">
        <v>1</v>
      </c>
      <c r="W169">
        <v>0</v>
      </c>
      <c r="X169">
        <v>2125256490</v>
      </c>
      <c r="Y169">
        <v>0.84</v>
      </c>
      <c r="AA169">
        <v>203.19</v>
      </c>
      <c r="AB169">
        <v>0</v>
      </c>
      <c r="AC169">
        <v>0</v>
      </c>
      <c r="AD169">
        <v>0</v>
      </c>
      <c r="AE169">
        <v>72.31</v>
      </c>
      <c r="AF169">
        <v>0</v>
      </c>
      <c r="AG169">
        <v>0</v>
      </c>
      <c r="AH169">
        <v>0</v>
      </c>
      <c r="AI169">
        <v>2.81</v>
      </c>
      <c r="AJ169">
        <v>1</v>
      </c>
      <c r="AK169">
        <v>1</v>
      </c>
      <c r="AL169">
        <v>1</v>
      </c>
      <c r="AN169">
        <v>0</v>
      </c>
      <c r="AO169">
        <v>1</v>
      </c>
      <c r="AP169">
        <v>0</v>
      </c>
      <c r="AQ169">
        <v>0</v>
      </c>
      <c r="AR169">
        <v>0</v>
      </c>
      <c r="AS169" t="s">
        <v>3</v>
      </c>
      <c r="AT169">
        <v>0.84</v>
      </c>
      <c r="AU169" t="s">
        <v>3</v>
      </c>
      <c r="AV169">
        <v>0</v>
      </c>
      <c r="AW169">
        <v>2</v>
      </c>
      <c r="AX169">
        <v>35520746</v>
      </c>
      <c r="AY169">
        <v>1</v>
      </c>
      <c r="AZ169">
        <v>0</v>
      </c>
      <c r="BA169">
        <v>173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0</v>
      </c>
      <c r="CX169">
        <f>Y169*Source!I100</f>
        <v>0.37631999999999999</v>
      </c>
      <c r="CY169">
        <f>AA169</f>
        <v>203.19</v>
      </c>
      <c r="CZ169">
        <f>AE169</f>
        <v>72.31</v>
      </c>
      <c r="DA169">
        <f>AI169</f>
        <v>2.81</v>
      </c>
      <c r="DB169">
        <f t="shared" si="25"/>
        <v>60.74</v>
      </c>
      <c r="DC169">
        <f t="shared" si="26"/>
        <v>0</v>
      </c>
    </row>
    <row r="170" spans="1:107">
      <c r="A170">
        <f>ROW(Source!A100)</f>
        <v>100</v>
      </c>
      <c r="B170">
        <v>34981951</v>
      </c>
      <c r="C170">
        <v>35520741</v>
      </c>
      <c r="D170">
        <v>29107800</v>
      </c>
      <c r="E170">
        <v>1</v>
      </c>
      <c r="F170">
        <v>1</v>
      </c>
      <c r="G170">
        <v>1</v>
      </c>
      <c r="H170">
        <v>3</v>
      </c>
      <c r="I170" t="s">
        <v>388</v>
      </c>
      <c r="J170" t="s">
        <v>389</v>
      </c>
      <c r="K170" t="s">
        <v>390</v>
      </c>
      <c r="L170">
        <v>1346</v>
      </c>
      <c r="N170">
        <v>1009</v>
      </c>
      <c r="O170" t="s">
        <v>105</v>
      </c>
      <c r="P170" t="s">
        <v>105</v>
      </c>
      <c r="Q170">
        <v>1</v>
      </c>
      <c r="W170">
        <v>0</v>
      </c>
      <c r="X170">
        <v>-1570619850</v>
      </c>
      <c r="Y170">
        <v>0.31</v>
      </c>
      <c r="AA170">
        <v>46.61</v>
      </c>
      <c r="AB170">
        <v>0</v>
      </c>
      <c r="AC170">
        <v>0</v>
      </c>
      <c r="AD170">
        <v>0</v>
      </c>
      <c r="AE170">
        <v>1.81</v>
      </c>
      <c r="AF170">
        <v>0</v>
      </c>
      <c r="AG170">
        <v>0</v>
      </c>
      <c r="AH170">
        <v>0</v>
      </c>
      <c r="AI170">
        <v>25.75</v>
      </c>
      <c r="AJ170">
        <v>1</v>
      </c>
      <c r="AK170">
        <v>1</v>
      </c>
      <c r="AL170">
        <v>1</v>
      </c>
      <c r="AN170">
        <v>0</v>
      </c>
      <c r="AO170">
        <v>1</v>
      </c>
      <c r="AP170">
        <v>0</v>
      </c>
      <c r="AQ170">
        <v>0</v>
      </c>
      <c r="AR170">
        <v>0</v>
      </c>
      <c r="AS170" t="s">
        <v>3</v>
      </c>
      <c r="AT170">
        <v>0.31</v>
      </c>
      <c r="AU170" t="s">
        <v>3</v>
      </c>
      <c r="AV170">
        <v>0</v>
      </c>
      <c r="AW170">
        <v>2</v>
      </c>
      <c r="AX170">
        <v>35520747</v>
      </c>
      <c r="AY170">
        <v>1</v>
      </c>
      <c r="AZ170">
        <v>0</v>
      </c>
      <c r="BA170">
        <v>174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0</v>
      </c>
      <c r="BT170">
        <v>0</v>
      </c>
      <c r="BU170">
        <v>0</v>
      </c>
      <c r="BV170">
        <v>0</v>
      </c>
      <c r="BW170">
        <v>0</v>
      </c>
      <c r="CX170">
        <f>Y170*Source!I100</f>
        <v>0.13888</v>
      </c>
      <c r="CY170">
        <f>AA170</f>
        <v>46.61</v>
      </c>
      <c r="CZ170">
        <f>AE170</f>
        <v>1.81</v>
      </c>
      <c r="DA170">
        <f>AI170</f>
        <v>25.75</v>
      </c>
      <c r="DB170">
        <f t="shared" si="25"/>
        <v>0.56000000000000005</v>
      </c>
      <c r="DC170">
        <f t="shared" si="26"/>
        <v>0</v>
      </c>
    </row>
    <row r="171" spans="1:107">
      <c r="A171">
        <f>ROW(Source!A100)</f>
        <v>100</v>
      </c>
      <c r="B171">
        <v>34981951</v>
      </c>
      <c r="C171">
        <v>35520741</v>
      </c>
      <c r="D171">
        <v>29110233</v>
      </c>
      <c r="E171">
        <v>1</v>
      </c>
      <c r="F171">
        <v>1</v>
      </c>
      <c r="G171">
        <v>1</v>
      </c>
      <c r="H171">
        <v>3</v>
      </c>
      <c r="I171" t="s">
        <v>468</v>
      </c>
      <c r="J171" t="s">
        <v>469</v>
      </c>
      <c r="K171" t="s">
        <v>470</v>
      </c>
      <c r="L171">
        <v>1348</v>
      </c>
      <c r="N171">
        <v>1009</v>
      </c>
      <c r="O171" t="s">
        <v>65</v>
      </c>
      <c r="P171" t="s">
        <v>65</v>
      </c>
      <c r="Q171">
        <v>1000</v>
      </c>
      <c r="W171">
        <v>0</v>
      </c>
      <c r="X171">
        <v>-1155891062</v>
      </c>
      <c r="Y171">
        <v>0.03</v>
      </c>
      <c r="AA171">
        <v>43897.59</v>
      </c>
      <c r="AB171">
        <v>0</v>
      </c>
      <c r="AC171">
        <v>0</v>
      </c>
      <c r="AD171">
        <v>0</v>
      </c>
      <c r="AE171">
        <v>4615.9399999999996</v>
      </c>
      <c r="AF171">
        <v>0</v>
      </c>
      <c r="AG171">
        <v>0</v>
      </c>
      <c r="AH171">
        <v>0</v>
      </c>
      <c r="AI171">
        <v>9.51</v>
      </c>
      <c r="AJ171">
        <v>1</v>
      </c>
      <c r="AK171">
        <v>1</v>
      </c>
      <c r="AL171">
        <v>1</v>
      </c>
      <c r="AN171">
        <v>0</v>
      </c>
      <c r="AO171">
        <v>1</v>
      </c>
      <c r="AP171">
        <v>0</v>
      </c>
      <c r="AQ171">
        <v>0</v>
      </c>
      <c r="AR171">
        <v>0</v>
      </c>
      <c r="AS171" t="s">
        <v>3</v>
      </c>
      <c r="AT171">
        <v>0.03</v>
      </c>
      <c r="AU171" t="s">
        <v>3</v>
      </c>
      <c r="AV171">
        <v>0</v>
      </c>
      <c r="AW171">
        <v>2</v>
      </c>
      <c r="AX171">
        <v>35520748</v>
      </c>
      <c r="AY171">
        <v>1</v>
      </c>
      <c r="AZ171">
        <v>0</v>
      </c>
      <c r="BA171">
        <v>175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0</v>
      </c>
      <c r="BM171">
        <v>0</v>
      </c>
      <c r="BN171">
        <v>0</v>
      </c>
      <c r="BO171">
        <v>0</v>
      </c>
      <c r="BP171">
        <v>0</v>
      </c>
      <c r="BQ171">
        <v>0</v>
      </c>
      <c r="BR171">
        <v>0</v>
      </c>
      <c r="BS171">
        <v>0</v>
      </c>
      <c r="BT171">
        <v>0</v>
      </c>
      <c r="BU171">
        <v>0</v>
      </c>
      <c r="BV171">
        <v>0</v>
      </c>
      <c r="BW171">
        <v>0</v>
      </c>
      <c r="CX171">
        <f>Y171*Source!I100</f>
        <v>1.3440000000000001E-2</v>
      </c>
      <c r="CY171">
        <f>AA171</f>
        <v>43897.59</v>
      </c>
      <c r="CZ171">
        <f>AE171</f>
        <v>4615.9399999999996</v>
      </c>
      <c r="DA171">
        <f>AI171</f>
        <v>9.51</v>
      </c>
      <c r="DB171">
        <f t="shared" si="25"/>
        <v>138.47999999999999</v>
      </c>
      <c r="DC171">
        <f t="shared" si="26"/>
        <v>0</v>
      </c>
    </row>
    <row r="172" spans="1:107">
      <c r="A172">
        <f>ROW(Source!A100)</f>
        <v>100</v>
      </c>
      <c r="B172">
        <v>34981951</v>
      </c>
      <c r="C172">
        <v>35520741</v>
      </c>
      <c r="D172">
        <v>29109784</v>
      </c>
      <c r="E172">
        <v>1</v>
      </c>
      <c r="F172">
        <v>1</v>
      </c>
      <c r="G172">
        <v>1</v>
      </c>
      <c r="H172">
        <v>3</v>
      </c>
      <c r="I172" t="s">
        <v>471</v>
      </c>
      <c r="J172" t="s">
        <v>472</v>
      </c>
      <c r="K172" t="s">
        <v>473</v>
      </c>
      <c r="L172">
        <v>1348</v>
      </c>
      <c r="N172">
        <v>1009</v>
      </c>
      <c r="O172" t="s">
        <v>65</v>
      </c>
      <c r="P172" t="s">
        <v>65</v>
      </c>
      <c r="Q172">
        <v>1000</v>
      </c>
      <c r="W172">
        <v>0</v>
      </c>
      <c r="X172">
        <v>-1841789987</v>
      </c>
      <c r="Y172">
        <v>5.0999999999999997E-2</v>
      </c>
      <c r="AA172">
        <v>47352.14</v>
      </c>
      <c r="AB172">
        <v>0</v>
      </c>
      <c r="AC172">
        <v>0</v>
      </c>
      <c r="AD172">
        <v>0</v>
      </c>
      <c r="AE172">
        <v>11927.49</v>
      </c>
      <c r="AF172">
        <v>0</v>
      </c>
      <c r="AG172">
        <v>0</v>
      </c>
      <c r="AH172">
        <v>0</v>
      </c>
      <c r="AI172">
        <v>3.97</v>
      </c>
      <c r="AJ172">
        <v>1</v>
      </c>
      <c r="AK172">
        <v>1</v>
      </c>
      <c r="AL172">
        <v>1</v>
      </c>
      <c r="AN172">
        <v>0</v>
      </c>
      <c r="AO172">
        <v>1</v>
      </c>
      <c r="AP172">
        <v>0</v>
      </c>
      <c r="AQ172">
        <v>0</v>
      </c>
      <c r="AR172">
        <v>0</v>
      </c>
      <c r="AS172" t="s">
        <v>3</v>
      </c>
      <c r="AT172">
        <v>5.0999999999999997E-2</v>
      </c>
      <c r="AU172" t="s">
        <v>3</v>
      </c>
      <c r="AV172">
        <v>0</v>
      </c>
      <c r="AW172">
        <v>2</v>
      </c>
      <c r="AX172">
        <v>35520749</v>
      </c>
      <c r="AY172">
        <v>1</v>
      </c>
      <c r="AZ172">
        <v>0</v>
      </c>
      <c r="BA172">
        <v>176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0</v>
      </c>
      <c r="BQ172">
        <v>0</v>
      </c>
      <c r="BR172">
        <v>0</v>
      </c>
      <c r="BS172">
        <v>0</v>
      </c>
      <c r="BT172">
        <v>0</v>
      </c>
      <c r="BU172">
        <v>0</v>
      </c>
      <c r="BV172">
        <v>0</v>
      </c>
      <c r="BW172">
        <v>0</v>
      </c>
      <c r="CX172">
        <f>Y172*Source!I100</f>
        <v>2.2848E-2</v>
      </c>
      <c r="CY172">
        <f>AA172</f>
        <v>47352.14</v>
      </c>
      <c r="CZ172">
        <f>AE172</f>
        <v>11927.49</v>
      </c>
      <c r="DA172">
        <f>AI172</f>
        <v>3.97</v>
      </c>
      <c r="DB172">
        <f t="shared" si="25"/>
        <v>608.29999999999995</v>
      </c>
      <c r="DC172">
        <f t="shared" si="26"/>
        <v>0</v>
      </c>
    </row>
    <row r="173" spans="1:107">
      <c r="A173">
        <f>ROW(Source!A100)</f>
        <v>100</v>
      </c>
      <c r="B173">
        <v>34981951</v>
      </c>
      <c r="C173">
        <v>35520741</v>
      </c>
      <c r="D173">
        <v>29109298</v>
      </c>
      <c r="E173">
        <v>1</v>
      </c>
      <c r="F173">
        <v>1</v>
      </c>
      <c r="G173">
        <v>1</v>
      </c>
      <c r="H173">
        <v>3</v>
      </c>
      <c r="I173" t="s">
        <v>103</v>
      </c>
      <c r="J173" t="s">
        <v>106</v>
      </c>
      <c r="K173" t="s">
        <v>104</v>
      </c>
      <c r="L173">
        <v>1346</v>
      </c>
      <c r="N173">
        <v>1009</v>
      </c>
      <c r="O173" t="s">
        <v>105</v>
      </c>
      <c r="P173" t="s">
        <v>105</v>
      </c>
      <c r="Q173">
        <v>1</v>
      </c>
      <c r="W173">
        <v>0</v>
      </c>
      <c r="X173">
        <v>228780730</v>
      </c>
      <c r="Y173">
        <v>20</v>
      </c>
      <c r="AA173">
        <v>104.23</v>
      </c>
      <c r="AB173">
        <v>0</v>
      </c>
      <c r="AC173">
        <v>0</v>
      </c>
      <c r="AD173">
        <v>0</v>
      </c>
      <c r="AE173">
        <v>15.26</v>
      </c>
      <c r="AF173">
        <v>0</v>
      </c>
      <c r="AG173">
        <v>0</v>
      </c>
      <c r="AH173">
        <v>0</v>
      </c>
      <c r="AI173">
        <v>6.83</v>
      </c>
      <c r="AJ173">
        <v>1</v>
      </c>
      <c r="AK173">
        <v>1</v>
      </c>
      <c r="AL173">
        <v>1</v>
      </c>
      <c r="AN173">
        <v>0</v>
      </c>
      <c r="AO173">
        <v>1</v>
      </c>
      <c r="AP173">
        <v>0</v>
      </c>
      <c r="AQ173">
        <v>0</v>
      </c>
      <c r="AR173">
        <v>0</v>
      </c>
      <c r="AS173" t="s">
        <v>3</v>
      </c>
      <c r="AT173">
        <v>20</v>
      </c>
      <c r="AU173" t="s">
        <v>3</v>
      </c>
      <c r="AV173">
        <v>0</v>
      </c>
      <c r="AW173">
        <v>2</v>
      </c>
      <c r="AX173">
        <v>35520750</v>
      </c>
      <c r="AY173">
        <v>1</v>
      </c>
      <c r="AZ173">
        <v>0</v>
      </c>
      <c r="BA173">
        <v>177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0</v>
      </c>
      <c r="BT173">
        <v>0</v>
      </c>
      <c r="BU173">
        <v>0</v>
      </c>
      <c r="BV173">
        <v>0</v>
      </c>
      <c r="BW173">
        <v>0</v>
      </c>
      <c r="CX173">
        <f>Y173*Source!I100</f>
        <v>8.9600000000000009</v>
      </c>
      <c r="CY173">
        <f>AA173</f>
        <v>104.23</v>
      </c>
      <c r="CZ173">
        <f>AE173</f>
        <v>15.26</v>
      </c>
      <c r="DA173">
        <f>AI173</f>
        <v>6.83</v>
      </c>
      <c r="DB173">
        <f t="shared" si="25"/>
        <v>305.2</v>
      </c>
      <c r="DC173">
        <f t="shared" si="26"/>
        <v>0</v>
      </c>
    </row>
    <row r="174" spans="1:107">
      <c r="A174">
        <f>ROW(Source!A101)</f>
        <v>101</v>
      </c>
      <c r="B174">
        <v>34981951</v>
      </c>
      <c r="C174">
        <v>34999196</v>
      </c>
      <c r="D174">
        <v>18407546</v>
      </c>
      <c r="E174">
        <v>1</v>
      </c>
      <c r="F174">
        <v>1</v>
      </c>
      <c r="G174">
        <v>1</v>
      </c>
      <c r="H174">
        <v>1</v>
      </c>
      <c r="I174" t="s">
        <v>538</v>
      </c>
      <c r="J174" t="s">
        <v>3</v>
      </c>
      <c r="K174" t="s">
        <v>539</v>
      </c>
      <c r="L174">
        <v>1369</v>
      </c>
      <c r="N174">
        <v>1013</v>
      </c>
      <c r="O174" t="s">
        <v>327</v>
      </c>
      <c r="P174" t="s">
        <v>327</v>
      </c>
      <c r="Q174">
        <v>1</v>
      </c>
      <c r="W174">
        <v>0</v>
      </c>
      <c r="X174">
        <v>1709986911</v>
      </c>
      <c r="Y174">
        <v>102.46</v>
      </c>
      <c r="AA174">
        <v>0</v>
      </c>
      <c r="AB174">
        <v>0</v>
      </c>
      <c r="AC174">
        <v>0</v>
      </c>
      <c r="AD174">
        <v>293.58</v>
      </c>
      <c r="AE174">
        <v>0</v>
      </c>
      <c r="AF174">
        <v>0</v>
      </c>
      <c r="AG174">
        <v>0</v>
      </c>
      <c r="AH174">
        <v>293.58</v>
      </c>
      <c r="AI174">
        <v>1</v>
      </c>
      <c r="AJ174">
        <v>1</v>
      </c>
      <c r="AK174">
        <v>1</v>
      </c>
      <c r="AL174">
        <v>1</v>
      </c>
      <c r="AN174">
        <v>0</v>
      </c>
      <c r="AO174">
        <v>1</v>
      </c>
      <c r="AP174">
        <v>0</v>
      </c>
      <c r="AQ174">
        <v>0</v>
      </c>
      <c r="AR174">
        <v>0</v>
      </c>
      <c r="AS174" t="s">
        <v>3</v>
      </c>
      <c r="AT174">
        <v>102.46</v>
      </c>
      <c r="AU174" t="s">
        <v>3</v>
      </c>
      <c r="AV174">
        <v>1</v>
      </c>
      <c r="AW174">
        <v>2</v>
      </c>
      <c r="AX174">
        <v>35520726</v>
      </c>
      <c r="AY174">
        <v>1</v>
      </c>
      <c r="AZ174">
        <v>0</v>
      </c>
      <c r="BA174">
        <v>178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0</v>
      </c>
      <c r="BM174">
        <v>0</v>
      </c>
      <c r="BN174">
        <v>0</v>
      </c>
      <c r="BO174">
        <v>0</v>
      </c>
      <c r="BP174">
        <v>0</v>
      </c>
      <c r="BQ174">
        <v>0</v>
      </c>
      <c r="BR174">
        <v>0</v>
      </c>
      <c r="BS174">
        <v>0</v>
      </c>
      <c r="BT174">
        <v>0</v>
      </c>
      <c r="BU174">
        <v>0</v>
      </c>
      <c r="BV174">
        <v>0</v>
      </c>
      <c r="BW174">
        <v>0</v>
      </c>
      <c r="CX174">
        <f>Y174*Source!I101</f>
        <v>12.090279999999998</v>
      </c>
      <c r="CY174">
        <f>AD174</f>
        <v>293.58</v>
      </c>
      <c r="CZ174">
        <f>AH174</f>
        <v>293.58</v>
      </c>
      <c r="DA174">
        <f>AL174</f>
        <v>1</v>
      </c>
      <c r="DB174">
        <f t="shared" si="25"/>
        <v>30080.21</v>
      </c>
      <c r="DC174">
        <f t="shared" si="26"/>
        <v>0</v>
      </c>
    </row>
    <row r="175" spans="1:107">
      <c r="A175">
        <f>ROW(Source!A101)</f>
        <v>101</v>
      </c>
      <c r="B175">
        <v>34981951</v>
      </c>
      <c r="C175">
        <v>34999196</v>
      </c>
      <c r="D175">
        <v>121548</v>
      </c>
      <c r="E175">
        <v>1</v>
      </c>
      <c r="F175">
        <v>1</v>
      </c>
      <c r="G175">
        <v>1</v>
      </c>
      <c r="H175">
        <v>1</v>
      </c>
      <c r="I175" t="s">
        <v>328</v>
      </c>
      <c r="J175" t="s">
        <v>3</v>
      </c>
      <c r="K175" t="s">
        <v>329</v>
      </c>
      <c r="L175">
        <v>608254</v>
      </c>
      <c r="N175">
        <v>1013</v>
      </c>
      <c r="O175" t="s">
        <v>330</v>
      </c>
      <c r="P175" t="s">
        <v>330</v>
      </c>
      <c r="Q175">
        <v>1</v>
      </c>
      <c r="W175">
        <v>0</v>
      </c>
      <c r="X175">
        <v>-185737400</v>
      </c>
      <c r="Y175">
        <v>0.76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1</v>
      </c>
      <c r="AJ175">
        <v>1</v>
      </c>
      <c r="AK175">
        <v>1</v>
      </c>
      <c r="AL175">
        <v>1</v>
      </c>
      <c r="AN175">
        <v>0</v>
      </c>
      <c r="AO175">
        <v>1</v>
      </c>
      <c r="AP175">
        <v>0</v>
      </c>
      <c r="AQ175">
        <v>0</v>
      </c>
      <c r="AR175">
        <v>0</v>
      </c>
      <c r="AS175" t="s">
        <v>3</v>
      </c>
      <c r="AT175">
        <v>0.76</v>
      </c>
      <c r="AU175" t="s">
        <v>3</v>
      </c>
      <c r="AV175">
        <v>2</v>
      </c>
      <c r="AW175">
        <v>2</v>
      </c>
      <c r="AX175">
        <v>35520727</v>
      </c>
      <c r="AY175">
        <v>1</v>
      </c>
      <c r="AZ175">
        <v>0</v>
      </c>
      <c r="BA175">
        <v>179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0</v>
      </c>
      <c r="BQ175">
        <v>0</v>
      </c>
      <c r="BR175">
        <v>0</v>
      </c>
      <c r="BS175">
        <v>0</v>
      </c>
      <c r="BT175">
        <v>0</v>
      </c>
      <c r="BU175">
        <v>0</v>
      </c>
      <c r="BV175">
        <v>0</v>
      </c>
      <c r="BW175">
        <v>0</v>
      </c>
      <c r="CX175">
        <f>Y175*Source!I101</f>
        <v>8.9679999999999996E-2</v>
      </c>
      <c r="CY175">
        <f>AD175</f>
        <v>0</v>
      </c>
      <c r="CZ175">
        <f>AH175</f>
        <v>0</v>
      </c>
      <c r="DA175">
        <f>AL175</f>
        <v>1</v>
      </c>
      <c r="DB175">
        <f t="shared" si="25"/>
        <v>0</v>
      </c>
      <c r="DC175">
        <f t="shared" si="26"/>
        <v>0</v>
      </c>
    </row>
    <row r="176" spans="1:107">
      <c r="A176">
        <f>ROW(Source!A101)</f>
        <v>101</v>
      </c>
      <c r="B176">
        <v>34981951</v>
      </c>
      <c r="C176">
        <v>34999196</v>
      </c>
      <c r="D176">
        <v>29172556</v>
      </c>
      <c r="E176">
        <v>1</v>
      </c>
      <c r="F176">
        <v>1</v>
      </c>
      <c r="G176">
        <v>1</v>
      </c>
      <c r="H176">
        <v>2</v>
      </c>
      <c r="I176" t="s">
        <v>340</v>
      </c>
      <c r="J176" t="s">
        <v>341</v>
      </c>
      <c r="K176" t="s">
        <v>342</v>
      </c>
      <c r="L176">
        <v>1368</v>
      </c>
      <c r="N176">
        <v>1011</v>
      </c>
      <c r="O176" t="s">
        <v>334</v>
      </c>
      <c r="P176" t="s">
        <v>334</v>
      </c>
      <c r="Q176">
        <v>1</v>
      </c>
      <c r="W176">
        <v>0</v>
      </c>
      <c r="X176">
        <v>-1302720870</v>
      </c>
      <c r="Y176">
        <v>0.76</v>
      </c>
      <c r="AA176">
        <v>0</v>
      </c>
      <c r="AB176">
        <v>445.46</v>
      </c>
      <c r="AC176">
        <v>427.95</v>
      </c>
      <c r="AD176">
        <v>0</v>
      </c>
      <c r="AE176">
        <v>0</v>
      </c>
      <c r="AF176">
        <v>31.26</v>
      </c>
      <c r="AG176">
        <v>13.5</v>
      </c>
      <c r="AH176">
        <v>0</v>
      </c>
      <c r="AI176">
        <v>1</v>
      </c>
      <c r="AJ176">
        <v>14.25</v>
      </c>
      <c r="AK176">
        <v>31.7</v>
      </c>
      <c r="AL176">
        <v>1</v>
      </c>
      <c r="AN176">
        <v>0</v>
      </c>
      <c r="AO176">
        <v>1</v>
      </c>
      <c r="AP176">
        <v>0</v>
      </c>
      <c r="AQ176">
        <v>0</v>
      </c>
      <c r="AR176">
        <v>0</v>
      </c>
      <c r="AS176" t="s">
        <v>3</v>
      </c>
      <c r="AT176">
        <v>0.76</v>
      </c>
      <c r="AU176" t="s">
        <v>3</v>
      </c>
      <c r="AV176">
        <v>0</v>
      </c>
      <c r="AW176">
        <v>2</v>
      </c>
      <c r="AX176">
        <v>35520728</v>
      </c>
      <c r="AY176">
        <v>1</v>
      </c>
      <c r="AZ176">
        <v>0</v>
      </c>
      <c r="BA176">
        <v>180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>
        <v>0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0</v>
      </c>
      <c r="CX176">
        <f>Y176*Source!I101</f>
        <v>8.9679999999999996E-2</v>
      </c>
      <c r="CY176">
        <f>AB176</f>
        <v>445.46</v>
      </c>
      <c r="CZ176">
        <f>AF176</f>
        <v>31.26</v>
      </c>
      <c r="DA176">
        <f>AJ176</f>
        <v>14.25</v>
      </c>
      <c r="DB176">
        <f t="shared" si="25"/>
        <v>23.76</v>
      </c>
      <c r="DC176">
        <f t="shared" si="26"/>
        <v>10.26</v>
      </c>
    </row>
    <row r="177" spans="1:107">
      <c r="A177">
        <f>ROW(Source!A101)</f>
        <v>101</v>
      </c>
      <c r="B177">
        <v>34981951</v>
      </c>
      <c r="C177">
        <v>34999196</v>
      </c>
      <c r="D177">
        <v>29174500</v>
      </c>
      <c r="E177">
        <v>1</v>
      </c>
      <c r="F177">
        <v>1</v>
      </c>
      <c r="G177">
        <v>1</v>
      </c>
      <c r="H177">
        <v>2</v>
      </c>
      <c r="I177" t="s">
        <v>434</v>
      </c>
      <c r="J177" t="s">
        <v>435</v>
      </c>
      <c r="K177" t="s">
        <v>436</v>
      </c>
      <c r="L177">
        <v>1368</v>
      </c>
      <c r="N177">
        <v>1011</v>
      </c>
      <c r="O177" t="s">
        <v>334</v>
      </c>
      <c r="P177" t="s">
        <v>334</v>
      </c>
      <c r="Q177">
        <v>1</v>
      </c>
      <c r="W177">
        <v>0</v>
      </c>
      <c r="X177">
        <v>-239831557</v>
      </c>
      <c r="Y177">
        <v>5.35</v>
      </c>
      <c r="AA177">
        <v>0</v>
      </c>
      <c r="AB177">
        <v>7.33</v>
      </c>
      <c r="AC177">
        <v>0</v>
      </c>
      <c r="AD177">
        <v>0</v>
      </c>
      <c r="AE177">
        <v>0</v>
      </c>
      <c r="AF177">
        <v>1.95</v>
      </c>
      <c r="AG177">
        <v>0</v>
      </c>
      <c r="AH177">
        <v>0</v>
      </c>
      <c r="AI177">
        <v>1</v>
      </c>
      <c r="AJ177">
        <v>3.76</v>
      </c>
      <c r="AK177">
        <v>31.7</v>
      </c>
      <c r="AL177">
        <v>1</v>
      </c>
      <c r="AN177">
        <v>0</v>
      </c>
      <c r="AO177">
        <v>1</v>
      </c>
      <c r="AP177">
        <v>0</v>
      </c>
      <c r="AQ177">
        <v>0</v>
      </c>
      <c r="AR177">
        <v>0</v>
      </c>
      <c r="AS177" t="s">
        <v>3</v>
      </c>
      <c r="AT177">
        <v>5.35</v>
      </c>
      <c r="AU177" t="s">
        <v>3</v>
      </c>
      <c r="AV177">
        <v>0</v>
      </c>
      <c r="AW177">
        <v>2</v>
      </c>
      <c r="AX177">
        <v>35520729</v>
      </c>
      <c r="AY177">
        <v>1</v>
      </c>
      <c r="AZ177">
        <v>0</v>
      </c>
      <c r="BA177">
        <v>181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0</v>
      </c>
      <c r="BT177">
        <v>0</v>
      </c>
      <c r="BU177">
        <v>0</v>
      </c>
      <c r="BV177">
        <v>0</v>
      </c>
      <c r="BW177">
        <v>0</v>
      </c>
      <c r="CX177">
        <f>Y177*Source!I101</f>
        <v>0.63129999999999997</v>
      </c>
      <c r="CY177">
        <f>AB177</f>
        <v>7.33</v>
      </c>
      <c r="CZ177">
        <f>AF177</f>
        <v>1.95</v>
      </c>
      <c r="DA177">
        <f>AJ177</f>
        <v>3.76</v>
      </c>
      <c r="DB177">
        <f t="shared" si="25"/>
        <v>10.43</v>
      </c>
      <c r="DC177">
        <f t="shared" si="26"/>
        <v>0</v>
      </c>
    </row>
    <row r="178" spans="1:107">
      <c r="A178">
        <f>ROW(Source!A101)</f>
        <v>101</v>
      </c>
      <c r="B178">
        <v>34981951</v>
      </c>
      <c r="C178">
        <v>34999196</v>
      </c>
      <c r="D178">
        <v>29174913</v>
      </c>
      <c r="E178">
        <v>1</v>
      </c>
      <c r="F178">
        <v>1</v>
      </c>
      <c r="G178">
        <v>1</v>
      </c>
      <c r="H178">
        <v>2</v>
      </c>
      <c r="I178" t="s">
        <v>349</v>
      </c>
      <c r="J178" t="s">
        <v>350</v>
      </c>
      <c r="K178" t="s">
        <v>351</v>
      </c>
      <c r="L178">
        <v>1368</v>
      </c>
      <c r="N178">
        <v>1011</v>
      </c>
      <c r="O178" t="s">
        <v>334</v>
      </c>
      <c r="P178" t="s">
        <v>334</v>
      </c>
      <c r="Q178">
        <v>1</v>
      </c>
      <c r="W178">
        <v>0</v>
      </c>
      <c r="X178">
        <v>458544584</v>
      </c>
      <c r="Y178">
        <v>4.58</v>
      </c>
      <c r="AA178">
        <v>0</v>
      </c>
      <c r="AB178">
        <v>908.31</v>
      </c>
      <c r="AC178">
        <v>367.72</v>
      </c>
      <c r="AD178">
        <v>0</v>
      </c>
      <c r="AE178">
        <v>0</v>
      </c>
      <c r="AF178">
        <v>87.17</v>
      </c>
      <c r="AG178">
        <v>11.6</v>
      </c>
      <c r="AH178">
        <v>0</v>
      </c>
      <c r="AI178">
        <v>1</v>
      </c>
      <c r="AJ178">
        <v>10.42</v>
      </c>
      <c r="AK178">
        <v>31.7</v>
      </c>
      <c r="AL178">
        <v>1</v>
      </c>
      <c r="AN178">
        <v>0</v>
      </c>
      <c r="AO178">
        <v>1</v>
      </c>
      <c r="AP178">
        <v>0</v>
      </c>
      <c r="AQ178">
        <v>0</v>
      </c>
      <c r="AR178">
        <v>0</v>
      </c>
      <c r="AS178" t="s">
        <v>3</v>
      </c>
      <c r="AT178">
        <v>4.58</v>
      </c>
      <c r="AU178" t="s">
        <v>3</v>
      </c>
      <c r="AV178">
        <v>0</v>
      </c>
      <c r="AW178">
        <v>2</v>
      </c>
      <c r="AX178">
        <v>35520730</v>
      </c>
      <c r="AY178">
        <v>1</v>
      </c>
      <c r="AZ178">
        <v>0</v>
      </c>
      <c r="BA178">
        <v>182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0</v>
      </c>
      <c r="BQ178">
        <v>0</v>
      </c>
      <c r="BR178">
        <v>0</v>
      </c>
      <c r="BS178">
        <v>0</v>
      </c>
      <c r="BT178">
        <v>0</v>
      </c>
      <c r="BU178">
        <v>0</v>
      </c>
      <c r="BV178">
        <v>0</v>
      </c>
      <c r="BW178">
        <v>0</v>
      </c>
      <c r="CX178">
        <f>Y178*Source!I101</f>
        <v>0.54044000000000003</v>
      </c>
      <c r="CY178">
        <f>AB178</f>
        <v>908.31</v>
      </c>
      <c r="CZ178">
        <f>AF178</f>
        <v>87.17</v>
      </c>
      <c r="DA178">
        <f>AJ178</f>
        <v>10.42</v>
      </c>
      <c r="DB178">
        <f t="shared" si="25"/>
        <v>399.24</v>
      </c>
      <c r="DC178">
        <f t="shared" si="26"/>
        <v>53.13</v>
      </c>
    </row>
    <row r="179" spans="1:107">
      <c r="A179">
        <f>ROW(Source!A101)</f>
        <v>101</v>
      </c>
      <c r="B179">
        <v>34981951</v>
      </c>
      <c r="C179">
        <v>34999196</v>
      </c>
      <c r="D179">
        <v>29109671</v>
      </c>
      <c r="E179">
        <v>1</v>
      </c>
      <c r="F179">
        <v>1</v>
      </c>
      <c r="G179">
        <v>1</v>
      </c>
      <c r="H179">
        <v>3</v>
      </c>
      <c r="I179" t="s">
        <v>540</v>
      </c>
      <c r="J179" t="s">
        <v>541</v>
      </c>
      <c r="K179" t="s">
        <v>542</v>
      </c>
      <c r="L179">
        <v>1327</v>
      </c>
      <c r="N179">
        <v>1005</v>
      </c>
      <c r="O179" t="s">
        <v>35</v>
      </c>
      <c r="P179" t="s">
        <v>35</v>
      </c>
      <c r="Q179">
        <v>1</v>
      </c>
      <c r="W179">
        <v>0</v>
      </c>
      <c r="X179">
        <v>1862876160</v>
      </c>
      <c r="Y179">
        <v>103</v>
      </c>
      <c r="AA179">
        <v>258.70999999999998</v>
      </c>
      <c r="AB179">
        <v>0</v>
      </c>
      <c r="AC179">
        <v>0</v>
      </c>
      <c r="AD179">
        <v>0</v>
      </c>
      <c r="AE179">
        <v>51.95</v>
      </c>
      <c r="AF179">
        <v>0</v>
      </c>
      <c r="AG179">
        <v>0</v>
      </c>
      <c r="AH179">
        <v>0</v>
      </c>
      <c r="AI179">
        <v>4.9800000000000004</v>
      </c>
      <c r="AJ179">
        <v>1</v>
      </c>
      <c r="AK179">
        <v>1</v>
      </c>
      <c r="AL179">
        <v>1</v>
      </c>
      <c r="AN179">
        <v>0</v>
      </c>
      <c r="AO179">
        <v>1</v>
      </c>
      <c r="AP179">
        <v>0</v>
      </c>
      <c r="AQ179">
        <v>0</v>
      </c>
      <c r="AR179">
        <v>0</v>
      </c>
      <c r="AS179" t="s">
        <v>3</v>
      </c>
      <c r="AT179">
        <v>103</v>
      </c>
      <c r="AU179" t="s">
        <v>3</v>
      </c>
      <c r="AV179">
        <v>0</v>
      </c>
      <c r="AW179">
        <v>2</v>
      </c>
      <c r="AX179">
        <v>35520731</v>
      </c>
      <c r="AY179">
        <v>1</v>
      </c>
      <c r="AZ179">
        <v>0</v>
      </c>
      <c r="BA179">
        <v>183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0</v>
      </c>
      <c r="BM179">
        <v>0</v>
      </c>
      <c r="BN179">
        <v>0</v>
      </c>
      <c r="BO179">
        <v>0</v>
      </c>
      <c r="BP179">
        <v>0</v>
      </c>
      <c r="BQ179">
        <v>0</v>
      </c>
      <c r="BR179">
        <v>0</v>
      </c>
      <c r="BS179">
        <v>0</v>
      </c>
      <c r="BT179">
        <v>0</v>
      </c>
      <c r="BU179">
        <v>0</v>
      </c>
      <c r="BV179">
        <v>0</v>
      </c>
      <c r="BW179">
        <v>0</v>
      </c>
      <c r="CX179">
        <f>Y179*Source!I101</f>
        <v>12.154</v>
      </c>
      <c r="CY179">
        <f>AA179</f>
        <v>258.70999999999998</v>
      </c>
      <c r="CZ179">
        <f>AE179</f>
        <v>51.95</v>
      </c>
      <c r="DA179">
        <f>AI179</f>
        <v>4.9800000000000004</v>
      </c>
      <c r="DB179">
        <f t="shared" si="25"/>
        <v>5350.85</v>
      </c>
      <c r="DC179">
        <f t="shared" si="26"/>
        <v>0</v>
      </c>
    </row>
    <row r="180" spans="1:107">
      <c r="A180">
        <f>ROW(Source!A102)</f>
        <v>102</v>
      </c>
      <c r="B180">
        <v>34981951</v>
      </c>
      <c r="C180">
        <v>34999203</v>
      </c>
      <c r="D180">
        <v>29364679</v>
      </c>
      <c r="E180">
        <v>1</v>
      </c>
      <c r="F180">
        <v>1</v>
      </c>
      <c r="G180">
        <v>1</v>
      </c>
      <c r="H180">
        <v>1</v>
      </c>
      <c r="I180" t="s">
        <v>429</v>
      </c>
      <c r="J180" t="s">
        <v>3</v>
      </c>
      <c r="K180" t="s">
        <v>430</v>
      </c>
      <c r="L180">
        <v>1369</v>
      </c>
      <c r="N180">
        <v>1013</v>
      </c>
      <c r="O180" t="s">
        <v>327</v>
      </c>
      <c r="P180" t="s">
        <v>327</v>
      </c>
      <c r="Q180">
        <v>1</v>
      </c>
      <c r="W180">
        <v>0</v>
      </c>
      <c r="X180">
        <v>931378261</v>
      </c>
      <c r="Y180">
        <v>94.4</v>
      </c>
      <c r="AA180">
        <v>0</v>
      </c>
      <c r="AB180">
        <v>0</v>
      </c>
      <c r="AC180">
        <v>0</v>
      </c>
      <c r="AD180">
        <v>309.82</v>
      </c>
      <c r="AE180">
        <v>0</v>
      </c>
      <c r="AF180">
        <v>0</v>
      </c>
      <c r="AG180">
        <v>0</v>
      </c>
      <c r="AH180">
        <v>309.82</v>
      </c>
      <c r="AI180">
        <v>1</v>
      </c>
      <c r="AJ180">
        <v>1</v>
      </c>
      <c r="AK180">
        <v>1</v>
      </c>
      <c r="AL180">
        <v>1</v>
      </c>
      <c r="AN180">
        <v>0</v>
      </c>
      <c r="AO180">
        <v>1</v>
      </c>
      <c r="AP180">
        <v>0</v>
      </c>
      <c r="AQ180">
        <v>0</v>
      </c>
      <c r="AR180">
        <v>0</v>
      </c>
      <c r="AS180" t="s">
        <v>3</v>
      </c>
      <c r="AT180">
        <v>94.4</v>
      </c>
      <c r="AU180" t="s">
        <v>3</v>
      </c>
      <c r="AV180">
        <v>1</v>
      </c>
      <c r="AW180">
        <v>2</v>
      </c>
      <c r="AX180">
        <v>35520732</v>
      </c>
      <c r="AY180">
        <v>1</v>
      </c>
      <c r="AZ180">
        <v>0</v>
      </c>
      <c r="BA180">
        <v>184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0</v>
      </c>
      <c r="BM180">
        <v>0</v>
      </c>
      <c r="BN180">
        <v>0</v>
      </c>
      <c r="BO180">
        <v>0</v>
      </c>
      <c r="BP180">
        <v>0</v>
      </c>
      <c r="BQ180">
        <v>0</v>
      </c>
      <c r="BR180">
        <v>0</v>
      </c>
      <c r="BS180">
        <v>0</v>
      </c>
      <c r="BT180">
        <v>0</v>
      </c>
      <c r="BU180">
        <v>0</v>
      </c>
      <c r="BV180">
        <v>0</v>
      </c>
      <c r="BW180">
        <v>0</v>
      </c>
      <c r="CX180">
        <f>Y180*Source!I102</f>
        <v>3.7760000000000002</v>
      </c>
      <c r="CY180">
        <f>AD180</f>
        <v>309.82</v>
      </c>
      <c r="CZ180">
        <f>AH180</f>
        <v>309.82</v>
      </c>
      <c r="DA180">
        <f>AL180</f>
        <v>1</v>
      </c>
      <c r="DB180">
        <f t="shared" si="25"/>
        <v>29247.01</v>
      </c>
      <c r="DC180">
        <f t="shared" si="26"/>
        <v>0</v>
      </c>
    </row>
    <row r="181" spans="1:107">
      <c r="A181">
        <f>ROW(Source!A102)</f>
        <v>102</v>
      </c>
      <c r="B181">
        <v>34981951</v>
      </c>
      <c r="C181">
        <v>34999203</v>
      </c>
      <c r="D181">
        <v>121548</v>
      </c>
      <c r="E181">
        <v>1</v>
      </c>
      <c r="F181">
        <v>1</v>
      </c>
      <c r="G181">
        <v>1</v>
      </c>
      <c r="H181">
        <v>1</v>
      </c>
      <c r="I181" t="s">
        <v>328</v>
      </c>
      <c r="J181" t="s">
        <v>3</v>
      </c>
      <c r="K181" t="s">
        <v>329</v>
      </c>
      <c r="L181">
        <v>608254</v>
      </c>
      <c r="N181">
        <v>1013</v>
      </c>
      <c r="O181" t="s">
        <v>330</v>
      </c>
      <c r="P181" t="s">
        <v>330</v>
      </c>
      <c r="Q181">
        <v>1</v>
      </c>
      <c r="W181">
        <v>0</v>
      </c>
      <c r="X181">
        <v>-185737400</v>
      </c>
      <c r="Y181">
        <v>0.2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1</v>
      </c>
      <c r="AJ181">
        <v>1</v>
      </c>
      <c r="AK181">
        <v>1</v>
      </c>
      <c r="AL181">
        <v>1</v>
      </c>
      <c r="AN181">
        <v>0</v>
      </c>
      <c r="AO181">
        <v>1</v>
      </c>
      <c r="AP181">
        <v>0</v>
      </c>
      <c r="AQ181">
        <v>0</v>
      </c>
      <c r="AR181">
        <v>0</v>
      </c>
      <c r="AS181" t="s">
        <v>3</v>
      </c>
      <c r="AT181">
        <v>0.2</v>
      </c>
      <c r="AU181" t="s">
        <v>3</v>
      </c>
      <c r="AV181">
        <v>2</v>
      </c>
      <c r="AW181">
        <v>2</v>
      </c>
      <c r="AX181">
        <v>35520733</v>
      </c>
      <c r="AY181">
        <v>1</v>
      </c>
      <c r="AZ181">
        <v>0</v>
      </c>
      <c r="BA181">
        <v>185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>
        <v>0</v>
      </c>
      <c r="BN181">
        <v>0</v>
      </c>
      <c r="BO181">
        <v>0</v>
      </c>
      <c r="BP181">
        <v>0</v>
      </c>
      <c r="BQ181">
        <v>0</v>
      </c>
      <c r="BR181">
        <v>0</v>
      </c>
      <c r="BS181">
        <v>0</v>
      </c>
      <c r="BT181">
        <v>0</v>
      </c>
      <c r="BU181">
        <v>0</v>
      </c>
      <c r="BV181">
        <v>0</v>
      </c>
      <c r="BW181">
        <v>0</v>
      </c>
      <c r="CX181">
        <f>Y181*Source!I102</f>
        <v>8.0000000000000002E-3</v>
      </c>
      <c r="CY181">
        <f>AD181</f>
        <v>0</v>
      </c>
      <c r="CZ181">
        <f>AH181</f>
        <v>0</v>
      </c>
      <c r="DA181">
        <f>AL181</f>
        <v>1</v>
      </c>
      <c r="DB181">
        <f t="shared" si="25"/>
        <v>0</v>
      </c>
      <c r="DC181">
        <f t="shared" si="26"/>
        <v>0</v>
      </c>
    </row>
    <row r="182" spans="1:107">
      <c r="A182">
        <f>ROW(Source!A102)</f>
        <v>102</v>
      </c>
      <c r="B182">
        <v>34981951</v>
      </c>
      <c r="C182">
        <v>34999203</v>
      </c>
      <c r="D182">
        <v>29172362</v>
      </c>
      <c r="E182">
        <v>1</v>
      </c>
      <c r="F182">
        <v>1</v>
      </c>
      <c r="G182">
        <v>1</v>
      </c>
      <c r="H182">
        <v>2</v>
      </c>
      <c r="I182" t="s">
        <v>431</v>
      </c>
      <c r="J182" t="s">
        <v>432</v>
      </c>
      <c r="K182" t="s">
        <v>433</v>
      </c>
      <c r="L182">
        <v>1368</v>
      </c>
      <c r="N182">
        <v>1011</v>
      </c>
      <c r="O182" t="s">
        <v>334</v>
      </c>
      <c r="P182" t="s">
        <v>334</v>
      </c>
      <c r="Q182">
        <v>1</v>
      </c>
      <c r="W182">
        <v>0</v>
      </c>
      <c r="X182">
        <v>2071614860</v>
      </c>
      <c r="Y182">
        <v>0.2</v>
      </c>
      <c r="AA182">
        <v>0</v>
      </c>
      <c r="AB182">
        <v>1089.32</v>
      </c>
      <c r="AC182">
        <v>427.95</v>
      </c>
      <c r="AD182">
        <v>0</v>
      </c>
      <c r="AE182">
        <v>0</v>
      </c>
      <c r="AF182">
        <v>134.65</v>
      </c>
      <c r="AG182">
        <v>13.5</v>
      </c>
      <c r="AH182">
        <v>0</v>
      </c>
      <c r="AI182">
        <v>1</v>
      </c>
      <c r="AJ182">
        <v>8.09</v>
      </c>
      <c r="AK182">
        <v>31.7</v>
      </c>
      <c r="AL182">
        <v>1</v>
      </c>
      <c r="AN182">
        <v>0</v>
      </c>
      <c r="AO182">
        <v>1</v>
      </c>
      <c r="AP182">
        <v>0</v>
      </c>
      <c r="AQ182">
        <v>0</v>
      </c>
      <c r="AR182">
        <v>0</v>
      </c>
      <c r="AS182" t="s">
        <v>3</v>
      </c>
      <c r="AT182">
        <v>0.2</v>
      </c>
      <c r="AU182" t="s">
        <v>3</v>
      </c>
      <c r="AV182">
        <v>0</v>
      </c>
      <c r="AW182">
        <v>2</v>
      </c>
      <c r="AX182">
        <v>35520734</v>
      </c>
      <c r="AY182">
        <v>1</v>
      </c>
      <c r="AZ182">
        <v>0</v>
      </c>
      <c r="BA182">
        <v>186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0</v>
      </c>
      <c r="BM182">
        <v>0</v>
      </c>
      <c r="BN182">
        <v>0</v>
      </c>
      <c r="BO182">
        <v>0</v>
      </c>
      <c r="BP182">
        <v>0</v>
      </c>
      <c r="BQ182">
        <v>0</v>
      </c>
      <c r="BR182">
        <v>0</v>
      </c>
      <c r="BS182">
        <v>0</v>
      </c>
      <c r="BT182">
        <v>0</v>
      </c>
      <c r="BU182">
        <v>0</v>
      </c>
      <c r="BV182">
        <v>0</v>
      </c>
      <c r="BW182">
        <v>0</v>
      </c>
      <c r="CX182">
        <f>Y182*Source!I102</f>
        <v>8.0000000000000002E-3</v>
      </c>
      <c r="CY182">
        <f>AB182</f>
        <v>1089.32</v>
      </c>
      <c r="CZ182">
        <f>AF182</f>
        <v>134.65</v>
      </c>
      <c r="DA182">
        <f>AJ182</f>
        <v>8.09</v>
      </c>
      <c r="DB182">
        <f t="shared" si="25"/>
        <v>26.93</v>
      </c>
      <c r="DC182">
        <f t="shared" si="26"/>
        <v>2.7</v>
      </c>
    </row>
    <row r="183" spans="1:107">
      <c r="A183">
        <f>ROW(Source!A102)</f>
        <v>102</v>
      </c>
      <c r="B183">
        <v>34981951</v>
      </c>
      <c r="C183">
        <v>34999203</v>
      </c>
      <c r="D183">
        <v>29174913</v>
      </c>
      <c r="E183">
        <v>1</v>
      </c>
      <c r="F183">
        <v>1</v>
      </c>
      <c r="G183">
        <v>1</v>
      </c>
      <c r="H183">
        <v>2</v>
      </c>
      <c r="I183" t="s">
        <v>349</v>
      </c>
      <c r="J183" t="s">
        <v>350</v>
      </c>
      <c r="K183" t="s">
        <v>351</v>
      </c>
      <c r="L183">
        <v>1368</v>
      </c>
      <c r="N183">
        <v>1011</v>
      </c>
      <c r="O183" t="s">
        <v>334</v>
      </c>
      <c r="P183" t="s">
        <v>334</v>
      </c>
      <c r="Q183">
        <v>1</v>
      </c>
      <c r="W183">
        <v>0</v>
      </c>
      <c r="X183">
        <v>458544584</v>
      </c>
      <c r="Y183">
        <v>0.2</v>
      </c>
      <c r="AA183">
        <v>0</v>
      </c>
      <c r="AB183">
        <v>908.31</v>
      </c>
      <c r="AC183">
        <v>367.72</v>
      </c>
      <c r="AD183">
        <v>0</v>
      </c>
      <c r="AE183">
        <v>0</v>
      </c>
      <c r="AF183">
        <v>87.17</v>
      </c>
      <c r="AG183">
        <v>11.6</v>
      </c>
      <c r="AH183">
        <v>0</v>
      </c>
      <c r="AI183">
        <v>1</v>
      </c>
      <c r="AJ183">
        <v>10.42</v>
      </c>
      <c r="AK183">
        <v>31.7</v>
      </c>
      <c r="AL183">
        <v>1</v>
      </c>
      <c r="AN183">
        <v>0</v>
      </c>
      <c r="AO183">
        <v>1</v>
      </c>
      <c r="AP183">
        <v>0</v>
      </c>
      <c r="AQ183">
        <v>0</v>
      </c>
      <c r="AR183">
        <v>0</v>
      </c>
      <c r="AS183" t="s">
        <v>3</v>
      </c>
      <c r="AT183">
        <v>0.2</v>
      </c>
      <c r="AU183" t="s">
        <v>3</v>
      </c>
      <c r="AV183">
        <v>0</v>
      </c>
      <c r="AW183">
        <v>2</v>
      </c>
      <c r="AX183">
        <v>35520735</v>
      </c>
      <c r="AY183">
        <v>1</v>
      </c>
      <c r="AZ183">
        <v>0</v>
      </c>
      <c r="BA183">
        <v>187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0</v>
      </c>
      <c r="BM183">
        <v>0</v>
      </c>
      <c r="BN183">
        <v>0</v>
      </c>
      <c r="BO183">
        <v>0</v>
      </c>
      <c r="BP183">
        <v>0</v>
      </c>
      <c r="BQ183">
        <v>0</v>
      </c>
      <c r="BR183">
        <v>0</v>
      </c>
      <c r="BS183">
        <v>0</v>
      </c>
      <c r="BT183">
        <v>0</v>
      </c>
      <c r="BU183">
        <v>0</v>
      </c>
      <c r="BV183">
        <v>0</v>
      </c>
      <c r="BW183">
        <v>0</v>
      </c>
      <c r="CX183">
        <f>Y183*Source!I102</f>
        <v>8.0000000000000002E-3</v>
      </c>
      <c r="CY183">
        <f>AB183</f>
        <v>908.31</v>
      </c>
      <c r="CZ183">
        <f>AF183</f>
        <v>87.17</v>
      </c>
      <c r="DA183">
        <f>AJ183</f>
        <v>10.42</v>
      </c>
      <c r="DB183">
        <f t="shared" si="25"/>
        <v>17.43</v>
      </c>
      <c r="DC183">
        <f t="shared" si="26"/>
        <v>2.3199999999999998</v>
      </c>
    </row>
    <row r="184" spans="1:107">
      <c r="A184">
        <f>ROW(Source!A102)</f>
        <v>102</v>
      </c>
      <c r="B184">
        <v>34981951</v>
      </c>
      <c r="C184">
        <v>34999203</v>
      </c>
      <c r="D184">
        <v>29164111</v>
      </c>
      <c r="E184">
        <v>1</v>
      </c>
      <c r="F184">
        <v>1</v>
      </c>
      <c r="G184">
        <v>1</v>
      </c>
      <c r="H184">
        <v>3</v>
      </c>
      <c r="I184" t="s">
        <v>543</v>
      </c>
      <c r="J184" t="s">
        <v>544</v>
      </c>
      <c r="K184" t="s">
        <v>545</v>
      </c>
      <c r="L184">
        <v>1355</v>
      </c>
      <c r="N184">
        <v>1010</v>
      </c>
      <c r="O184" t="s">
        <v>85</v>
      </c>
      <c r="P184" t="s">
        <v>85</v>
      </c>
      <c r="Q184">
        <v>100</v>
      </c>
      <c r="W184">
        <v>0</v>
      </c>
      <c r="X184">
        <v>-1689080274</v>
      </c>
      <c r="Y184">
        <v>1.02</v>
      </c>
      <c r="AA184">
        <v>783</v>
      </c>
      <c r="AB184">
        <v>0</v>
      </c>
      <c r="AC184">
        <v>0</v>
      </c>
      <c r="AD184">
        <v>0</v>
      </c>
      <c r="AE184">
        <v>100</v>
      </c>
      <c r="AF184">
        <v>0</v>
      </c>
      <c r="AG184">
        <v>0</v>
      </c>
      <c r="AH184">
        <v>0</v>
      </c>
      <c r="AI184">
        <v>7.83</v>
      </c>
      <c r="AJ184">
        <v>1</v>
      </c>
      <c r="AK184">
        <v>1</v>
      </c>
      <c r="AL184">
        <v>1</v>
      </c>
      <c r="AN184">
        <v>0</v>
      </c>
      <c r="AO184">
        <v>1</v>
      </c>
      <c r="AP184">
        <v>0</v>
      </c>
      <c r="AQ184">
        <v>0</v>
      </c>
      <c r="AR184">
        <v>0</v>
      </c>
      <c r="AS184" t="s">
        <v>3</v>
      </c>
      <c r="AT184">
        <v>1.02</v>
      </c>
      <c r="AU184" t="s">
        <v>3</v>
      </c>
      <c r="AV184">
        <v>0</v>
      </c>
      <c r="AW184">
        <v>2</v>
      </c>
      <c r="AX184">
        <v>35520736</v>
      </c>
      <c r="AY184">
        <v>1</v>
      </c>
      <c r="AZ184">
        <v>0</v>
      </c>
      <c r="BA184">
        <v>188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0</v>
      </c>
      <c r="BL184">
        <v>0</v>
      </c>
      <c r="BM184">
        <v>0</v>
      </c>
      <c r="BN184">
        <v>0</v>
      </c>
      <c r="BO184">
        <v>0</v>
      </c>
      <c r="BP184">
        <v>0</v>
      </c>
      <c r="BQ184">
        <v>0</v>
      </c>
      <c r="BR184">
        <v>0</v>
      </c>
      <c r="BS184">
        <v>0</v>
      </c>
      <c r="BT184">
        <v>0</v>
      </c>
      <c r="BU184">
        <v>0</v>
      </c>
      <c r="BV184">
        <v>0</v>
      </c>
      <c r="BW184">
        <v>0</v>
      </c>
      <c r="CX184">
        <f>Y184*Source!I102</f>
        <v>4.0800000000000003E-2</v>
      </c>
      <c r="CY184">
        <f>AA184</f>
        <v>783</v>
      </c>
      <c r="CZ184">
        <f>AE184</f>
        <v>100</v>
      </c>
      <c r="DA184">
        <f>AI184</f>
        <v>7.83</v>
      </c>
      <c r="DB184">
        <f t="shared" si="25"/>
        <v>102</v>
      </c>
      <c r="DC184">
        <f t="shared" si="26"/>
        <v>0</v>
      </c>
    </row>
    <row r="185" spans="1:107">
      <c r="A185">
        <f>ROW(Source!A102)</f>
        <v>102</v>
      </c>
      <c r="B185">
        <v>34981951</v>
      </c>
      <c r="C185">
        <v>34999203</v>
      </c>
      <c r="D185">
        <v>29171808</v>
      </c>
      <c r="E185">
        <v>1</v>
      </c>
      <c r="F185">
        <v>1</v>
      </c>
      <c r="G185">
        <v>1</v>
      </c>
      <c r="H185">
        <v>3</v>
      </c>
      <c r="I185" t="s">
        <v>446</v>
      </c>
      <c r="J185" t="s">
        <v>447</v>
      </c>
      <c r="K185" t="s">
        <v>448</v>
      </c>
      <c r="L185">
        <v>1374</v>
      </c>
      <c r="N185">
        <v>1013</v>
      </c>
      <c r="O185" t="s">
        <v>449</v>
      </c>
      <c r="P185" t="s">
        <v>449</v>
      </c>
      <c r="Q185">
        <v>1</v>
      </c>
      <c r="W185">
        <v>0</v>
      </c>
      <c r="X185">
        <v>-915781824</v>
      </c>
      <c r="Y185">
        <v>18.73</v>
      </c>
      <c r="AA185">
        <v>1</v>
      </c>
      <c r="AB185">
        <v>0</v>
      </c>
      <c r="AC185">
        <v>0</v>
      </c>
      <c r="AD185">
        <v>0</v>
      </c>
      <c r="AE185">
        <v>1</v>
      </c>
      <c r="AF185">
        <v>0</v>
      </c>
      <c r="AG185">
        <v>0</v>
      </c>
      <c r="AH185">
        <v>0</v>
      </c>
      <c r="AI185">
        <v>1</v>
      </c>
      <c r="AJ185">
        <v>1</v>
      </c>
      <c r="AK185">
        <v>1</v>
      </c>
      <c r="AL185">
        <v>1</v>
      </c>
      <c r="AN185">
        <v>0</v>
      </c>
      <c r="AO185">
        <v>1</v>
      </c>
      <c r="AP185">
        <v>0</v>
      </c>
      <c r="AQ185">
        <v>0</v>
      </c>
      <c r="AR185">
        <v>0</v>
      </c>
      <c r="AS185" t="s">
        <v>3</v>
      </c>
      <c r="AT185">
        <v>18.73</v>
      </c>
      <c r="AU185" t="s">
        <v>3</v>
      </c>
      <c r="AV185">
        <v>0</v>
      </c>
      <c r="AW185">
        <v>2</v>
      </c>
      <c r="AX185">
        <v>35520737</v>
      </c>
      <c r="AY185">
        <v>1</v>
      </c>
      <c r="AZ185">
        <v>0</v>
      </c>
      <c r="BA185">
        <v>189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0</v>
      </c>
      <c r="BM185">
        <v>0</v>
      </c>
      <c r="BN185">
        <v>0</v>
      </c>
      <c r="BO185">
        <v>0</v>
      </c>
      <c r="BP185">
        <v>0</v>
      </c>
      <c r="BQ185">
        <v>0</v>
      </c>
      <c r="BR185">
        <v>0</v>
      </c>
      <c r="BS185">
        <v>0</v>
      </c>
      <c r="BT185">
        <v>0</v>
      </c>
      <c r="BU185">
        <v>0</v>
      </c>
      <c r="BV185">
        <v>0</v>
      </c>
      <c r="BW185">
        <v>0</v>
      </c>
      <c r="CX185">
        <f>Y185*Source!I102</f>
        <v>0.74920000000000009</v>
      </c>
      <c r="CY185">
        <f>AA185</f>
        <v>1</v>
      </c>
      <c r="CZ185">
        <f>AE185</f>
        <v>1</v>
      </c>
      <c r="DA185">
        <f>AI185</f>
        <v>1</v>
      </c>
      <c r="DB185">
        <f t="shared" si="25"/>
        <v>18.73</v>
      </c>
      <c r="DC185">
        <f t="shared" si="26"/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R189"/>
  <sheetViews>
    <sheetView workbookViewId="0"/>
  </sheetViews>
  <sheetFormatPr defaultColWidth="9.140625" defaultRowHeight="12.75"/>
  <cols>
    <col min="1" max="256" width="9.140625" customWidth="1"/>
  </cols>
  <sheetData>
    <row r="1" spans="1:44">
      <c r="A1">
        <f>ROW(Source!A28)</f>
        <v>28</v>
      </c>
      <c r="B1">
        <v>35519988</v>
      </c>
      <c r="C1">
        <v>34982153</v>
      </c>
      <c r="D1">
        <v>18410171</v>
      </c>
      <c r="E1">
        <v>1</v>
      </c>
      <c r="F1">
        <v>1</v>
      </c>
      <c r="G1">
        <v>1</v>
      </c>
      <c r="H1">
        <v>1</v>
      </c>
      <c r="I1" t="s">
        <v>325</v>
      </c>
      <c r="J1" t="s">
        <v>3</v>
      </c>
      <c r="K1" t="s">
        <v>326</v>
      </c>
      <c r="L1">
        <v>1369</v>
      </c>
      <c r="N1">
        <v>1013</v>
      </c>
      <c r="O1" t="s">
        <v>327</v>
      </c>
      <c r="P1" t="s">
        <v>327</v>
      </c>
      <c r="Q1">
        <v>1</v>
      </c>
      <c r="X1">
        <v>12.3</v>
      </c>
      <c r="Y1">
        <v>0</v>
      </c>
      <c r="Z1">
        <v>0</v>
      </c>
      <c r="AA1">
        <v>0</v>
      </c>
      <c r="AB1">
        <v>280.14999999999998</v>
      </c>
      <c r="AC1">
        <v>0</v>
      </c>
      <c r="AD1">
        <v>1</v>
      </c>
      <c r="AE1">
        <v>1</v>
      </c>
      <c r="AF1" t="s">
        <v>3</v>
      </c>
      <c r="AG1">
        <v>12.3</v>
      </c>
      <c r="AH1">
        <v>2</v>
      </c>
      <c r="AI1">
        <v>35519988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>
      <c r="A2">
        <f>ROW(Source!A28)</f>
        <v>28</v>
      </c>
      <c r="B2">
        <v>35519989</v>
      </c>
      <c r="C2">
        <v>34982153</v>
      </c>
      <c r="D2">
        <v>121548</v>
      </c>
      <c r="E2">
        <v>1</v>
      </c>
      <c r="F2">
        <v>1</v>
      </c>
      <c r="G2">
        <v>1</v>
      </c>
      <c r="H2">
        <v>1</v>
      </c>
      <c r="I2" t="s">
        <v>328</v>
      </c>
      <c r="J2" t="s">
        <v>3</v>
      </c>
      <c r="K2" t="s">
        <v>329</v>
      </c>
      <c r="L2">
        <v>608254</v>
      </c>
      <c r="N2">
        <v>1013</v>
      </c>
      <c r="O2" t="s">
        <v>330</v>
      </c>
      <c r="P2" t="s">
        <v>330</v>
      </c>
      <c r="Q2">
        <v>1</v>
      </c>
      <c r="X2">
        <v>2.54</v>
      </c>
      <c r="Y2">
        <v>0</v>
      </c>
      <c r="Z2">
        <v>0</v>
      </c>
      <c r="AA2">
        <v>0</v>
      </c>
      <c r="AB2">
        <v>0</v>
      </c>
      <c r="AC2">
        <v>0</v>
      </c>
      <c r="AD2">
        <v>1</v>
      </c>
      <c r="AE2">
        <v>2</v>
      </c>
      <c r="AF2" t="s">
        <v>3</v>
      </c>
      <c r="AG2">
        <v>2.54</v>
      </c>
      <c r="AH2">
        <v>2</v>
      </c>
      <c r="AI2">
        <v>35519989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>
      <c r="A3">
        <f>ROW(Source!A28)</f>
        <v>28</v>
      </c>
      <c r="B3">
        <v>35519990</v>
      </c>
      <c r="C3">
        <v>34982153</v>
      </c>
      <c r="D3">
        <v>29172710</v>
      </c>
      <c r="E3">
        <v>1</v>
      </c>
      <c r="F3">
        <v>1</v>
      </c>
      <c r="G3">
        <v>1</v>
      </c>
      <c r="H3">
        <v>2</v>
      </c>
      <c r="I3" t="s">
        <v>331</v>
      </c>
      <c r="J3" t="s">
        <v>332</v>
      </c>
      <c r="K3" t="s">
        <v>333</v>
      </c>
      <c r="L3">
        <v>1368</v>
      </c>
      <c r="N3">
        <v>1011</v>
      </c>
      <c r="O3" t="s">
        <v>334</v>
      </c>
      <c r="P3" t="s">
        <v>334</v>
      </c>
      <c r="Q3">
        <v>1</v>
      </c>
      <c r="X3">
        <v>2.54</v>
      </c>
      <c r="Y3">
        <v>0</v>
      </c>
      <c r="Z3">
        <v>46.56</v>
      </c>
      <c r="AA3">
        <v>10.06</v>
      </c>
      <c r="AB3">
        <v>0</v>
      </c>
      <c r="AC3">
        <v>0</v>
      </c>
      <c r="AD3">
        <v>1</v>
      </c>
      <c r="AE3">
        <v>0</v>
      </c>
      <c r="AF3" t="s">
        <v>3</v>
      </c>
      <c r="AG3">
        <v>2.54</v>
      </c>
      <c r="AH3">
        <v>2</v>
      </c>
      <c r="AI3">
        <v>35519990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>
      <c r="A4">
        <f>ROW(Source!A28)</f>
        <v>28</v>
      </c>
      <c r="B4">
        <v>35519991</v>
      </c>
      <c r="C4">
        <v>34982153</v>
      </c>
      <c r="D4">
        <v>29174533</v>
      </c>
      <c r="E4">
        <v>1</v>
      </c>
      <c r="F4">
        <v>1</v>
      </c>
      <c r="G4">
        <v>1</v>
      </c>
      <c r="H4">
        <v>2</v>
      </c>
      <c r="I4" t="s">
        <v>335</v>
      </c>
      <c r="J4" t="s">
        <v>336</v>
      </c>
      <c r="K4" t="s">
        <v>337</v>
      </c>
      <c r="L4">
        <v>1368</v>
      </c>
      <c r="N4">
        <v>1011</v>
      </c>
      <c r="O4" t="s">
        <v>334</v>
      </c>
      <c r="P4" t="s">
        <v>334</v>
      </c>
      <c r="Q4">
        <v>1</v>
      </c>
      <c r="X4">
        <v>5.08</v>
      </c>
      <c r="Y4">
        <v>0</v>
      </c>
      <c r="Z4">
        <v>1.53</v>
      </c>
      <c r="AA4">
        <v>0</v>
      </c>
      <c r="AB4">
        <v>0</v>
      </c>
      <c r="AC4">
        <v>0</v>
      </c>
      <c r="AD4">
        <v>1</v>
      </c>
      <c r="AE4">
        <v>0</v>
      </c>
      <c r="AF4" t="s">
        <v>3</v>
      </c>
      <c r="AG4">
        <v>5.08</v>
      </c>
      <c r="AH4">
        <v>2</v>
      </c>
      <c r="AI4">
        <v>35519991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>
      <c r="A5">
        <f>ROW(Source!A29)</f>
        <v>29</v>
      </c>
      <c r="B5">
        <v>35520390</v>
      </c>
      <c r="C5">
        <v>35520389</v>
      </c>
      <c r="D5">
        <v>18410572</v>
      </c>
      <c r="E5">
        <v>1</v>
      </c>
      <c r="F5">
        <v>1</v>
      </c>
      <c r="G5">
        <v>1</v>
      </c>
      <c r="H5">
        <v>1</v>
      </c>
      <c r="I5" t="s">
        <v>338</v>
      </c>
      <c r="J5" t="s">
        <v>3</v>
      </c>
      <c r="K5" t="s">
        <v>339</v>
      </c>
      <c r="L5">
        <v>1369</v>
      </c>
      <c r="N5">
        <v>1013</v>
      </c>
      <c r="O5" t="s">
        <v>327</v>
      </c>
      <c r="P5" t="s">
        <v>327</v>
      </c>
      <c r="Q5">
        <v>1</v>
      </c>
      <c r="X5">
        <v>170.75</v>
      </c>
      <c r="Y5">
        <v>0</v>
      </c>
      <c r="Z5">
        <v>0</v>
      </c>
      <c r="AA5">
        <v>0</v>
      </c>
      <c r="AB5">
        <v>272.97000000000003</v>
      </c>
      <c r="AC5">
        <v>0</v>
      </c>
      <c r="AD5">
        <v>1</v>
      </c>
      <c r="AE5">
        <v>1</v>
      </c>
      <c r="AF5" t="s">
        <v>3</v>
      </c>
      <c r="AG5">
        <v>170.75</v>
      </c>
      <c r="AH5">
        <v>2</v>
      </c>
      <c r="AI5">
        <v>35520390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>
      <c r="A6">
        <f>ROW(Source!A29)</f>
        <v>29</v>
      </c>
      <c r="B6">
        <v>35520391</v>
      </c>
      <c r="C6">
        <v>35520389</v>
      </c>
      <c r="D6">
        <v>121548</v>
      </c>
      <c r="E6">
        <v>1</v>
      </c>
      <c r="F6">
        <v>1</v>
      </c>
      <c r="G6">
        <v>1</v>
      </c>
      <c r="H6">
        <v>1</v>
      </c>
      <c r="I6" t="s">
        <v>328</v>
      </c>
      <c r="J6" t="s">
        <v>3</v>
      </c>
      <c r="K6" t="s">
        <v>329</v>
      </c>
      <c r="L6">
        <v>608254</v>
      </c>
      <c r="N6">
        <v>1013</v>
      </c>
      <c r="O6" t="s">
        <v>330</v>
      </c>
      <c r="P6" t="s">
        <v>330</v>
      </c>
      <c r="Q6">
        <v>1</v>
      </c>
      <c r="X6">
        <v>1.76</v>
      </c>
      <c r="Y6">
        <v>0</v>
      </c>
      <c r="Z6">
        <v>0</v>
      </c>
      <c r="AA6">
        <v>0</v>
      </c>
      <c r="AB6">
        <v>0</v>
      </c>
      <c r="AC6">
        <v>0</v>
      </c>
      <c r="AD6">
        <v>1</v>
      </c>
      <c r="AE6">
        <v>2</v>
      </c>
      <c r="AF6" t="s">
        <v>3</v>
      </c>
      <c r="AG6">
        <v>1.76</v>
      </c>
      <c r="AH6">
        <v>2</v>
      </c>
      <c r="AI6">
        <v>35520391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>
      <c r="A7">
        <f>ROW(Source!A29)</f>
        <v>29</v>
      </c>
      <c r="B7">
        <v>35520392</v>
      </c>
      <c r="C7">
        <v>35520389</v>
      </c>
      <c r="D7">
        <v>29172556</v>
      </c>
      <c r="E7">
        <v>1</v>
      </c>
      <c r="F7">
        <v>1</v>
      </c>
      <c r="G7">
        <v>1</v>
      </c>
      <c r="H7">
        <v>2</v>
      </c>
      <c r="I7" t="s">
        <v>340</v>
      </c>
      <c r="J7" t="s">
        <v>341</v>
      </c>
      <c r="K7" t="s">
        <v>342</v>
      </c>
      <c r="L7">
        <v>1368</v>
      </c>
      <c r="N7">
        <v>1011</v>
      </c>
      <c r="O7" t="s">
        <v>334</v>
      </c>
      <c r="P7" t="s">
        <v>334</v>
      </c>
      <c r="Q7">
        <v>1</v>
      </c>
      <c r="X7">
        <v>1.76</v>
      </c>
      <c r="Y7">
        <v>0</v>
      </c>
      <c r="Z7">
        <v>31.26</v>
      </c>
      <c r="AA7">
        <v>13.5</v>
      </c>
      <c r="AB7">
        <v>0</v>
      </c>
      <c r="AC7">
        <v>0</v>
      </c>
      <c r="AD7">
        <v>1</v>
      </c>
      <c r="AE7">
        <v>0</v>
      </c>
      <c r="AF7" t="s">
        <v>3</v>
      </c>
      <c r="AG7">
        <v>1.76</v>
      </c>
      <c r="AH7">
        <v>2</v>
      </c>
      <c r="AI7">
        <v>35520392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>
      <c r="A8">
        <f>ROW(Source!A29)</f>
        <v>29</v>
      </c>
      <c r="B8">
        <v>35520393</v>
      </c>
      <c r="C8">
        <v>35520389</v>
      </c>
      <c r="D8">
        <v>29173472</v>
      </c>
      <c r="E8">
        <v>1</v>
      </c>
      <c r="F8">
        <v>1</v>
      </c>
      <c r="G8">
        <v>1</v>
      </c>
      <c r="H8">
        <v>2</v>
      </c>
      <c r="I8" t="s">
        <v>343</v>
      </c>
      <c r="J8" t="s">
        <v>344</v>
      </c>
      <c r="K8" t="s">
        <v>345</v>
      </c>
      <c r="L8">
        <v>1368</v>
      </c>
      <c r="N8">
        <v>1011</v>
      </c>
      <c r="O8" t="s">
        <v>334</v>
      </c>
      <c r="P8" t="s">
        <v>334</v>
      </c>
      <c r="Q8">
        <v>1</v>
      </c>
      <c r="X8">
        <v>9.81</v>
      </c>
      <c r="Y8">
        <v>0</v>
      </c>
      <c r="Z8">
        <v>3</v>
      </c>
      <c r="AA8">
        <v>0</v>
      </c>
      <c r="AB8">
        <v>0</v>
      </c>
      <c r="AC8">
        <v>0</v>
      </c>
      <c r="AD8">
        <v>1</v>
      </c>
      <c r="AE8">
        <v>0</v>
      </c>
      <c r="AF8" t="s">
        <v>3</v>
      </c>
      <c r="AG8">
        <v>9.81</v>
      </c>
      <c r="AH8">
        <v>2</v>
      </c>
      <c r="AI8">
        <v>35520393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>
      <c r="A9">
        <f>ROW(Source!A29)</f>
        <v>29</v>
      </c>
      <c r="B9">
        <v>35520394</v>
      </c>
      <c r="C9">
        <v>35520389</v>
      </c>
      <c r="D9">
        <v>29174580</v>
      </c>
      <c r="E9">
        <v>1</v>
      </c>
      <c r="F9">
        <v>1</v>
      </c>
      <c r="G9">
        <v>1</v>
      </c>
      <c r="H9">
        <v>2</v>
      </c>
      <c r="I9" t="s">
        <v>346</v>
      </c>
      <c r="J9" t="s">
        <v>347</v>
      </c>
      <c r="K9" t="s">
        <v>348</v>
      </c>
      <c r="L9">
        <v>1368</v>
      </c>
      <c r="N9">
        <v>1011</v>
      </c>
      <c r="O9" t="s">
        <v>334</v>
      </c>
      <c r="P9" t="s">
        <v>334</v>
      </c>
      <c r="Q9">
        <v>1</v>
      </c>
      <c r="X9">
        <v>15.12</v>
      </c>
      <c r="Y9">
        <v>0</v>
      </c>
      <c r="Z9">
        <v>2.08</v>
      </c>
      <c r="AA9">
        <v>0</v>
      </c>
      <c r="AB9">
        <v>0</v>
      </c>
      <c r="AC9">
        <v>0</v>
      </c>
      <c r="AD9">
        <v>1</v>
      </c>
      <c r="AE9">
        <v>0</v>
      </c>
      <c r="AF9" t="s">
        <v>3</v>
      </c>
      <c r="AG9">
        <v>15.12</v>
      </c>
      <c r="AH9">
        <v>2</v>
      </c>
      <c r="AI9">
        <v>35520394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>
      <c r="A10">
        <f>ROW(Source!A29)</f>
        <v>29</v>
      </c>
      <c r="B10">
        <v>35520395</v>
      </c>
      <c r="C10">
        <v>35520389</v>
      </c>
      <c r="D10">
        <v>29174913</v>
      </c>
      <c r="E10">
        <v>1</v>
      </c>
      <c r="F10">
        <v>1</v>
      </c>
      <c r="G10">
        <v>1</v>
      </c>
      <c r="H10">
        <v>2</v>
      </c>
      <c r="I10" t="s">
        <v>349</v>
      </c>
      <c r="J10" t="s">
        <v>350</v>
      </c>
      <c r="K10" t="s">
        <v>351</v>
      </c>
      <c r="L10">
        <v>1368</v>
      </c>
      <c r="N10">
        <v>1011</v>
      </c>
      <c r="O10" t="s">
        <v>334</v>
      </c>
      <c r="P10" t="s">
        <v>334</v>
      </c>
      <c r="Q10">
        <v>1</v>
      </c>
      <c r="X10">
        <v>3.57</v>
      </c>
      <c r="Y10">
        <v>0</v>
      </c>
      <c r="Z10">
        <v>87.17</v>
      </c>
      <c r="AA10">
        <v>11.6</v>
      </c>
      <c r="AB10">
        <v>0</v>
      </c>
      <c r="AC10">
        <v>0</v>
      </c>
      <c r="AD10">
        <v>1</v>
      </c>
      <c r="AE10">
        <v>0</v>
      </c>
      <c r="AF10" t="s">
        <v>3</v>
      </c>
      <c r="AG10">
        <v>3.57</v>
      </c>
      <c r="AH10">
        <v>2</v>
      </c>
      <c r="AI10">
        <v>35520395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>
      <c r="A11">
        <f>ROW(Source!A29)</f>
        <v>29</v>
      </c>
      <c r="B11">
        <v>35520396</v>
      </c>
      <c r="C11">
        <v>35520389</v>
      </c>
      <c r="D11">
        <v>29110827</v>
      </c>
      <c r="E11">
        <v>1</v>
      </c>
      <c r="F11">
        <v>1</v>
      </c>
      <c r="G11">
        <v>1</v>
      </c>
      <c r="H11">
        <v>3</v>
      </c>
      <c r="I11" t="s">
        <v>352</v>
      </c>
      <c r="J11" t="s">
        <v>353</v>
      </c>
      <c r="K11" t="s">
        <v>354</v>
      </c>
      <c r="L11">
        <v>1301</v>
      </c>
      <c r="N11">
        <v>1003</v>
      </c>
      <c r="O11" t="s">
        <v>52</v>
      </c>
      <c r="P11" t="s">
        <v>52</v>
      </c>
      <c r="Q11">
        <v>1</v>
      </c>
      <c r="X11">
        <v>347</v>
      </c>
      <c r="Y11">
        <v>6.4</v>
      </c>
      <c r="Z11">
        <v>0</v>
      </c>
      <c r="AA11">
        <v>0</v>
      </c>
      <c r="AB11">
        <v>0</v>
      </c>
      <c r="AC11">
        <v>0</v>
      </c>
      <c r="AD11">
        <v>1</v>
      </c>
      <c r="AE11">
        <v>0</v>
      </c>
      <c r="AF11" t="s">
        <v>3</v>
      </c>
      <c r="AG11">
        <v>347</v>
      </c>
      <c r="AH11">
        <v>2</v>
      </c>
      <c r="AI11">
        <v>35520396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>
      <c r="A12">
        <f>ROW(Source!A29)</f>
        <v>29</v>
      </c>
      <c r="B12">
        <v>35520397</v>
      </c>
      <c r="C12">
        <v>35520389</v>
      </c>
      <c r="D12">
        <v>29110828</v>
      </c>
      <c r="E12">
        <v>1</v>
      </c>
      <c r="F12">
        <v>1</v>
      </c>
      <c r="G12">
        <v>1</v>
      </c>
      <c r="H12">
        <v>3</v>
      </c>
      <c r="I12" t="s">
        <v>355</v>
      </c>
      <c r="J12" t="s">
        <v>356</v>
      </c>
      <c r="K12" t="s">
        <v>357</v>
      </c>
      <c r="L12">
        <v>1301</v>
      </c>
      <c r="N12">
        <v>1003</v>
      </c>
      <c r="O12" t="s">
        <v>52</v>
      </c>
      <c r="P12" t="s">
        <v>52</v>
      </c>
      <c r="Q12">
        <v>1</v>
      </c>
      <c r="X12">
        <v>71</v>
      </c>
      <c r="Y12">
        <v>7.99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0</v>
      </c>
      <c r="AF12" t="s">
        <v>3</v>
      </c>
      <c r="AG12">
        <v>71</v>
      </c>
      <c r="AH12">
        <v>2</v>
      </c>
      <c r="AI12">
        <v>35520397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>
      <c r="A13">
        <f>ROW(Source!A29)</f>
        <v>29</v>
      </c>
      <c r="B13">
        <v>35520398</v>
      </c>
      <c r="C13">
        <v>35520389</v>
      </c>
      <c r="D13">
        <v>29108696</v>
      </c>
      <c r="E13">
        <v>1</v>
      </c>
      <c r="F13">
        <v>1</v>
      </c>
      <c r="G13">
        <v>1</v>
      </c>
      <c r="H13">
        <v>3</v>
      </c>
      <c r="I13" t="s">
        <v>358</v>
      </c>
      <c r="J13" t="s">
        <v>359</v>
      </c>
      <c r="K13" t="s">
        <v>360</v>
      </c>
      <c r="L13">
        <v>1354</v>
      </c>
      <c r="N13">
        <v>1010</v>
      </c>
      <c r="O13" t="s">
        <v>361</v>
      </c>
      <c r="P13" t="s">
        <v>361</v>
      </c>
      <c r="Q13">
        <v>1</v>
      </c>
      <c r="X13">
        <v>92</v>
      </c>
      <c r="Y13">
        <v>67.209999999999994</v>
      </c>
      <c r="Z13">
        <v>0</v>
      </c>
      <c r="AA13">
        <v>0</v>
      </c>
      <c r="AB13">
        <v>0</v>
      </c>
      <c r="AC13">
        <v>0</v>
      </c>
      <c r="AD13">
        <v>1</v>
      </c>
      <c r="AE13">
        <v>0</v>
      </c>
      <c r="AF13" t="s">
        <v>3</v>
      </c>
      <c r="AG13">
        <v>92</v>
      </c>
      <c r="AH13">
        <v>2</v>
      </c>
      <c r="AI13">
        <v>35520398</v>
      </c>
      <c r="AJ13">
        <v>13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>
      <c r="A14">
        <f>ROW(Source!A29)</f>
        <v>29</v>
      </c>
      <c r="B14">
        <v>35520399</v>
      </c>
      <c r="C14">
        <v>35520389</v>
      </c>
      <c r="D14">
        <v>29110830</v>
      </c>
      <c r="E14">
        <v>1</v>
      </c>
      <c r="F14">
        <v>1</v>
      </c>
      <c r="G14">
        <v>1</v>
      </c>
      <c r="H14">
        <v>3</v>
      </c>
      <c r="I14" t="s">
        <v>362</v>
      </c>
      <c r="J14" t="s">
        <v>363</v>
      </c>
      <c r="K14" t="s">
        <v>364</v>
      </c>
      <c r="L14">
        <v>1301</v>
      </c>
      <c r="N14">
        <v>1003</v>
      </c>
      <c r="O14" t="s">
        <v>52</v>
      </c>
      <c r="P14" t="s">
        <v>52</v>
      </c>
      <c r="Q14">
        <v>1</v>
      </c>
      <c r="X14">
        <v>214</v>
      </c>
      <c r="Y14">
        <v>6.42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0</v>
      </c>
      <c r="AF14" t="s">
        <v>3</v>
      </c>
      <c r="AG14">
        <v>214</v>
      </c>
      <c r="AH14">
        <v>2</v>
      </c>
      <c r="AI14">
        <v>35520399</v>
      </c>
      <c r="AJ14">
        <v>14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>
      <c r="A15">
        <f>ROW(Source!A29)</f>
        <v>29</v>
      </c>
      <c r="B15">
        <v>35520400</v>
      </c>
      <c r="C15">
        <v>35520389</v>
      </c>
      <c r="D15">
        <v>29114423</v>
      </c>
      <c r="E15">
        <v>1</v>
      </c>
      <c r="F15">
        <v>1</v>
      </c>
      <c r="G15">
        <v>1</v>
      </c>
      <c r="H15">
        <v>3</v>
      </c>
      <c r="I15" t="s">
        <v>365</v>
      </c>
      <c r="J15" t="s">
        <v>366</v>
      </c>
      <c r="K15" t="s">
        <v>367</v>
      </c>
      <c r="L15">
        <v>1358</v>
      </c>
      <c r="N15">
        <v>1010</v>
      </c>
      <c r="O15" t="s">
        <v>368</v>
      </c>
      <c r="P15" t="s">
        <v>368</v>
      </c>
      <c r="Q15">
        <v>10</v>
      </c>
      <c r="X15">
        <v>30.6</v>
      </c>
      <c r="Y15">
        <v>74.989999999999995</v>
      </c>
      <c r="Z15">
        <v>0</v>
      </c>
      <c r="AA15">
        <v>0</v>
      </c>
      <c r="AB15">
        <v>0</v>
      </c>
      <c r="AC15">
        <v>0</v>
      </c>
      <c r="AD15">
        <v>1</v>
      </c>
      <c r="AE15">
        <v>0</v>
      </c>
      <c r="AF15" t="s">
        <v>3</v>
      </c>
      <c r="AG15">
        <v>30.6</v>
      </c>
      <c r="AH15">
        <v>2</v>
      </c>
      <c r="AI15">
        <v>35520400</v>
      </c>
      <c r="AJ15">
        <v>15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>
      <c r="A16">
        <f>ROW(Source!A29)</f>
        <v>29</v>
      </c>
      <c r="B16">
        <v>35520401</v>
      </c>
      <c r="C16">
        <v>35520389</v>
      </c>
      <c r="D16">
        <v>29115197</v>
      </c>
      <c r="E16">
        <v>1</v>
      </c>
      <c r="F16">
        <v>1</v>
      </c>
      <c r="G16">
        <v>1</v>
      </c>
      <c r="H16">
        <v>3</v>
      </c>
      <c r="I16" t="s">
        <v>369</v>
      </c>
      <c r="J16" t="s">
        <v>370</v>
      </c>
      <c r="K16" t="s">
        <v>371</v>
      </c>
      <c r="L16">
        <v>1354</v>
      </c>
      <c r="N16">
        <v>1010</v>
      </c>
      <c r="O16" t="s">
        <v>361</v>
      </c>
      <c r="P16" t="s">
        <v>361</v>
      </c>
      <c r="Q16">
        <v>1</v>
      </c>
      <c r="X16">
        <v>800</v>
      </c>
      <c r="Y16">
        <v>0.5</v>
      </c>
      <c r="Z16">
        <v>0</v>
      </c>
      <c r="AA16">
        <v>0</v>
      </c>
      <c r="AB16">
        <v>0</v>
      </c>
      <c r="AC16">
        <v>0</v>
      </c>
      <c r="AD16">
        <v>1</v>
      </c>
      <c r="AE16">
        <v>0</v>
      </c>
      <c r="AF16" t="s">
        <v>3</v>
      </c>
      <c r="AG16">
        <v>800</v>
      </c>
      <c r="AH16">
        <v>2</v>
      </c>
      <c r="AI16">
        <v>35520401</v>
      </c>
      <c r="AJ16">
        <v>16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>
      <c r="A17">
        <f>ROW(Source!A29)</f>
        <v>29</v>
      </c>
      <c r="B17">
        <v>35520402</v>
      </c>
      <c r="C17">
        <v>35520389</v>
      </c>
      <c r="D17">
        <v>29129806</v>
      </c>
      <c r="E17">
        <v>1</v>
      </c>
      <c r="F17">
        <v>1</v>
      </c>
      <c r="G17">
        <v>1</v>
      </c>
      <c r="H17">
        <v>3</v>
      </c>
      <c r="I17" t="s">
        <v>33</v>
      </c>
      <c r="J17" t="s">
        <v>36</v>
      </c>
      <c r="K17" t="s">
        <v>34</v>
      </c>
      <c r="L17">
        <v>1327</v>
      </c>
      <c r="N17">
        <v>1005</v>
      </c>
      <c r="O17" t="s">
        <v>35</v>
      </c>
      <c r="P17" t="s">
        <v>35</v>
      </c>
      <c r="Q17">
        <v>1</v>
      </c>
      <c r="X17">
        <v>100</v>
      </c>
      <c r="Y17">
        <v>1630.31</v>
      </c>
      <c r="Z17">
        <v>0</v>
      </c>
      <c r="AA17">
        <v>0</v>
      </c>
      <c r="AB17">
        <v>0</v>
      </c>
      <c r="AC17">
        <v>0</v>
      </c>
      <c r="AD17">
        <v>1</v>
      </c>
      <c r="AE17">
        <v>0</v>
      </c>
      <c r="AF17" t="s">
        <v>3</v>
      </c>
      <c r="AG17">
        <v>100</v>
      </c>
      <c r="AH17">
        <v>2</v>
      </c>
      <c r="AI17">
        <v>35520402</v>
      </c>
      <c r="AJ17">
        <v>17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>
      <c r="A18">
        <f>ROW(Source!A32)</f>
        <v>32</v>
      </c>
      <c r="B18">
        <v>35523869</v>
      </c>
      <c r="C18">
        <v>35523868</v>
      </c>
      <c r="D18">
        <v>18407150</v>
      </c>
      <c r="E18">
        <v>1</v>
      </c>
      <c r="F18">
        <v>1</v>
      </c>
      <c r="G18">
        <v>1</v>
      </c>
      <c r="H18">
        <v>1</v>
      </c>
      <c r="I18" t="s">
        <v>372</v>
      </c>
      <c r="J18" t="s">
        <v>3</v>
      </c>
      <c r="K18" t="s">
        <v>373</v>
      </c>
      <c r="L18">
        <v>1369</v>
      </c>
      <c r="N18">
        <v>1013</v>
      </c>
      <c r="O18" t="s">
        <v>327</v>
      </c>
      <c r="P18" t="s">
        <v>327</v>
      </c>
      <c r="Q18">
        <v>1</v>
      </c>
      <c r="X18">
        <v>21.26</v>
      </c>
      <c r="Y18">
        <v>0</v>
      </c>
      <c r="Z18">
        <v>0</v>
      </c>
      <c r="AA18">
        <v>0</v>
      </c>
      <c r="AB18">
        <v>266.41000000000003</v>
      </c>
      <c r="AC18">
        <v>0</v>
      </c>
      <c r="AD18">
        <v>1</v>
      </c>
      <c r="AE18">
        <v>1</v>
      </c>
      <c r="AF18" t="s">
        <v>3</v>
      </c>
      <c r="AG18">
        <v>21.26</v>
      </c>
      <c r="AH18">
        <v>2</v>
      </c>
      <c r="AI18">
        <v>35523869</v>
      </c>
      <c r="AJ18">
        <v>18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>
      <c r="A19">
        <f>ROW(Source!A32)</f>
        <v>32</v>
      </c>
      <c r="B19">
        <v>35523870</v>
      </c>
      <c r="C19">
        <v>35523868</v>
      </c>
      <c r="D19">
        <v>121548</v>
      </c>
      <c r="E19">
        <v>1</v>
      </c>
      <c r="F19">
        <v>1</v>
      </c>
      <c r="G19">
        <v>1</v>
      </c>
      <c r="H19">
        <v>1</v>
      </c>
      <c r="I19" t="s">
        <v>328</v>
      </c>
      <c r="J19" t="s">
        <v>3</v>
      </c>
      <c r="K19" t="s">
        <v>329</v>
      </c>
      <c r="L19">
        <v>608254</v>
      </c>
      <c r="N19">
        <v>1013</v>
      </c>
      <c r="O19" t="s">
        <v>330</v>
      </c>
      <c r="P19" t="s">
        <v>330</v>
      </c>
      <c r="Q19">
        <v>1</v>
      </c>
      <c r="X19">
        <v>0.05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>
        <v>2</v>
      </c>
      <c r="AF19" t="s">
        <v>3</v>
      </c>
      <c r="AG19">
        <v>0.05</v>
      </c>
      <c r="AH19">
        <v>2</v>
      </c>
      <c r="AI19">
        <v>35523870</v>
      </c>
      <c r="AJ19">
        <v>19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>
      <c r="A20">
        <f>ROW(Source!A32)</f>
        <v>32</v>
      </c>
      <c r="B20">
        <v>35523871</v>
      </c>
      <c r="C20">
        <v>35523868</v>
      </c>
      <c r="D20">
        <v>29172556</v>
      </c>
      <c r="E20">
        <v>1</v>
      </c>
      <c r="F20">
        <v>1</v>
      </c>
      <c r="G20">
        <v>1</v>
      </c>
      <c r="H20">
        <v>2</v>
      </c>
      <c r="I20" t="s">
        <v>340</v>
      </c>
      <c r="J20" t="s">
        <v>341</v>
      </c>
      <c r="K20" t="s">
        <v>342</v>
      </c>
      <c r="L20">
        <v>1368</v>
      </c>
      <c r="N20">
        <v>1011</v>
      </c>
      <c r="O20" t="s">
        <v>334</v>
      </c>
      <c r="P20" t="s">
        <v>334</v>
      </c>
      <c r="Q20">
        <v>1</v>
      </c>
      <c r="X20">
        <v>0.05</v>
      </c>
      <c r="Y20">
        <v>0</v>
      </c>
      <c r="Z20">
        <v>31.26</v>
      </c>
      <c r="AA20">
        <v>13.5</v>
      </c>
      <c r="AB20">
        <v>0</v>
      </c>
      <c r="AC20">
        <v>0</v>
      </c>
      <c r="AD20">
        <v>1</v>
      </c>
      <c r="AE20">
        <v>0</v>
      </c>
      <c r="AF20" t="s">
        <v>3</v>
      </c>
      <c r="AG20">
        <v>0.05</v>
      </c>
      <c r="AH20">
        <v>2</v>
      </c>
      <c r="AI20">
        <v>35523871</v>
      </c>
      <c r="AJ20">
        <v>20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>
      <c r="A21">
        <f>ROW(Source!A32)</f>
        <v>32</v>
      </c>
      <c r="B21">
        <v>35523872</v>
      </c>
      <c r="C21">
        <v>35523868</v>
      </c>
      <c r="D21">
        <v>29174913</v>
      </c>
      <c r="E21">
        <v>1</v>
      </c>
      <c r="F21">
        <v>1</v>
      </c>
      <c r="G21">
        <v>1</v>
      </c>
      <c r="H21">
        <v>2</v>
      </c>
      <c r="I21" t="s">
        <v>349</v>
      </c>
      <c r="J21" t="s">
        <v>350</v>
      </c>
      <c r="K21" t="s">
        <v>351</v>
      </c>
      <c r="L21">
        <v>1368</v>
      </c>
      <c r="N21">
        <v>1011</v>
      </c>
      <c r="O21" t="s">
        <v>334</v>
      </c>
      <c r="P21" t="s">
        <v>334</v>
      </c>
      <c r="Q21">
        <v>1</v>
      </c>
      <c r="X21">
        <v>0.19</v>
      </c>
      <c r="Y21">
        <v>0</v>
      </c>
      <c r="Z21">
        <v>87.17</v>
      </c>
      <c r="AA21">
        <v>11.6</v>
      </c>
      <c r="AB21">
        <v>0</v>
      </c>
      <c r="AC21">
        <v>0</v>
      </c>
      <c r="AD21">
        <v>1</v>
      </c>
      <c r="AE21">
        <v>0</v>
      </c>
      <c r="AF21" t="s">
        <v>3</v>
      </c>
      <c r="AG21">
        <v>0.19</v>
      </c>
      <c r="AH21">
        <v>2</v>
      </c>
      <c r="AI21">
        <v>35523872</v>
      </c>
      <c r="AJ21">
        <v>21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>
      <c r="A22">
        <f>ROW(Source!A32)</f>
        <v>32</v>
      </c>
      <c r="B22">
        <v>35523873</v>
      </c>
      <c r="C22">
        <v>35523868</v>
      </c>
      <c r="D22">
        <v>29108696</v>
      </c>
      <c r="E22">
        <v>1</v>
      </c>
      <c r="F22">
        <v>1</v>
      </c>
      <c r="G22">
        <v>1</v>
      </c>
      <c r="H22">
        <v>3</v>
      </c>
      <c r="I22" t="s">
        <v>358</v>
      </c>
      <c r="J22" t="s">
        <v>359</v>
      </c>
      <c r="K22" t="s">
        <v>360</v>
      </c>
      <c r="L22">
        <v>1354</v>
      </c>
      <c r="N22">
        <v>1010</v>
      </c>
      <c r="O22" t="s">
        <v>361</v>
      </c>
      <c r="P22" t="s">
        <v>361</v>
      </c>
      <c r="Q22">
        <v>1</v>
      </c>
      <c r="X22">
        <v>45.3</v>
      </c>
      <c r="Y22">
        <v>67.209999999999994</v>
      </c>
      <c r="Z22">
        <v>0</v>
      </c>
      <c r="AA22">
        <v>0</v>
      </c>
      <c r="AB22">
        <v>0</v>
      </c>
      <c r="AC22">
        <v>0</v>
      </c>
      <c r="AD22">
        <v>1</v>
      </c>
      <c r="AE22">
        <v>0</v>
      </c>
      <c r="AF22" t="s">
        <v>3</v>
      </c>
      <c r="AG22">
        <v>45.3</v>
      </c>
      <c r="AH22">
        <v>2</v>
      </c>
      <c r="AI22">
        <v>35523873</v>
      </c>
      <c r="AJ22">
        <v>22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>
      <c r="A23">
        <f>ROW(Source!A32)</f>
        <v>32</v>
      </c>
      <c r="B23">
        <v>35523874</v>
      </c>
      <c r="C23">
        <v>35523868</v>
      </c>
      <c r="D23">
        <v>29109717</v>
      </c>
      <c r="E23">
        <v>1</v>
      </c>
      <c r="F23">
        <v>1</v>
      </c>
      <c r="G23">
        <v>1</v>
      </c>
      <c r="H23">
        <v>3</v>
      </c>
      <c r="I23" t="s">
        <v>546</v>
      </c>
      <c r="J23" t="s">
        <v>547</v>
      </c>
      <c r="K23" t="s">
        <v>548</v>
      </c>
      <c r="L23">
        <v>1301</v>
      </c>
      <c r="N23">
        <v>1003</v>
      </c>
      <c r="O23" t="s">
        <v>52</v>
      </c>
      <c r="P23" t="s">
        <v>52</v>
      </c>
      <c r="Q23">
        <v>1</v>
      </c>
      <c r="X23">
        <v>0</v>
      </c>
      <c r="Y23">
        <v>0</v>
      </c>
      <c r="Z23">
        <v>0</v>
      </c>
      <c r="AA23">
        <v>0</v>
      </c>
      <c r="AB23">
        <v>0</v>
      </c>
      <c r="AC23">
        <v>1</v>
      </c>
      <c r="AD23">
        <v>0</v>
      </c>
      <c r="AE23">
        <v>0</v>
      </c>
      <c r="AF23" t="s">
        <v>3</v>
      </c>
      <c r="AG23">
        <v>0</v>
      </c>
      <c r="AH23">
        <v>3</v>
      </c>
      <c r="AI23">
        <v>-1</v>
      </c>
      <c r="AJ23" t="s">
        <v>3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>
      <c r="A24">
        <f>ROW(Source!A32)</f>
        <v>32</v>
      </c>
      <c r="B24">
        <v>35523875</v>
      </c>
      <c r="C24">
        <v>35523868</v>
      </c>
      <c r="D24">
        <v>29115197</v>
      </c>
      <c r="E24">
        <v>1</v>
      </c>
      <c r="F24">
        <v>1</v>
      </c>
      <c r="G24">
        <v>1</v>
      </c>
      <c r="H24">
        <v>3</v>
      </c>
      <c r="I24" t="s">
        <v>369</v>
      </c>
      <c r="J24" t="s">
        <v>370</v>
      </c>
      <c r="K24" t="s">
        <v>371</v>
      </c>
      <c r="L24">
        <v>1354</v>
      </c>
      <c r="N24">
        <v>1010</v>
      </c>
      <c r="O24" t="s">
        <v>361</v>
      </c>
      <c r="P24" t="s">
        <v>361</v>
      </c>
      <c r="Q24">
        <v>1</v>
      </c>
      <c r="X24">
        <v>400</v>
      </c>
      <c r="Y24">
        <v>0.5</v>
      </c>
      <c r="Z24">
        <v>0</v>
      </c>
      <c r="AA24">
        <v>0</v>
      </c>
      <c r="AB24">
        <v>0</v>
      </c>
      <c r="AC24">
        <v>0</v>
      </c>
      <c r="AD24">
        <v>1</v>
      </c>
      <c r="AE24">
        <v>0</v>
      </c>
      <c r="AF24" t="s">
        <v>3</v>
      </c>
      <c r="AG24">
        <v>400</v>
      </c>
      <c r="AH24">
        <v>2</v>
      </c>
      <c r="AI24">
        <v>35523875</v>
      </c>
      <c r="AJ24">
        <v>23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>
      <c r="A25">
        <f>ROW(Source!A34)</f>
        <v>34</v>
      </c>
      <c r="B25">
        <v>35523879</v>
      </c>
      <c r="C25">
        <v>35523878</v>
      </c>
      <c r="D25">
        <v>18407150</v>
      </c>
      <c r="E25">
        <v>1</v>
      </c>
      <c r="F25">
        <v>1</v>
      </c>
      <c r="G25">
        <v>1</v>
      </c>
      <c r="H25">
        <v>1</v>
      </c>
      <c r="I25" t="s">
        <v>372</v>
      </c>
      <c r="J25" t="s">
        <v>3</v>
      </c>
      <c r="K25" t="s">
        <v>373</v>
      </c>
      <c r="L25">
        <v>1369</v>
      </c>
      <c r="N25">
        <v>1013</v>
      </c>
      <c r="O25" t="s">
        <v>327</v>
      </c>
      <c r="P25" t="s">
        <v>327</v>
      </c>
      <c r="Q25">
        <v>1</v>
      </c>
      <c r="X25">
        <v>41.41</v>
      </c>
      <c r="Y25">
        <v>0</v>
      </c>
      <c r="Z25">
        <v>0</v>
      </c>
      <c r="AA25">
        <v>0</v>
      </c>
      <c r="AB25">
        <v>266.41000000000003</v>
      </c>
      <c r="AC25">
        <v>0</v>
      </c>
      <c r="AD25">
        <v>1</v>
      </c>
      <c r="AE25">
        <v>1</v>
      </c>
      <c r="AF25" t="s">
        <v>3</v>
      </c>
      <c r="AG25">
        <v>41.41</v>
      </c>
      <c r="AH25">
        <v>2</v>
      </c>
      <c r="AI25">
        <v>35523879</v>
      </c>
      <c r="AJ25">
        <v>24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>
      <c r="A26">
        <f>ROW(Source!A34)</f>
        <v>34</v>
      </c>
      <c r="B26">
        <v>35523880</v>
      </c>
      <c r="C26">
        <v>35523878</v>
      </c>
      <c r="D26">
        <v>121548</v>
      </c>
      <c r="E26">
        <v>1</v>
      </c>
      <c r="F26">
        <v>1</v>
      </c>
      <c r="G26">
        <v>1</v>
      </c>
      <c r="H26">
        <v>1</v>
      </c>
      <c r="I26" t="s">
        <v>328</v>
      </c>
      <c r="J26" t="s">
        <v>3</v>
      </c>
      <c r="K26" t="s">
        <v>329</v>
      </c>
      <c r="L26">
        <v>608254</v>
      </c>
      <c r="N26">
        <v>1013</v>
      </c>
      <c r="O26" t="s">
        <v>330</v>
      </c>
      <c r="P26" t="s">
        <v>330</v>
      </c>
      <c r="Q26">
        <v>1</v>
      </c>
      <c r="X26">
        <v>0.08</v>
      </c>
      <c r="Y26">
        <v>0</v>
      </c>
      <c r="Z26">
        <v>0</v>
      </c>
      <c r="AA26">
        <v>0</v>
      </c>
      <c r="AB26">
        <v>0</v>
      </c>
      <c r="AC26">
        <v>0</v>
      </c>
      <c r="AD26">
        <v>1</v>
      </c>
      <c r="AE26">
        <v>2</v>
      </c>
      <c r="AF26" t="s">
        <v>3</v>
      </c>
      <c r="AG26">
        <v>0.08</v>
      </c>
      <c r="AH26">
        <v>2</v>
      </c>
      <c r="AI26">
        <v>35523880</v>
      </c>
      <c r="AJ26">
        <v>25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>
      <c r="A27">
        <f>ROW(Source!A34)</f>
        <v>34</v>
      </c>
      <c r="B27">
        <v>35523881</v>
      </c>
      <c r="C27">
        <v>35523878</v>
      </c>
      <c r="D27">
        <v>29172556</v>
      </c>
      <c r="E27">
        <v>1</v>
      </c>
      <c r="F27">
        <v>1</v>
      </c>
      <c r="G27">
        <v>1</v>
      </c>
      <c r="H27">
        <v>2</v>
      </c>
      <c r="I27" t="s">
        <v>340</v>
      </c>
      <c r="J27" t="s">
        <v>341</v>
      </c>
      <c r="K27" t="s">
        <v>342</v>
      </c>
      <c r="L27">
        <v>1368</v>
      </c>
      <c r="N27">
        <v>1011</v>
      </c>
      <c r="O27" t="s">
        <v>334</v>
      </c>
      <c r="P27" t="s">
        <v>334</v>
      </c>
      <c r="Q27">
        <v>1</v>
      </c>
      <c r="X27">
        <v>0.08</v>
      </c>
      <c r="Y27">
        <v>0</v>
      </c>
      <c r="Z27">
        <v>31.26</v>
      </c>
      <c r="AA27">
        <v>13.5</v>
      </c>
      <c r="AB27">
        <v>0</v>
      </c>
      <c r="AC27">
        <v>0</v>
      </c>
      <c r="AD27">
        <v>1</v>
      </c>
      <c r="AE27">
        <v>0</v>
      </c>
      <c r="AF27" t="s">
        <v>3</v>
      </c>
      <c r="AG27">
        <v>0.08</v>
      </c>
      <c r="AH27">
        <v>2</v>
      </c>
      <c r="AI27">
        <v>35523881</v>
      </c>
      <c r="AJ27">
        <v>26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>
      <c r="A28">
        <f>ROW(Source!A34)</f>
        <v>34</v>
      </c>
      <c r="B28">
        <v>35523882</v>
      </c>
      <c r="C28">
        <v>35523878</v>
      </c>
      <c r="D28">
        <v>29174913</v>
      </c>
      <c r="E28">
        <v>1</v>
      </c>
      <c r="F28">
        <v>1</v>
      </c>
      <c r="G28">
        <v>1</v>
      </c>
      <c r="H28">
        <v>2</v>
      </c>
      <c r="I28" t="s">
        <v>349</v>
      </c>
      <c r="J28" t="s">
        <v>350</v>
      </c>
      <c r="K28" t="s">
        <v>351</v>
      </c>
      <c r="L28">
        <v>1368</v>
      </c>
      <c r="N28">
        <v>1011</v>
      </c>
      <c r="O28" t="s">
        <v>334</v>
      </c>
      <c r="P28" t="s">
        <v>334</v>
      </c>
      <c r="Q28">
        <v>1</v>
      </c>
      <c r="X28">
        <v>0.04</v>
      </c>
      <c r="Y28">
        <v>0</v>
      </c>
      <c r="Z28">
        <v>87.17</v>
      </c>
      <c r="AA28">
        <v>11.6</v>
      </c>
      <c r="AB28">
        <v>0</v>
      </c>
      <c r="AC28">
        <v>0</v>
      </c>
      <c r="AD28">
        <v>1</v>
      </c>
      <c r="AE28">
        <v>0</v>
      </c>
      <c r="AF28" t="s">
        <v>3</v>
      </c>
      <c r="AG28">
        <v>0.04</v>
      </c>
      <c r="AH28">
        <v>2</v>
      </c>
      <c r="AI28">
        <v>35523882</v>
      </c>
      <c r="AJ28">
        <v>27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>
      <c r="A29">
        <f>ROW(Source!A34)</f>
        <v>34</v>
      </c>
      <c r="B29">
        <v>35523883</v>
      </c>
      <c r="C29">
        <v>35523878</v>
      </c>
      <c r="D29">
        <v>29113606</v>
      </c>
      <c r="E29">
        <v>1</v>
      </c>
      <c r="F29">
        <v>1</v>
      </c>
      <c r="G29">
        <v>1</v>
      </c>
      <c r="H29">
        <v>3</v>
      </c>
      <c r="I29" t="s">
        <v>374</v>
      </c>
      <c r="J29" t="s">
        <v>375</v>
      </c>
      <c r="K29" t="s">
        <v>376</v>
      </c>
      <c r="L29">
        <v>1348</v>
      </c>
      <c r="N29">
        <v>1009</v>
      </c>
      <c r="O29" t="s">
        <v>65</v>
      </c>
      <c r="P29" t="s">
        <v>65</v>
      </c>
      <c r="Q29">
        <v>1000</v>
      </c>
      <c r="X29">
        <v>6.0000000000000001E-3</v>
      </c>
      <c r="Y29">
        <v>8022.98</v>
      </c>
      <c r="Z29">
        <v>0</v>
      </c>
      <c r="AA29">
        <v>0</v>
      </c>
      <c r="AB29">
        <v>0</v>
      </c>
      <c r="AC29">
        <v>0</v>
      </c>
      <c r="AD29">
        <v>1</v>
      </c>
      <c r="AE29">
        <v>0</v>
      </c>
      <c r="AF29" t="s">
        <v>3</v>
      </c>
      <c r="AG29">
        <v>6.0000000000000001E-3</v>
      </c>
      <c r="AH29">
        <v>2</v>
      </c>
      <c r="AI29">
        <v>35523883</v>
      </c>
      <c r="AJ29">
        <v>28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>
      <c r="A30">
        <f>ROW(Source!A34)</f>
        <v>34</v>
      </c>
      <c r="B30">
        <v>35523884</v>
      </c>
      <c r="C30">
        <v>35523878</v>
      </c>
      <c r="D30">
        <v>29113165</v>
      </c>
      <c r="E30">
        <v>1</v>
      </c>
      <c r="F30">
        <v>1</v>
      </c>
      <c r="G30">
        <v>1</v>
      </c>
      <c r="H30">
        <v>3</v>
      </c>
      <c r="I30" t="s">
        <v>377</v>
      </c>
      <c r="J30" t="s">
        <v>378</v>
      </c>
      <c r="K30" t="s">
        <v>379</v>
      </c>
      <c r="L30">
        <v>1348</v>
      </c>
      <c r="N30">
        <v>1009</v>
      </c>
      <c r="O30" t="s">
        <v>65</v>
      </c>
      <c r="P30" t="s">
        <v>65</v>
      </c>
      <c r="Q30">
        <v>1000</v>
      </c>
      <c r="X30">
        <v>0.184</v>
      </c>
      <c r="Y30">
        <v>11200.01</v>
      </c>
      <c r="Z30">
        <v>0</v>
      </c>
      <c r="AA30">
        <v>0</v>
      </c>
      <c r="AB30">
        <v>0</v>
      </c>
      <c r="AC30">
        <v>0</v>
      </c>
      <c r="AD30">
        <v>1</v>
      </c>
      <c r="AE30">
        <v>0</v>
      </c>
      <c r="AF30" t="s">
        <v>3</v>
      </c>
      <c r="AG30">
        <v>0.184</v>
      </c>
      <c r="AH30">
        <v>2</v>
      </c>
      <c r="AI30">
        <v>35523884</v>
      </c>
      <c r="AJ30">
        <v>29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>
      <c r="A31">
        <f>ROW(Source!A34)</f>
        <v>34</v>
      </c>
      <c r="B31">
        <v>35523885</v>
      </c>
      <c r="C31">
        <v>35523878</v>
      </c>
      <c r="D31">
        <v>29114332</v>
      </c>
      <c r="E31">
        <v>1</v>
      </c>
      <c r="F31">
        <v>1</v>
      </c>
      <c r="G31">
        <v>1</v>
      </c>
      <c r="H31">
        <v>3</v>
      </c>
      <c r="I31" t="s">
        <v>380</v>
      </c>
      <c r="J31" t="s">
        <v>381</v>
      </c>
      <c r="K31" t="s">
        <v>382</v>
      </c>
      <c r="L31">
        <v>1348</v>
      </c>
      <c r="N31">
        <v>1009</v>
      </c>
      <c r="O31" t="s">
        <v>65</v>
      </c>
      <c r="P31" t="s">
        <v>65</v>
      </c>
      <c r="Q31">
        <v>1000</v>
      </c>
      <c r="X31">
        <v>4.0000000000000001E-3</v>
      </c>
      <c r="Y31">
        <v>11978</v>
      </c>
      <c r="Z31">
        <v>0</v>
      </c>
      <c r="AA31">
        <v>0</v>
      </c>
      <c r="AB31">
        <v>0</v>
      </c>
      <c r="AC31">
        <v>0</v>
      </c>
      <c r="AD31">
        <v>1</v>
      </c>
      <c r="AE31">
        <v>0</v>
      </c>
      <c r="AF31" t="s">
        <v>3</v>
      </c>
      <c r="AG31">
        <v>4.0000000000000001E-3</v>
      </c>
      <c r="AH31">
        <v>2</v>
      </c>
      <c r="AI31">
        <v>35523885</v>
      </c>
      <c r="AJ31">
        <v>30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>
      <c r="A32">
        <f>ROW(Source!A34)</f>
        <v>34</v>
      </c>
      <c r="B32">
        <v>35523886</v>
      </c>
      <c r="C32">
        <v>35523878</v>
      </c>
      <c r="D32">
        <v>29164349</v>
      </c>
      <c r="E32">
        <v>1</v>
      </c>
      <c r="F32">
        <v>1</v>
      </c>
      <c r="G32">
        <v>1</v>
      </c>
      <c r="H32">
        <v>3</v>
      </c>
      <c r="I32" t="s">
        <v>63</v>
      </c>
      <c r="J32" t="s">
        <v>66</v>
      </c>
      <c r="K32" t="s">
        <v>64</v>
      </c>
      <c r="L32">
        <v>1348</v>
      </c>
      <c r="N32">
        <v>1009</v>
      </c>
      <c r="O32" t="s">
        <v>65</v>
      </c>
      <c r="P32" t="s">
        <v>65</v>
      </c>
      <c r="Q32">
        <v>1000</v>
      </c>
      <c r="X32">
        <v>0.224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 t="s">
        <v>3</v>
      </c>
      <c r="AG32">
        <v>0.224</v>
      </c>
      <c r="AH32">
        <v>2</v>
      </c>
      <c r="AI32">
        <v>35523886</v>
      </c>
      <c r="AJ32">
        <v>31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>
      <c r="A33">
        <f>ROW(Source!A36)</f>
        <v>36</v>
      </c>
      <c r="B33">
        <v>35523987</v>
      </c>
      <c r="C33">
        <v>35523986</v>
      </c>
      <c r="D33">
        <v>18413230</v>
      </c>
      <c r="E33">
        <v>1</v>
      </c>
      <c r="F33">
        <v>1</v>
      </c>
      <c r="G33">
        <v>1</v>
      </c>
      <c r="H33">
        <v>1</v>
      </c>
      <c r="I33" t="s">
        <v>383</v>
      </c>
      <c r="J33" t="s">
        <v>3</v>
      </c>
      <c r="K33" t="s">
        <v>384</v>
      </c>
      <c r="L33">
        <v>1369</v>
      </c>
      <c r="N33">
        <v>1013</v>
      </c>
      <c r="O33" t="s">
        <v>327</v>
      </c>
      <c r="P33" t="s">
        <v>327</v>
      </c>
      <c r="Q33">
        <v>1</v>
      </c>
      <c r="X33">
        <v>166.47</v>
      </c>
      <c r="Y33">
        <v>0</v>
      </c>
      <c r="Z33">
        <v>0</v>
      </c>
      <c r="AA33">
        <v>0</v>
      </c>
      <c r="AB33">
        <v>286.70999999999998</v>
      </c>
      <c r="AC33">
        <v>0</v>
      </c>
      <c r="AD33">
        <v>1</v>
      </c>
      <c r="AE33">
        <v>1</v>
      </c>
      <c r="AF33" t="s">
        <v>3</v>
      </c>
      <c r="AG33">
        <v>166.47</v>
      </c>
      <c r="AH33">
        <v>2</v>
      </c>
      <c r="AI33">
        <v>35523987</v>
      </c>
      <c r="AJ33">
        <v>32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>
      <c r="A34">
        <f>ROW(Source!A36)</f>
        <v>36</v>
      </c>
      <c r="B34">
        <v>35523988</v>
      </c>
      <c r="C34">
        <v>35523986</v>
      </c>
      <c r="D34">
        <v>121548</v>
      </c>
      <c r="E34">
        <v>1</v>
      </c>
      <c r="F34">
        <v>1</v>
      </c>
      <c r="G34">
        <v>1</v>
      </c>
      <c r="H34">
        <v>1</v>
      </c>
      <c r="I34" t="s">
        <v>328</v>
      </c>
      <c r="J34" t="s">
        <v>3</v>
      </c>
      <c r="K34" t="s">
        <v>329</v>
      </c>
      <c r="L34">
        <v>608254</v>
      </c>
      <c r="N34">
        <v>1013</v>
      </c>
      <c r="O34" t="s">
        <v>330</v>
      </c>
      <c r="P34" t="s">
        <v>330</v>
      </c>
      <c r="Q34">
        <v>1</v>
      </c>
      <c r="X34">
        <v>0.08</v>
      </c>
      <c r="Y34">
        <v>0</v>
      </c>
      <c r="Z34">
        <v>0</v>
      </c>
      <c r="AA34">
        <v>0</v>
      </c>
      <c r="AB34">
        <v>0</v>
      </c>
      <c r="AC34">
        <v>0</v>
      </c>
      <c r="AD34">
        <v>1</v>
      </c>
      <c r="AE34">
        <v>2</v>
      </c>
      <c r="AF34" t="s">
        <v>3</v>
      </c>
      <c r="AG34">
        <v>0.08</v>
      </c>
      <c r="AH34">
        <v>2</v>
      </c>
      <c r="AI34">
        <v>35523988</v>
      </c>
      <c r="AJ34">
        <v>33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>
      <c r="A35">
        <f>ROW(Source!A36)</f>
        <v>36</v>
      </c>
      <c r="B35">
        <v>35523989</v>
      </c>
      <c r="C35">
        <v>35523986</v>
      </c>
      <c r="D35">
        <v>29172556</v>
      </c>
      <c r="E35">
        <v>1</v>
      </c>
      <c r="F35">
        <v>1</v>
      </c>
      <c r="G35">
        <v>1</v>
      </c>
      <c r="H35">
        <v>2</v>
      </c>
      <c r="I35" t="s">
        <v>340</v>
      </c>
      <c r="J35" t="s">
        <v>341</v>
      </c>
      <c r="K35" t="s">
        <v>342</v>
      </c>
      <c r="L35">
        <v>1368</v>
      </c>
      <c r="N35">
        <v>1011</v>
      </c>
      <c r="O35" t="s">
        <v>334</v>
      </c>
      <c r="P35" t="s">
        <v>334</v>
      </c>
      <c r="Q35">
        <v>1</v>
      </c>
      <c r="X35">
        <v>0.08</v>
      </c>
      <c r="Y35">
        <v>0</v>
      </c>
      <c r="Z35">
        <v>31.26</v>
      </c>
      <c r="AA35">
        <v>13.5</v>
      </c>
      <c r="AB35">
        <v>0</v>
      </c>
      <c r="AC35">
        <v>0</v>
      </c>
      <c r="AD35">
        <v>1</v>
      </c>
      <c r="AE35">
        <v>0</v>
      </c>
      <c r="AF35" t="s">
        <v>3</v>
      </c>
      <c r="AG35">
        <v>0.08</v>
      </c>
      <c r="AH35">
        <v>2</v>
      </c>
      <c r="AI35">
        <v>35523989</v>
      </c>
      <c r="AJ35">
        <v>34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>
      <c r="A36">
        <f>ROW(Source!A36)</f>
        <v>36</v>
      </c>
      <c r="B36">
        <v>35523990</v>
      </c>
      <c r="C36">
        <v>35523986</v>
      </c>
      <c r="D36">
        <v>29174591</v>
      </c>
      <c r="E36">
        <v>1</v>
      </c>
      <c r="F36">
        <v>1</v>
      </c>
      <c r="G36">
        <v>1</v>
      </c>
      <c r="H36">
        <v>2</v>
      </c>
      <c r="I36" t="s">
        <v>385</v>
      </c>
      <c r="J36" t="s">
        <v>386</v>
      </c>
      <c r="K36" t="s">
        <v>387</v>
      </c>
      <c r="L36">
        <v>1368</v>
      </c>
      <c r="N36">
        <v>1011</v>
      </c>
      <c r="O36" t="s">
        <v>334</v>
      </c>
      <c r="P36" t="s">
        <v>334</v>
      </c>
      <c r="Q36">
        <v>1</v>
      </c>
      <c r="X36">
        <v>0.26</v>
      </c>
      <c r="Y36">
        <v>0</v>
      </c>
      <c r="Z36">
        <v>0.95</v>
      </c>
      <c r="AA36">
        <v>0</v>
      </c>
      <c r="AB36">
        <v>0</v>
      </c>
      <c r="AC36">
        <v>0</v>
      </c>
      <c r="AD36">
        <v>1</v>
      </c>
      <c r="AE36">
        <v>0</v>
      </c>
      <c r="AF36" t="s">
        <v>3</v>
      </c>
      <c r="AG36">
        <v>0.26</v>
      </c>
      <c r="AH36">
        <v>2</v>
      </c>
      <c r="AI36">
        <v>35523990</v>
      </c>
      <c r="AJ36">
        <v>35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>
      <c r="A37">
        <f>ROW(Source!A36)</f>
        <v>36</v>
      </c>
      <c r="B37">
        <v>35523991</v>
      </c>
      <c r="C37">
        <v>35523986</v>
      </c>
      <c r="D37">
        <v>29174913</v>
      </c>
      <c r="E37">
        <v>1</v>
      </c>
      <c r="F37">
        <v>1</v>
      </c>
      <c r="G37">
        <v>1</v>
      </c>
      <c r="H37">
        <v>2</v>
      </c>
      <c r="I37" t="s">
        <v>349</v>
      </c>
      <c r="J37" t="s">
        <v>350</v>
      </c>
      <c r="K37" t="s">
        <v>351</v>
      </c>
      <c r="L37">
        <v>1368</v>
      </c>
      <c r="N37">
        <v>1011</v>
      </c>
      <c r="O37" t="s">
        <v>334</v>
      </c>
      <c r="P37" t="s">
        <v>334</v>
      </c>
      <c r="Q37">
        <v>1</v>
      </c>
      <c r="X37">
        <v>0.5</v>
      </c>
      <c r="Y37">
        <v>0</v>
      </c>
      <c r="Z37">
        <v>87.17</v>
      </c>
      <c r="AA37">
        <v>11.6</v>
      </c>
      <c r="AB37">
        <v>0</v>
      </c>
      <c r="AC37">
        <v>0</v>
      </c>
      <c r="AD37">
        <v>1</v>
      </c>
      <c r="AE37">
        <v>0</v>
      </c>
      <c r="AF37" t="s">
        <v>3</v>
      </c>
      <c r="AG37">
        <v>0.5</v>
      </c>
      <c r="AH37">
        <v>2</v>
      </c>
      <c r="AI37">
        <v>35523991</v>
      </c>
      <c r="AJ37">
        <v>36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>
      <c r="A38">
        <f>ROW(Source!A36)</f>
        <v>36</v>
      </c>
      <c r="B38">
        <v>35523992</v>
      </c>
      <c r="C38">
        <v>35523986</v>
      </c>
      <c r="D38">
        <v>29107800</v>
      </c>
      <c r="E38">
        <v>1</v>
      </c>
      <c r="F38">
        <v>1</v>
      </c>
      <c r="G38">
        <v>1</v>
      </c>
      <c r="H38">
        <v>3</v>
      </c>
      <c r="I38" t="s">
        <v>388</v>
      </c>
      <c r="J38" t="s">
        <v>389</v>
      </c>
      <c r="K38" t="s">
        <v>390</v>
      </c>
      <c r="L38">
        <v>1346</v>
      </c>
      <c r="N38">
        <v>1009</v>
      </c>
      <c r="O38" t="s">
        <v>105</v>
      </c>
      <c r="P38" t="s">
        <v>105</v>
      </c>
      <c r="Q38">
        <v>1</v>
      </c>
      <c r="X38">
        <v>0.2</v>
      </c>
      <c r="Y38">
        <v>1.81</v>
      </c>
      <c r="Z38">
        <v>0</v>
      </c>
      <c r="AA38">
        <v>0</v>
      </c>
      <c r="AB38">
        <v>0</v>
      </c>
      <c r="AC38">
        <v>0</v>
      </c>
      <c r="AD38">
        <v>1</v>
      </c>
      <c r="AE38">
        <v>0</v>
      </c>
      <c r="AF38" t="s">
        <v>3</v>
      </c>
      <c r="AG38">
        <v>0.2</v>
      </c>
      <c r="AH38">
        <v>2</v>
      </c>
      <c r="AI38">
        <v>35523992</v>
      </c>
      <c r="AJ38">
        <v>37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>
      <c r="A39">
        <f>ROW(Source!A36)</f>
        <v>36</v>
      </c>
      <c r="B39">
        <v>35523993</v>
      </c>
      <c r="C39">
        <v>35523986</v>
      </c>
      <c r="D39">
        <v>29109411</v>
      </c>
      <c r="E39">
        <v>1</v>
      </c>
      <c r="F39">
        <v>1</v>
      </c>
      <c r="G39">
        <v>1</v>
      </c>
      <c r="H39">
        <v>3</v>
      </c>
      <c r="I39" t="s">
        <v>391</v>
      </c>
      <c r="J39" t="s">
        <v>392</v>
      </c>
      <c r="K39" t="s">
        <v>393</v>
      </c>
      <c r="L39">
        <v>1346</v>
      </c>
      <c r="N39">
        <v>1009</v>
      </c>
      <c r="O39" t="s">
        <v>105</v>
      </c>
      <c r="P39" t="s">
        <v>105</v>
      </c>
      <c r="Q39">
        <v>1</v>
      </c>
      <c r="X39">
        <v>30</v>
      </c>
      <c r="Y39">
        <v>15.95</v>
      </c>
      <c r="Z39">
        <v>0</v>
      </c>
      <c r="AA39">
        <v>0</v>
      </c>
      <c r="AB39">
        <v>0</v>
      </c>
      <c r="AC39">
        <v>0</v>
      </c>
      <c r="AD39">
        <v>1</v>
      </c>
      <c r="AE39">
        <v>0</v>
      </c>
      <c r="AF39" t="s">
        <v>3</v>
      </c>
      <c r="AG39">
        <v>30</v>
      </c>
      <c r="AH39">
        <v>2</v>
      </c>
      <c r="AI39">
        <v>35523993</v>
      </c>
      <c r="AJ39">
        <v>38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>
      <c r="A40">
        <f>ROW(Source!A36)</f>
        <v>36</v>
      </c>
      <c r="B40">
        <v>35523994</v>
      </c>
      <c r="C40">
        <v>35523986</v>
      </c>
      <c r="D40">
        <v>29109535</v>
      </c>
      <c r="E40">
        <v>1</v>
      </c>
      <c r="F40">
        <v>1</v>
      </c>
      <c r="G40">
        <v>1</v>
      </c>
      <c r="H40">
        <v>3</v>
      </c>
      <c r="I40" t="s">
        <v>75</v>
      </c>
      <c r="J40" t="s">
        <v>77</v>
      </c>
      <c r="K40" t="s">
        <v>76</v>
      </c>
      <c r="L40">
        <v>1327</v>
      </c>
      <c r="N40">
        <v>1005</v>
      </c>
      <c r="O40" t="s">
        <v>35</v>
      </c>
      <c r="P40" t="s">
        <v>35</v>
      </c>
      <c r="Q40">
        <v>1</v>
      </c>
      <c r="X40">
        <v>105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 t="s">
        <v>3</v>
      </c>
      <c r="AG40">
        <v>105</v>
      </c>
      <c r="AH40">
        <v>2</v>
      </c>
      <c r="AI40">
        <v>35523994</v>
      </c>
      <c r="AJ40">
        <v>39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>
      <c r="A41">
        <f>ROW(Source!A36)</f>
        <v>36</v>
      </c>
      <c r="B41">
        <v>35523995</v>
      </c>
      <c r="C41">
        <v>35523986</v>
      </c>
      <c r="D41">
        <v>29109265</v>
      </c>
      <c r="E41">
        <v>1</v>
      </c>
      <c r="F41">
        <v>1</v>
      </c>
      <c r="G41">
        <v>1</v>
      </c>
      <c r="H41">
        <v>3</v>
      </c>
      <c r="I41" t="s">
        <v>79</v>
      </c>
      <c r="J41" t="s">
        <v>81</v>
      </c>
      <c r="K41" t="s">
        <v>80</v>
      </c>
      <c r="L41">
        <v>1348</v>
      </c>
      <c r="N41">
        <v>1009</v>
      </c>
      <c r="O41" t="s">
        <v>65</v>
      </c>
      <c r="P41" t="s">
        <v>65</v>
      </c>
      <c r="Q41">
        <v>1000</v>
      </c>
      <c r="X41">
        <v>8.8999999999999999E-3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 t="s">
        <v>3</v>
      </c>
      <c r="AG41">
        <v>8.8999999999999999E-3</v>
      </c>
      <c r="AH41">
        <v>2</v>
      </c>
      <c r="AI41">
        <v>35523995</v>
      </c>
      <c r="AJ41">
        <v>40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>
      <c r="A42">
        <f>ROW(Source!A39)</f>
        <v>39</v>
      </c>
      <c r="B42">
        <v>35520015</v>
      </c>
      <c r="C42">
        <v>34982199</v>
      </c>
      <c r="D42">
        <v>18406804</v>
      </c>
      <c r="E42">
        <v>1</v>
      </c>
      <c r="F42">
        <v>1</v>
      </c>
      <c r="G42">
        <v>1</v>
      </c>
      <c r="H42">
        <v>1</v>
      </c>
      <c r="I42" t="s">
        <v>394</v>
      </c>
      <c r="J42" t="s">
        <v>3</v>
      </c>
      <c r="K42" t="s">
        <v>395</v>
      </c>
      <c r="L42">
        <v>1369</v>
      </c>
      <c r="N42">
        <v>1013</v>
      </c>
      <c r="O42" t="s">
        <v>327</v>
      </c>
      <c r="P42" t="s">
        <v>327</v>
      </c>
      <c r="Q42">
        <v>1</v>
      </c>
      <c r="X42">
        <v>5.84</v>
      </c>
      <c r="Y42">
        <v>0</v>
      </c>
      <c r="Z42">
        <v>0</v>
      </c>
      <c r="AA42">
        <v>0</v>
      </c>
      <c r="AB42">
        <v>243.61</v>
      </c>
      <c r="AC42">
        <v>0</v>
      </c>
      <c r="AD42">
        <v>1</v>
      </c>
      <c r="AE42">
        <v>1</v>
      </c>
      <c r="AF42" t="s">
        <v>3</v>
      </c>
      <c r="AG42">
        <v>5.84</v>
      </c>
      <c r="AH42">
        <v>2</v>
      </c>
      <c r="AI42">
        <v>35520015</v>
      </c>
      <c r="AJ42">
        <v>41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>
      <c r="A43">
        <f>ROW(Source!A40)</f>
        <v>40</v>
      </c>
      <c r="B43">
        <v>35520016</v>
      </c>
      <c r="C43">
        <v>34982440</v>
      </c>
      <c r="D43">
        <v>18406804</v>
      </c>
      <c r="E43">
        <v>1</v>
      </c>
      <c r="F43">
        <v>1</v>
      </c>
      <c r="G43">
        <v>1</v>
      </c>
      <c r="H43">
        <v>1</v>
      </c>
      <c r="I43" t="s">
        <v>394</v>
      </c>
      <c r="J43" t="s">
        <v>3</v>
      </c>
      <c r="K43" t="s">
        <v>395</v>
      </c>
      <c r="L43">
        <v>1369</v>
      </c>
      <c r="N43">
        <v>1013</v>
      </c>
      <c r="O43" t="s">
        <v>327</v>
      </c>
      <c r="P43" t="s">
        <v>327</v>
      </c>
      <c r="Q43">
        <v>1</v>
      </c>
      <c r="X43">
        <v>9.64</v>
      </c>
      <c r="Y43">
        <v>0</v>
      </c>
      <c r="Z43">
        <v>0</v>
      </c>
      <c r="AA43">
        <v>0</v>
      </c>
      <c r="AB43">
        <v>243.61</v>
      </c>
      <c r="AC43">
        <v>0</v>
      </c>
      <c r="AD43">
        <v>1</v>
      </c>
      <c r="AE43">
        <v>1</v>
      </c>
      <c r="AF43" t="s">
        <v>3</v>
      </c>
      <c r="AG43">
        <v>9.64</v>
      </c>
      <c r="AH43">
        <v>2</v>
      </c>
      <c r="AI43">
        <v>35520016</v>
      </c>
      <c r="AJ43">
        <v>42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>
      <c r="A44">
        <f>ROW(Source!A40)</f>
        <v>40</v>
      </c>
      <c r="B44">
        <v>35520017</v>
      </c>
      <c r="C44">
        <v>34982440</v>
      </c>
      <c r="D44">
        <v>121548</v>
      </c>
      <c r="E44">
        <v>1</v>
      </c>
      <c r="F44">
        <v>1</v>
      </c>
      <c r="G44">
        <v>1</v>
      </c>
      <c r="H44">
        <v>1</v>
      </c>
      <c r="I44" t="s">
        <v>328</v>
      </c>
      <c r="J44" t="s">
        <v>3</v>
      </c>
      <c r="K44" t="s">
        <v>329</v>
      </c>
      <c r="L44">
        <v>608254</v>
      </c>
      <c r="N44">
        <v>1013</v>
      </c>
      <c r="O44" t="s">
        <v>330</v>
      </c>
      <c r="P44" t="s">
        <v>330</v>
      </c>
      <c r="Q44">
        <v>1</v>
      </c>
      <c r="X44">
        <v>0.01</v>
      </c>
      <c r="Y44">
        <v>0</v>
      </c>
      <c r="Z44">
        <v>0</v>
      </c>
      <c r="AA44">
        <v>0</v>
      </c>
      <c r="AB44">
        <v>0</v>
      </c>
      <c r="AC44">
        <v>0</v>
      </c>
      <c r="AD44">
        <v>1</v>
      </c>
      <c r="AE44">
        <v>2</v>
      </c>
      <c r="AF44" t="s">
        <v>3</v>
      </c>
      <c r="AG44">
        <v>0.01</v>
      </c>
      <c r="AH44">
        <v>2</v>
      </c>
      <c r="AI44">
        <v>35520017</v>
      </c>
      <c r="AJ44">
        <v>43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>
      <c r="A45">
        <f>ROW(Source!A40)</f>
        <v>40</v>
      </c>
      <c r="B45">
        <v>35520018</v>
      </c>
      <c r="C45">
        <v>34982440</v>
      </c>
      <c r="D45">
        <v>29172556</v>
      </c>
      <c r="E45">
        <v>1</v>
      </c>
      <c r="F45">
        <v>1</v>
      </c>
      <c r="G45">
        <v>1</v>
      </c>
      <c r="H45">
        <v>2</v>
      </c>
      <c r="I45" t="s">
        <v>340</v>
      </c>
      <c r="J45" t="s">
        <v>341</v>
      </c>
      <c r="K45" t="s">
        <v>342</v>
      </c>
      <c r="L45">
        <v>1368</v>
      </c>
      <c r="N45">
        <v>1011</v>
      </c>
      <c r="O45" t="s">
        <v>334</v>
      </c>
      <c r="P45" t="s">
        <v>334</v>
      </c>
      <c r="Q45">
        <v>1</v>
      </c>
      <c r="X45">
        <v>0.01</v>
      </c>
      <c r="Y45">
        <v>0</v>
      </c>
      <c r="Z45">
        <v>31.26</v>
      </c>
      <c r="AA45">
        <v>13.5</v>
      </c>
      <c r="AB45">
        <v>0</v>
      </c>
      <c r="AC45">
        <v>0</v>
      </c>
      <c r="AD45">
        <v>1</v>
      </c>
      <c r="AE45">
        <v>0</v>
      </c>
      <c r="AF45" t="s">
        <v>3</v>
      </c>
      <c r="AG45">
        <v>0.01</v>
      </c>
      <c r="AH45">
        <v>2</v>
      </c>
      <c r="AI45">
        <v>35520018</v>
      </c>
      <c r="AJ45">
        <v>44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>
      <c r="A46">
        <f>ROW(Source!A41)</f>
        <v>41</v>
      </c>
      <c r="B46">
        <v>35524668</v>
      </c>
      <c r="C46">
        <v>35524667</v>
      </c>
      <c r="D46">
        <v>18408066</v>
      </c>
      <c r="E46">
        <v>1</v>
      </c>
      <c r="F46">
        <v>1</v>
      </c>
      <c r="G46">
        <v>1</v>
      </c>
      <c r="H46">
        <v>1</v>
      </c>
      <c r="I46" t="s">
        <v>396</v>
      </c>
      <c r="J46" t="s">
        <v>3</v>
      </c>
      <c r="K46" t="s">
        <v>397</v>
      </c>
      <c r="L46">
        <v>1369</v>
      </c>
      <c r="N46">
        <v>1013</v>
      </c>
      <c r="O46" t="s">
        <v>327</v>
      </c>
      <c r="P46" t="s">
        <v>327</v>
      </c>
      <c r="Q46">
        <v>1</v>
      </c>
      <c r="X46">
        <v>17.89</v>
      </c>
      <c r="Y46">
        <v>0</v>
      </c>
      <c r="Z46">
        <v>0</v>
      </c>
      <c r="AA46">
        <v>0</v>
      </c>
      <c r="AB46">
        <v>250.48</v>
      </c>
      <c r="AC46">
        <v>0</v>
      </c>
      <c r="AD46">
        <v>1</v>
      </c>
      <c r="AE46">
        <v>1</v>
      </c>
      <c r="AF46" t="s">
        <v>3</v>
      </c>
      <c r="AG46">
        <v>17.89</v>
      </c>
      <c r="AH46">
        <v>2</v>
      </c>
      <c r="AI46">
        <v>35524668</v>
      </c>
      <c r="AJ46">
        <v>45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>
      <c r="A47">
        <f>ROW(Source!A41)</f>
        <v>41</v>
      </c>
      <c r="B47">
        <v>35524669</v>
      </c>
      <c r="C47">
        <v>35524667</v>
      </c>
      <c r="D47">
        <v>121548</v>
      </c>
      <c r="E47">
        <v>1</v>
      </c>
      <c r="F47">
        <v>1</v>
      </c>
      <c r="G47">
        <v>1</v>
      </c>
      <c r="H47">
        <v>1</v>
      </c>
      <c r="I47" t="s">
        <v>328</v>
      </c>
      <c r="J47" t="s">
        <v>3</v>
      </c>
      <c r="K47" t="s">
        <v>329</v>
      </c>
      <c r="L47">
        <v>608254</v>
      </c>
      <c r="N47">
        <v>1013</v>
      </c>
      <c r="O47" t="s">
        <v>330</v>
      </c>
      <c r="P47" t="s">
        <v>330</v>
      </c>
      <c r="Q47">
        <v>1</v>
      </c>
      <c r="X47">
        <v>0.08</v>
      </c>
      <c r="Y47">
        <v>0</v>
      </c>
      <c r="Z47">
        <v>0</v>
      </c>
      <c r="AA47">
        <v>0</v>
      </c>
      <c r="AB47">
        <v>0</v>
      </c>
      <c r="AC47">
        <v>0</v>
      </c>
      <c r="AD47">
        <v>1</v>
      </c>
      <c r="AE47">
        <v>2</v>
      </c>
      <c r="AF47" t="s">
        <v>3</v>
      </c>
      <c r="AG47">
        <v>0.08</v>
      </c>
      <c r="AH47">
        <v>2</v>
      </c>
      <c r="AI47">
        <v>35524669</v>
      </c>
      <c r="AJ47">
        <v>46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>
      <c r="A48">
        <f>ROW(Source!A41)</f>
        <v>41</v>
      </c>
      <c r="B48">
        <v>35524670</v>
      </c>
      <c r="C48">
        <v>35524667</v>
      </c>
      <c r="D48">
        <v>29172556</v>
      </c>
      <c r="E48">
        <v>1</v>
      </c>
      <c r="F48">
        <v>1</v>
      </c>
      <c r="G48">
        <v>1</v>
      </c>
      <c r="H48">
        <v>2</v>
      </c>
      <c r="I48" t="s">
        <v>340</v>
      </c>
      <c r="J48" t="s">
        <v>341</v>
      </c>
      <c r="K48" t="s">
        <v>342</v>
      </c>
      <c r="L48">
        <v>1368</v>
      </c>
      <c r="N48">
        <v>1011</v>
      </c>
      <c r="O48" t="s">
        <v>334</v>
      </c>
      <c r="P48" t="s">
        <v>334</v>
      </c>
      <c r="Q48">
        <v>1</v>
      </c>
      <c r="X48">
        <v>0.08</v>
      </c>
      <c r="Y48">
        <v>0</v>
      </c>
      <c r="Z48">
        <v>31.26</v>
      </c>
      <c r="AA48">
        <v>13.5</v>
      </c>
      <c r="AB48">
        <v>0</v>
      </c>
      <c r="AC48">
        <v>0</v>
      </c>
      <c r="AD48">
        <v>1</v>
      </c>
      <c r="AE48">
        <v>0</v>
      </c>
      <c r="AF48" t="s">
        <v>3</v>
      </c>
      <c r="AG48">
        <v>0.08</v>
      </c>
      <c r="AH48">
        <v>2</v>
      </c>
      <c r="AI48">
        <v>35524670</v>
      </c>
      <c r="AJ48">
        <v>47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>
      <c r="A49">
        <f>ROW(Source!A42)</f>
        <v>42</v>
      </c>
      <c r="B49">
        <v>35520019</v>
      </c>
      <c r="C49">
        <v>35006404</v>
      </c>
      <c r="D49">
        <v>18411117</v>
      </c>
      <c r="E49">
        <v>1</v>
      </c>
      <c r="F49">
        <v>1</v>
      </c>
      <c r="G49">
        <v>1</v>
      </c>
      <c r="H49">
        <v>1</v>
      </c>
      <c r="I49" t="s">
        <v>398</v>
      </c>
      <c r="J49" t="s">
        <v>3</v>
      </c>
      <c r="K49" t="s">
        <v>399</v>
      </c>
      <c r="L49">
        <v>1369</v>
      </c>
      <c r="N49">
        <v>1013</v>
      </c>
      <c r="O49" t="s">
        <v>327</v>
      </c>
      <c r="P49" t="s">
        <v>327</v>
      </c>
      <c r="Q49">
        <v>1</v>
      </c>
      <c r="X49">
        <v>6.55</v>
      </c>
      <c r="Y49">
        <v>0</v>
      </c>
      <c r="Z49">
        <v>0</v>
      </c>
      <c r="AA49">
        <v>0</v>
      </c>
      <c r="AB49">
        <v>300.45</v>
      </c>
      <c r="AC49">
        <v>0</v>
      </c>
      <c r="AD49">
        <v>1</v>
      </c>
      <c r="AE49">
        <v>1</v>
      </c>
      <c r="AF49" t="s">
        <v>3</v>
      </c>
      <c r="AG49">
        <v>6.55</v>
      </c>
      <c r="AH49">
        <v>2</v>
      </c>
      <c r="AI49">
        <v>35520019</v>
      </c>
      <c r="AJ49">
        <v>48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>
      <c r="A50">
        <f>ROW(Source!A42)</f>
        <v>42</v>
      </c>
      <c r="B50">
        <v>35520020</v>
      </c>
      <c r="C50">
        <v>35006404</v>
      </c>
      <c r="D50">
        <v>121548</v>
      </c>
      <c r="E50">
        <v>1</v>
      </c>
      <c r="F50">
        <v>1</v>
      </c>
      <c r="G50">
        <v>1</v>
      </c>
      <c r="H50">
        <v>1</v>
      </c>
      <c r="I50" t="s">
        <v>328</v>
      </c>
      <c r="J50" t="s">
        <v>3</v>
      </c>
      <c r="K50" t="s">
        <v>329</v>
      </c>
      <c r="L50">
        <v>608254</v>
      </c>
      <c r="N50">
        <v>1013</v>
      </c>
      <c r="O50" t="s">
        <v>330</v>
      </c>
      <c r="P50" t="s">
        <v>330</v>
      </c>
      <c r="Q50">
        <v>1</v>
      </c>
      <c r="X50">
        <v>0.01</v>
      </c>
      <c r="Y50">
        <v>0</v>
      </c>
      <c r="Z50">
        <v>0</v>
      </c>
      <c r="AA50">
        <v>0</v>
      </c>
      <c r="AB50">
        <v>0</v>
      </c>
      <c r="AC50">
        <v>0</v>
      </c>
      <c r="AD50">
        <v>1</v>
      </c>
      <c r="AE50">
        <v>2</v>
      </c>
      <c r="AF50" t="s">
        <v>3</v>
      </c>
      <c r="AG50">
        <v>0.01</v>
      </c>
      <c r="AH50">
        <v>2</v>
      </c>
      <c r="AI50">
        <v>35520020</v>
      </c>
      <c r="AJ50">
        <v>49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>
      <c r="A51">
        <f>ROW(Source!A42)</f>
        <v>42</v>
      </c>
      <c r="B51">
        <v>35520021</v>
      </c>
      <c r="C51">
        <v>35006404</v>
      </c>
      <c r="D51">
        <v>29172556</v>
      </c>
      <c r="E51">
        <v>1</v>
      </c>
      <c r="F51">
        <v>1</v>
      </c>
      <c r="G51">
        <v>1</v>
      </c>
      <c r="H51">
        <v>2</v>
      </c>
      <c r="I51" t="s">
        <v>340</v>
      </c>
      <c r="J51" t="s">
        <v>341</v>
      </c>
      <c r="K51" t="s">
        <v>342</v>
      </c>
      <c r="L51">
        <v>1368</v>
      </c>
      <c r="N51">
        <v>1011</v>
      </c>
      <c r="O51" t="s">
        <v>334</v>
      </c>
      <c r="P51" t="s">
        <v>334</v>
      </c>
      <c r="Q51">
        <v>1</v>
      </c>
      <c r="X51">
        <v>0.01</v>
      </c>
      <c r="Y51">
        <v>0</v>
      </c>
      <c r="Z51">
        <v>31.26</v>
      </c>
      <c r="AA51">
        <v>13.5</v>
      </c>
      <c r="AB51">
        <v>0</v>
      </c>
      <c r="AC51">
        <v>0</v>
      </c>
      <c r="AD51">
        <v>1</v>
      </c>
      <c r="AE51">
        <v>0</v>
      </c>
      <c r="AF51" t="s">
        <v>3</v>
      </c>
      <c r="AG51">
        <v>0.01</v>
      </c>
      <c r="AH51">
        <v>2</v>
      </c>
      <c r="AI51">
        <v>35520021</v>
      </c>
      <c r="AJ51">
        <v>50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>
      <c r="A52">
        <f>ROW(Source!A42)</f>
        <v>42</v>
      </c>
      <c r="B52">
        <v>35520022</v>
      </c>
      <c r="C52">
        <v>35006404</v>
      </c>
      <c r="D52">
        <v>29174913</v>
      </c>
      <c r="E52">
        <v>1</v>
      </c>
      <c r="F52">
        <v>1</v>
      </c>
      <c r="G52">
        <v>1</v>
      </c>
      <c r="H52">
        <v>2</v>
      </c>
      <c r="I52" t="s">
        <v>349</v>
      </c>
      <c r="J52" t="s">
        <v>350</v>
      </c>
      <c r="K52" t="s">
        <v>351</v>
      </c>
      <c r="L52">
        <v>1368</v>
      </c>
      <c r="N52">
        <v>1011</v>
      </c>
      <c r="O52" t="s">
        <v>334</v>
      </c>
      <c r="P52" t="s">
        <v>334</v>
      </c>
      <c r="Q52">
        <v>1</v>
      </c>
      <c r="X52">
        <v>0.01</v>
      </c>
      <c r="Y52">
        <v>0</v>
      </c>
      <c r="Z52">
        <v>87.17</v>
      </c>
      <c r="AA52">
        <v>11.6</v>
      </c>
      <c r="AB52">
        <v>0</v>
      </c>
      <c r="AC52">
        <v>0</v>
      </c>
      <c r="AD52">
        <v>1</v>
      </c>
      <c r="AE52">
        <v>0</v>
      </c>
      <c r="AF52" t="s">
        <v>3</v>
      </c>
      <c r="AG52">
        <v>0.01</v>
      </c>
      <c r="AH52">
        <v>2</v>
      </c>
      <c r="AI52">
        <v>35520022</v>
      </c>
      <c r="AJ52">
        <v>51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>
      <c r="A53">
        <f>ROW(Source!A42)</f>
        <v>42</v>
      </c>
      <c r="B53">
        <v>35520023</v>
      </c>
      <c r="C53">
        <v>35006404</v>
      </c>
      <c r="D53">
        <v>29107800</v>
      </c>
      <c r="E53">
        <v>1</v>
      </c>
      <c r="F53">
        <v>1</v>
      </c>
      <c r="G53">
        <v>1</v>
      </c>
      <c r="H53">
        <v>3</v>
      </c>
      <c r="I53" t="s">
        <v>388</v>
      </c>
      <c r="J53" t="s">
        <v>389</v>
      </c>
      <c r="K53" t="s">
        <v>390</v>
      </c>
      <c r="L53">
        <v>1346</v>
      </c>
      <c r="N53">
        <v>1009</v>
      </c>
      <c r="O53" t="s">
        <v>105</v>
      </c>
      <c r="P53" t="s">
        <v>105</v>
      </c>
      <c r="Q53">
        <v>1</v>
      </c>
      <c r="X53">
        <v>0.1</v>
      </c>
      <c r="Y53">
        <v>1.81</v>
      </c>
      <c r="Z53">
        <v>0</v>
      </c>
      <c r="AA53">
        <v>0</v>
      </c>
      <c r="AB53">
        <v>0</v>
      </c>
      <c r="AC53">
        <v>0</v>
      </c>
      <c r="AD53">
        <v>1</v>
      </c>
      <c r="AE53">
        <v>0</v>
      </c>
      <c r="AF53" t="s">
        <v>3</v>
      </c>
      <c r="AG53">
        <v>0.1</v>
      </c>
      <c r="AH53">
        <v>2</v>
      </c>
      <c r="AI53">
        <v>35520023</v>
      </c>
      <c r="AJ53">
        <v>52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>
      <c r="A54">
        <f>ROW(Source!A42)</f>
        <v>42</v>
      </c>
      <c r="B54">
        <v>35520024</v>
      </c>
      <c r="C54">
        <v>35006404</v>
      </c>
      <c r="D54">
        <v>29109265</v>
      </c>
      <c r="E54">
        <v>1</v>
      </c>
      <c r="F54">
        <v>1</v>
      </c>
      <c r="G54">
        <v>1</v>
      </c>
      <c r="H54">
        <v>3</v>
      </c>
      <c r="I54" t="s">
        <v>79</v>
      </c>
      <c r="J54" t="s">
        <v>81</v>
      </c>
      <c r="K54" t="s">
        <v>80</v>
      </c>
      <c r="L54">
        <v>1348</v>
      </c>
      <c r="N54">
        <v>1009</v>
      </c>
      <c r="O54" t="s">
        <v>65</v>
      </c>
      <c r="P54" t="s">
        <v>65</v>
      </c>
      <c r="Q54">
        <v>1000</v>
      </c>
      <c r="X54">
        <v>1.2999999999999999E-2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 t="s">
        <v>3</v>
      </c>
      <c r="AG54">
        <v>1.2999999999999999E-2</v>
      </c>
      <c r="AH54">
        <v>3</v>
      </c>
      <c r="AI54">
        <v>-1</v>
      </c>
      <c r="AJ54" t="s">
        <v>3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>
      <c r="A55">
        <f>ROW(Source!A44)</f>
        <v>44</v>
      </c>
      <c r="B55">
        <v>35520026</v>
      </c>
      <c r="C55">
        <v>35006412</v>
      </c>
      <c r="D55">
        <v>18416200</v>
      </c>
      <c r="E55">
        <v>1</v>
      </c>
      <c r="F55">
        <v>1</v>
      </c>
      <c r="G55">
        <v>1</v>
      </c>
      <c r="H55">
        <v>1</v>
      </c>
      <c r="I55" t="s">
        <v>400</v>
      </c>
      <c r="J55" t="s">
        <v>3</v>
      </c>
      <c r="K55" t="s">
        <v>401</v>
      </c>
      <c r="L55">
        <v>1369</v>
      </c>
      <c r="N55">
        <v>1013</v>
      </c>
      <c r="O55" t="s">
        <v>327</v>
      </c>
      <c r="P55" t="s">
        <v>327</v>
      </c>
      <c r="Q55">
        <v>1</v>
      </c>
      <c r="X55">
        <v>73.8</v>
      </c>
      <c r="Y55">
        <v>0</v>
      </c>
      <c r="Z55">
        <v>0</v>
      </c>
      <c r="AA55">
        <v>0</v>
      </c>
      <c r="AB55">
        <v>304.82</v>
      </c>
      <c r="AC55">
        <v>0</v>
      </c>
      <c r="AD55">
        <v>1</v>
      </c>
      <c r="AE55">
        <v>1</v>
      </c>
      <c r="AF55" t="s">
        <v>3</v>
      </c>
      <c r="AG55">
        <v>73.8</v>
      </c>
      <c r="AH55">
        <v>2</v>
      </c>
      <c r="AI55">
        <v>35520026</v>
      </c>
      <c r="AJ55">
        <v>54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>
      <c r="A56">
        <f>ROW(Source!A44)</f>
        <v>44</v>
      </c>
      <c r="B56">
        <v>35520027</v>
      </c>
      <c r="C56">
        <v>35006412</v>
      </c>
      <c r="D56">
        <v>121548</v>
      </c>
      <c r="E56">
        <v>1</v>
      </c>
      <c r="F56">
        <v>1</v>
      </c>
      <c r="G56">
        <v>1</v>
      </c>
      <c r="H56">
        <v>1</v>
      </c>
      <c r="I56" t="s">
        <v>328</v>
      </c>
      <c r="J56" t="s">
        <v>3</v>
      </c>
      <c r="K56" t="s">
        <v>329</v>
      </c>
      <c r="L56">
        <v>608254</v>
      </c>
      <c r="N56">
        <v>1013</v>
      </c>
      <c r="O56" t="s">
        <v>330</v>
      </c>
      <c r="P56" t="s">
        <v>330</v>
      </c>
      <c r="Q56">
        <v>1</v>
      </c>
      <c r="X56">
        <v>1.9</v>
      </c>
      <c r="Y56">
        <v>0</v>
      </c>
      <c r="Z56">
        <v>0</v>
      </c>
      <c r="AA56">
        <v>0</v>
      </c>
      <c r="AB56">
        <v>0</v>
      </c>
      <c r="AC56">
        <v>0</v>
      </c>
      <c r="AD56">
        <v>1</v>
      </c>
      <c r="AE56">
        <v>2</v>
      </c>
      <c r="AF56" t="s">
        <v>3</v>
      </c>
      <c r="AG56">
        <v>1.9</v>
      </c>
      <c r="AH56">
        <v>2</v>
      </c>
      <c r="AI56">
        <v>35520027</v>
      </c>
      <c r="AJ56">
        <v>55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>
      <c r="A57">
        <f>ROW(Source!A44)</f>
        <v>44</v>
      </c>
      <c r="B57">
        <v>35520028</v>
      </c>
      <c r="C57">
        <v>35006412</v>
      </c>
      <c r="D57">
        <v>29172556</v>
      </c>
      <c r="E57">
        <v>1</v>
      </c>
      <c r="F57">
        <v>1</v>
      </c>
      <c r="G57">
        <v>1</v>
      </c>
      <c r="H57">
        <v>2</v>
      </c>
      <c r="I57" t="s">
        <v>340</v>
      </c>
      <c r="J57" t="s">
        <v>341</v>
      </c>
      <c r="K57" t="s">
        <v>342</v>
      </c>
      <c r="L57">
        <v>1368</v>
      </c>
      <c r="N57">
        <v>1011</v>
      </c>
      <c r="O57" t="s">
        <v>334</v>
      </c>
      <c r="P57" t="s">
        <v>334</v>
      </c>
      <c r="Q57">
        <v>1</v>
      </c>
      <c r="X57">
        <v>0.46</v>
      </c>
      <c r="Y57">
        <v>0</v>
      </c>
      <c r="Z57">
        <v>31.26</v>
      </c>
      <c r="AA57">
        <v>13.5</v>
      </c>
      <c r="AB57">
        <v>0</v>
      </c>
      <c r="AC57">
        <v>0</v>
      </c>
      <c r="AD57">
        <v>1</v>
      </c>
      <c r="AE57">
        <v>0</v>
      </c>
      <c r="AF57" t="s">
        <v>3</v>
      </c>
      <c r="AG57">
        <v>0.46</v>
      </c>
      <c r="AH57">
        <v>2</v>
      </c>
      <c r="AI57">
        <v>35520028</v>
      </c>
      <c r="AJ57">
        <v>56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>
      <c r="A58">
        <f>ROW(Source!A44)</f>
        <v>44</v>
      </c>
      <c r="B58">
        <v>35520029</v>
      </c>
      <c r="C58">
        <v>35006412</v>
      </c>
      <c r="D58">
        <v>29173141</v>
      </c>
      <c r="E58">
        <v>1</v>
      </c>
      <c r="F58">
        <v>1</v>
      </c>
      <c r="G58">
        <v>1</v>
      </c>
      <c r="H58">
        <v>2</v>
      </c>
      <c r="I58" t="s">
        <v>402</v>
      </c>
      <c r="J58" t="s">
        <v>403</v>
      </c>
      <c r="K58" t="s">
        <v>404</v>
      </c>
      <c r="L58">
        <v>1368</v>
      </c>
      <c r="N58">
        <v>1011</v>
      </c>
      <c r="O58" t="s">
        <v>334</v>
      </c>
      <c r="P58" t="s">
        <v>334</v>
      </c>
      <c r="Q58">
        <v>1</v>
      </c>
      <c r="X58">
        <v>1.44</v>
      </c>
      <c r="Y58">
        <v>0</v>
      </c>
      <c r="Z58">
        <v>12.4</v>
      </c>
      <c r="AA58">
        <v>10.06</v>
      </c>
      <c r="AB58">
        <v>0</v>
      </c>
      <c r="AC58">
        <v>0</v>
      </c>
      <c r="AD58">
        <v>1</v>
      </c>
      <c r="AE58">
        <v>0</v>
      </c>
      <c r="AF58" t="s">
        <v>3</v>
      </c>
      <c r="AG58">
        <v>1.44</v>
      </c>
      <c r="AH58">
        <v>2</v>
      </c>
      <c r="AI58">
        <v>35520029</v>
      </c>
      <c r="AJ58">
        <v>57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>
      <c r="A59">
        <f>ROW(Source!A44)</f>
        <v>44</v>
      </c>
      <c r="B59">
        <v>35520030</v>
      </c>
      <c r="C59">
        <v>35006412</v>
      </c>
      <c r="D59">
        <v>29109353</v>
      </c>
      <c r="E59">
        <v>1</v>
      </c>
      <c r="F59">
        <v>1</v>
      </c>
      <c r="G59">
        <v>1</v>
      </c>
      <c r="H59">
        <v>3</v>
      </c>
      <c r="I59" t="s">
        <v>405</v>
      </c>
      <c r="J59" t="s">
        <v>406</v>
      </c>
      <c r="K59" t="s">
        <v>407</v>
      </c>
      <c r="L59">
        <v>1348</v>
      </c>
      <c r="N59">
        <v>1009</v>
      </c>
      <c r="O59" t="s">
        <v>65</v>
      </c>
      <c r="P59" t="s">
        <v>65</v>
      </c>
      <c r="Q59">
        <v>1000</v>
      </c>
      <c r="X59">
        <v>0.01</v>
      </c>
      <c r="Y59">
        <v>11300.01</v>
      </c>
      <c r="Z59">
        <v>0</v>
      </c>
      <c r="AA59">
        <v>0</v>
      </c>
      <c r="AB59">
        <v>0</v>
      </c>
      <c r="AC59">
        <v>0</v>
      </c>
      <c r="AD59">
        <v>1</v>
      </c>
      <c r="AE59">
        <v>0</v>
      </c>
      <c r="AF59" t="s">
        <v>3</v>
      </c>
      <c r="AG59">
        <v>0.01</v>
      </c>
      <c r="AH59">
        <v>2</v>
      </c>
      <c r="AI59">
        <v>35520030</v>
      </c>
      <c r="AJ59">
        <v>58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>
      <c r="A60">
        <f>ROW(Source!A44)</f>
        <v>44</v>
      </c>
      <c r="B60">
        <v>35520031</v>
      </c>
      <c r="C60">
        <v>35006412</v>
      </c>
      <c r="D60">
        <v>29145311</v>
      </c>
      <c r="E60">
        <v>1</v>
      </c>
      <c r="F60">
        <v>1</v>
      </c>
      <c r="G60">
        <v>1</v>
      </c>
      <c r="H60">
        <v>3</v>
      </c>
      <c r="I60" t="s">
        <v>549</v>
      </c>
      <c r="J60" t="s">
        <v>550</v>
      </c>
      <c r="K60" t="s">
        <v>551</v>
      </c>
      <c r="L60">
        <v>1348</v>
      </c>
      <c r="N60">
        <v>1009</v>
      </c>
      <c r="O60" t="s">
        <v>65</v>
      </c>
      <c r="P60" t="s">
        <v>65</v>
      </c>
      <c r="Q60">
        <v>1000</v>
      </c>
      <c r="X60">
        <v>0.96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 t="s">
        <v>3</v>
      </c>
      <c r="AG60">
        <v>0.96</v>
      </c>
      <c r="AH60">
        <v>3</v>
      </c>
      <c r="AI60">
        <v>-1</v>
      </c>
      <c r="AJ60" t="s">
        <v>3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>
      <c r="A61">
        <f>ROW(Source!A44)</f>
        <v>44</v>
      </c>
      <c r="B61">
        <v>35520032</v>
      </c>
      <c r="C61">
        <v>35006412</v>
      </c>
      <c r="D61">
        <v>29150040</v>
      </c>
      <c r="E61">
        <v>1</v>
      </c>
      <c r="F61">
        <v>1</v>
      </c>
      <c r="G61">
        <v>1</v>
      </c>
      <c r="H61">
        <v>3</v>
      </c>
      <c r="I61" t="s">
        <v>408</v>
      </c>
      <c r="J61" t="s">
        <v>409</v>
      </c>
      <c r="K61" t="s">
        <v>410</v>
      </c>
      <c r="L61">
        <v>1339</v>
      </c>
      <c r="N61">
        <v>1007</v>
      </c>
      <c r="O61" t="s">
        <v>243</v>
      </c>
      <c r="P61" t="s">
        <v>243</v>
      </c>
      <c r="Q61">
        <v>1</v>
      </c>
      <c r="X61">
        <v>0.63</v>
      </c>
      <c r="Y61">
        <v>2.44</v>
      </c>
      <c r="Z61">
        <v>0</v>
      </c>
      <c r="AA61">
        <v>0</v>
      </c>
      <c r="AB61">
        <v>0</v>
      </c>
      <c r="AC61">
        <v>0</v>
      </c>
      <c r="AD61">
        <v>1</v>
      </c>
      <c r="AE61">
        <v>0</v>
      </c>
      <c r="AF61" t="s">
        <v>3</v>
      </c>
      <c r="AG61">
        <v>0.63</v>
      </c>
      <c r="AH61">
        <v>2</v>
      </c>
      <c r="AI61">
        <v>35520032</v>
      </c>
      <c r="AJ61">
        <v>60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>
      <c r="A62">
        <f>ROW(Source!A46)</f>
        <v>46</v>
      </c>
      <c r="B62">
        <v>35520034</v>
      </c>
      <c r="C62">
        <v>35006421</v>
      </c>
      <c r="D62">
        <v>18407150</v>
      </c>
      <c r="E62">
        <v>1</v>
      </c>
      <c r="F62">
        <v>1</v>
      </c>
      <c r="G62">
        <v>1</v>
      </c>
      <c r="H62">
        <v>1</v>
      </c>
      <c r="I62" t="s">
        <v>372</v>
      </c>
      <c r="J62" t="s">
        <v>3</v>
      </c>
      <c r="K62" t="s">
        <v>373</v>
      </c>
      <c r="L62">
        <v>1369</v>
      </c>
      <c r="N62">
        <v>1013</v>
      </c>
      <c r="O62" t="s">
        <v>327</v>
      </c>
      <c r="P62" t="s">
        <v>327</v>
      </c>
      <c r="Q62">
        <v>1</v>
      </c>
      <c r="X62">
        <v>24.05</v>
      </c>
      <c r="Y62">
        <v>0</v>
      </c>
      <c r="Z62">
        <v>0</v>
      </c>
      <c r="AA62">
        <v>0</v>
      </c>
      <c r="AB62">
        <v>266.41000000000003</v>
      </c>
      <c r="AC62">
        <v>0</v>
      </c>
      <c r="AD62">
        <v>1</v>
      </c>
      <c r="AE62">
        <v>1</v>
      </c>
      <c r="AF62" t="s">
        <v>3</v>
      </c>
      <c r="AG62">
        <v>24.05</v>
      </c>
      <c r="AH62">
        <v>2</v>
      </c>
      <c r="AI62">
        <v>35520034</v>
      </c>
      <c r="AJ62">
        <v>61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>
      <c r="A63">
        <f>ROW(Source!A46)</f>
        <v>46</v>
      </c>
      <c r="B63">
        <v>35520035</v>
      </c>
      <c r="C63">
        <v>35006421</v>
      </c>
      <c r="D63">
        <v>29174913</v>
      </c>
      <c r="E63">
        <v>1</v>
      </c>
      <c r="F63">
        <v>1</v>
      </c>
      <c r="G63">
        <v>1</v>
      </c>
      <c r="H63">
        <v>2</v>
      </c>
      <c r="I63" t="s">
        <v>349</v>
      </c>
      <c r="J63" t="s">
        <v>350</v>
      </c>
      <c r="K63" t="s">
        <v>351</v>
      </c>
      <c r="L63">
        <v>1368</v>
      </c>
      <c r="N63">
        <v>1011</v>
      </c>
      <c r="O63" t="s">
        <v>334</v>
      </c>
      <c r="P63" t="s">
        <v>334</v>
      </c>
      <c r="Q63">
        <v>1</v>
      </c>
      <c r="X63">
        <v>0.01</v>
      </c>
      <c r="Y63">
        <v>0</v>
      </c>
      <c r="Z63">
        <v>87.17</v>
      </c>
      <c r="AA63">
        <v>11.6</v>
      </c>
      <c r="AB63">
        <v>0</v>
      </c>
      <c r="AC63">
        <v>0</v>
      </c>
      <c r="AD63">
        <v>1</v>
      </c>
      <c r="AE63">
        <v>0</v>
      </c>
      <c r="AF63" t="s">
        <v>3</v>
      </c>
      <c r="AG63">
        <v>0.01</v>
      </c>
      <c r="AH63">
        <v>2</v>
      </c>
      <c r="AI63">
        <v>35520035</v>
      </c>
      <c r="AJ63">
        <v>62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>
      <c r="A64">
        <f>ROW(Source!A46)</f>
        <v>46</v>
      </c>
      <c r="B64">
        <v>35520036</v>
      </c>
      <c r="C64">
        <v>35006421</v>
      </c>
      <c r="D64">
        <v>29107245</v>
      </c>
      <c r="E64">
        <v>1</v>
      </c>
      <c r="F64">
        <v>1</v>
      </c>
      <c r="G64">
        <v>1</v>
      </c>
      <c r="H64">
        <v>3</v>
      </c>
      <c r="I64" t="s">
        <v>411</v>
      </c>
      <c r="J64" t="s">
        <v>412</v>
      </c>
      <c r="K64" t="s">
        <v>413</v>
      </c>
      <c r="L64">
        <v>1348</v>
      </c>
      <c r="N64">
        <v>1009</v>
      </c>
      <c r="O64" t="s">
        <v>65</v>
      </c>
      <c r="P64" t="s">
        <v>65</v>
      </c>
      <c r="Q64">
        <v>1000</v>
      </c>
      <c r="X64">
        <v>1.2E-2</v>
      </c>
      <c r="Y64">
        <v>3210.5</v>
      </c>
      <c r="Z64">
        <v>0</v>
      </c>
      <c r="AA64">
        <v>0</v>
      </c>
      <c r="AB64">
        <v>0</v>
      </c>
      <c r="AC64">
        <v>0</v>
      </c>
      <c r="AD64">
        <v>1</v>
      </c>
      <c r="AE64">
        <v>0</v>
      </c>
      <c r="AF64" t="s">
        <v>3</v>
      </c>
      <c r="AG64">
        <v>1.2E-2</v>
      </c>
      <c r="AH64">
        <v>2</v>
      </c>
      <c r="AI64">
        <v>35520036</v>
      </c>
      <c r="AJ64">
        <v>63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>
      <c r="A65">
        <f>ROW(Source!A46)</f>
        <v>46</v>
      </c>
      <c r="B65">
        <v>35520037</v>
      </c>
      <c r="C65">
        <v>35006421</v>
      </c>
      <c r="D65">
        <v>29109189</v>
      </c>
      <c r="E65">
        <v>1</v>
      </c>
      <c r="F65">
        <v>1</v>
      </c>
      <c r="G65">
        <v>1</v>
      </c>
      <c r="H65">
        <v>3</v>
      </c>
      <c r="I65" t="s">
        <v>414</v>
      </c>
      <c r="J65" t="s">
        <v>415</v>
      </c>
      <c r="K65" t="s">
        <v>416</v>
      </c>
      <c r="L65">
        <v>1348</v>
      </c>
      <c r="N65">
        <v>1009</v>
      </c>
      <c r="O65" t="s">
        <v>65</v>
      </c>
      <c r="P65" t="s">
        <v>65</v>
      </c>
      <c r="Q65">
        <v>1000</v>
      </c>
      <c r="X65">
        <v>1.2E-2</v>
      </c>
      <c r="Y65">
        <v>586.47</v>
      </c>
      <c r="Z65">
        <v>0</v>
      </c>
      <c r="AA65">
        <v>0</v>
      </c>
      <c r="AB65">
        <v>0</v>
      </c>
      <c r="AC65">
        <v>0</v>
      </c>
      <c r="AD65">
        <v>1</v>
      </c>
      <c r="AE65">
        <v>0</v>
      </c>
      <c r="AF65" t="s">
        <v>3</v>
      </c>
      <c r="AG65">
        <v>1.2E-2</v>
      </c>
      <c r="AH65">
        <v>2</v>
      </c>
      <c r="AI65">
        <v>35520037</v>
      </c>
      <c r="AJ65">
        <v>64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>
      <c r="A66">
        <f>ROW(Source!A46)</f>
        <v>46</v>
      </c>
      <c r="B66">
        <v>35520038</v>
      </c>
      <c r="C66">
        <v>35006421</v>
      </c>
      <c r="D66">
        <v>29109213</v>
      </c>
      <c r="E66">
        <v>1</v>
      </c>
      <c r="F66">
        <v>1</v>
      </c>
      <c r="G66">
        <v>1</v>
      </c>
      <c r="H66">
        <v>3</v>
      </c>
      <c r="I66" t="s">
        <v>417</v>
      </c>
      <c r="J66" t="s">
        <v>418</v>
      </c>
      <c r="K66" t="s">
        <v>419</v>
      </c>
      <c r="L66">
        <v>1348</v>
      </c>
      <c r="N66">
        <v>1009</v>
      </c>
      <c r="O66" t="s">
        <v>65</v>
      </c>
      <c r="P66" t="s">
        <v>65</v>
      </c>
      <c r="Q66">
        <v>1000</v>
      </c>
      <c r="X66">
        <v>1.2E-2</v>
      </c>
      <c r="Y66">
        <v>492.7</v>
      </c>
      <c r="Z66">
        <v>0</v>
      </c>
      <c r="AA66">
        <v>0</v>
      </c>
      <c r="AB66">
        <v>0</v>
      </c>
      <c r="AC66">
        <v>0</v>
      </c>
      <c r="AD66">
        <v>1</v>
      </c>
      <c r="AE66">
        <v>0</v>
      </c>
      <c r="AF66" t="s">
        <v>3</v>
      </c>
      <c r="AG66">
        <v>1.2E-2</v>
      </c>
      <c r="AH66">
        <v>2</v>
      </c>
      <c r="AI66">
        <v>35520038</v>
      </c>
      <c r="AJ66">
        <v>65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>
      <c r="A67">
        <f>ROW(Source!A46)</f>
        <v>46</v>
      </c>
      <c r="B67">
        <v>35520039</v>
      </c>
      <c r="C67">
        <v>35006421</v>
      </c>
      <c r="D67">
        <v>29107832</v>
      </c>
      <c r="E67">
        <v>1</v>
      </c>
      <c r="F67">
        <v>1</v>
      </c>
      <c r="G67">
        <v>1</v>
      </c>
      <c r="H67">
        <v>3</v>
      </c>
      <c r="I67" t="s">
        <v>420</v>
      </c>
      <c r="J67" t="s">
        <v>421</v>
      </c>
      <c r="K67" t="s">
        <v>422</v>
      </c>
      <c r="L67">
        <v>1348</v>
      </c>
      <c r="N67">
        <v>1009</v>
      </c>
      <c r="O67" t="s">
        <v>65</v>
      </c>
      <c r="P67" t="s">
        <v>65</v>
      </c>
      <c r="Q67">
        <v>1000</v>
      </c>
      <c r="X67">
        <v>3.0000000000000001E-3</v>
      </c>
      <c r="Y67">
        <v>16385</v>
      </c>
      <c r="Z67">
        <v>0</v>
      </c>
      <c r="AA67">
        <v>0</v>
      </c>
      <c r="AB67">
        <v>0</v>
      </c>
      <c r="AC67">
        <v>0</v>
      </c>
      <c r="AD67">
        <v>1</v>
      </c>
      <c r="AE67">
        <v>0</v>
      </c>
      <c r="AF67" t="s">
        <v>3</v>
      </c>
      <c r="AG67">
        <v>3.0000000000000001E-3</v>
      </c>
      <c r="AH67">
        <v>2</v>
      </c>
      <c r="AI67">
        <v>35520039</v>
      </c>
      <c r="AJ67">
        <v>66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>
      <c r="A68">
        <f>ROW(Source!A46)</f>
        <v>46</v>
      </c>
      <c r="B68">
        <v>35520040</v>
      </c>
      <c r="C68">
        <v>35006421</v>
      </c>
      <c r="D68">
        <v>29109499</v>
      </c>
      <c r="E68">
        <v>1</v>
      </c>
      <c r="F68">
        <v>1</v>
      </c>
      <c r="G68">
        <v>1</v>
      </c>
      <c r="H68">
        <v>3</v>
      </c>
      <c r="I68" t="s">
        <v>423</v>
      </c>
      <c r="J68" t="s">
        <v>424</v>
      </c>
      <c r="K68" t="s">
        <v>425</v>
      </c>
      <c r="L68">
        <v>1346</v>
      </c>
      <c r="N68">
        <v>1009</v>
      </c>
      <c r="O68" t="s">
        <v>105</v>
      </c>
      <c r="P68" t="s">
        <v>105</v>
      </c>
      <c r="Q68">
        <v>1</v>
      </c>
      <c r="X68">
        <v>1.4</v>
      </c>
      <c r="Y68">
        <v>8.09</v>
      </c>
      <c r="Z68">
        <v>0</v>
      </c>
      <c r="AA68">
        <v>0</v>
      </c>
      <c r="AB68">
        <v>0</v>
      </c>
      <c r="AC68">
        <v>0</v>
      </c>
      <c r="AD68">
        <v>1</v>
      </c>
      <c r="AE68">
        <v>0</v>
      </c>
      <c r="AF68" t="s">
        <v>3</v>
      </c>
      <c r="AG68">
        <v>1.4</v>
      </c>
      <c r="AH68">
        <v>2</v>
      </c>
      <c r="AI68">
        <v>35520040</v>
      </c>
      <c r="AJ68">
        <v>67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>
      <c r="A69">
        <f>ROW(Source!A46)</f>
        <v>46</v>
      </c>
      <c r="B69">
        <v>35520041</v>
      </c>
      <c r="C69">
        <v>35006421</v>
      </c>
      <c r="D69">
        <v>29149868</v>
      </c>
      <c r="E69">
        <v>1</v>
      </c>
      <c r="F69">
        <v>1</v>
      </c>
      <c r="G69">
        <v>1</v>
      </c>
      <c r="H69">
        <v>3</v>
      </c>
      <c r="I69" t="s">
        <v>426</v>
      </c>
      <c r="J69" t="s">
        <v>427</v>
      </c>
      <c r="K69" t="s">
        <v>428</v>
      </c>
      <c r="L69">
        <v>1339</v>
      </c>
      <c r="N69">
        <v>1007</v>
      </c>
      <c r="O69" t="s">
        <v>243</v>
      </c>
      <c r="P69" t="s">
        <v>243</v>
      </c>
      <c r="Q69">
        <v>1</v>
      </c>
      <c r="X69">
        <v>4.7000000000000002E-3</v>
      </c>
      <c r="Y69">
        <v>74.59</v>
      </c>
      <c r="Z69">
        <v>0</v>
      </c>
      <c r="AA69">
        <v>0</v>
      </c>
      <c r="AB69">
        <v>0</v>
      </c>
      <c r="AC69">
        <v>0</v>
      </c>
      <c r="AD69">
        <v>1</v>
      </c>
      <c r="AE69">
        <v>0</v>
      </c>
      <c r="AF69" t="s">
        <v>3</v>
      </c>
      <c r="AG69">
        <v>4.7000000000000002E-3</v>
      </c>
      <c r="AH69">
        <v>2</v>
      </c>
      <c r="AI69">
        <v>35520041</v>
      </c>
      <c r="AJ69">
        <v>68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>
      <c r="A70">
        <f>ROW(Source!A48)</f>
        <v>48</v>
      </c>
      <c r="B70">
        <v>35520049</v>
      </c>
      <c r="C70">
        <v>34987021</v>
      </c>
      <c r="D70">
        <v>29364679</v>
      </c>
      <c r="E70">
        <v>1</v>
      </c>
      <c r="F70">
        <v>1</v>
      </c>
      <c r="G70">
        <v>1</v>
      </c>
      <c r="H70">
        <v>1</v>
      </c>
      <c r="I70" t="s">
        <v>429</v>
      </c>
      <c r="J70" t="s">
        <v>3</v>
      </c>
      <c r="K70" t="s">
        <v>430</v>
      </c>
      <c r="L70">
        <v>1369</v>
      </c>
      <c r="N70">
        <v>1013</v>
      </c>
      <c r="O70" t="s">
        <v>327</v>
      </c>
      <c r="P70" t="s">
        <v>327</v>
      </c>
      <c r="Q70">
        <v>1</v>
      </c>
      <c r="X70">
        <v>35.130000000000003</v>
      </c>
      <c r="Y70">
        <v>0</v>
      </c>
      <c r="Z70">
        <v>0</v>
      </c>
      <c r="AA70">
        <v>0</v>
      </c>
      <c r="AB70">
        <v>309.82</v>
      </c>
      <c r="AC70">
        <v>0</v>
      </c>
      <c r="AD70">
        <v>1</v>
      </c>
      <c r="AE70">
        <v>1</v>
      </c>
      <c r="AF70" t="s">
        <v>3</v>
      </c>
      <c r="AG70">
        <v>35.130000000000003</v>
      </c>
      <c r="AH70">
        <v>2</v>
      </c>
      <c r="AI70">
        <v>35520049</v>
      </c>
      <c r="AJ70">
        <v>69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>
      <c r="A71">
        <f>ROW(Source!A48)</f>
        <v>48</v>
      </c>
      <c r="B71">
        <v>35520050</v>
      </c>
      <c r="C71">
        <v>34987021</v>
      </c>
      <c r="D71">
        <v>121548</v>
      </c>
      <c r="E71">
        <v>1</v>
      </c>
      <c r="F71">
        <v>1</v>
      </c>
      <c r="G71">
        <v>1</v>
      </c>
      <c r="H71">
        <v>1</v>
      </c>
      <c r="I71" t="s">
        <v>328</v>
      </c>
      <c r="J71" t="s">
        <v>3</v>
      </c>
      <c r="K71" t="s">
        <v>329</v>
      </c>
      <c r="L71">
        <v>608254</v>
      </c>
      <c r="N71">
        <v>1013</v>
      </c>
      <c r="O71" t="s">
        <v>330</v>
      </c>
      <c r="P71" t="s">
        <v>330</v>
      </c>
      <c r="Q71">
        <v>1</v>
      </c>
      <c r="X71">
        <v>0.03</v>
      </c>
      <c r="Y71">
        <v>0</v>
      </c>
      <c r="Z71">
        <v>0</v>
      </c>
      <c r="AA71">
        <v>0</v>
      </c>
      <c r="AB71">
        <v>0</v>
      </c>
      <c r="AC71">
        <v>0</v>
      </c>
      <c r="AD71">
        <v>1</v>
      </c>
      <c r="AE71">
        <v>2</v>
      </c>
      <c r="AF71" t="s">
        <v>3</v>
      </c>
      <c r="AG71">
        <v>0.03</v>
      </c>
      <c r="AH71">
        <v>2</v>
      </c>
      <c r="AI71">
        <v>35520050</v>
      </c>
      <c r="AJ71">
        <v>70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>
      <c r="A72">
        <f>ROW(Source!A48)</f>
        <v>48</v>
      </c>
      <c r="B72">
        <v>35520051</v>
      </c>
      <c r="C72">
        <v>34987021</v>
      </c>
      <c r="D72">
        <v>29172362</v>
      </c>
      <c r="E72">
        <v>1</v>
      </c>
      <c r="F72">
        <v>1</v>
      </c>
      <c r="G72">
        <v>1</v>
      </c>
      <c r="H72">
        <v>2</v>
      </c>
      <c r="I72" t="s">
        <v>431</v>
      </c>
      <c r="J72" t="s">
        <v>432</v>
      </c>
      <c r="K72" t="s">
        <v>433</v>
      </c>
      <c r="L72">
        <v>1368</v>
      </c>
      <c r="N72">
        <v>1011</v>
      </c>
      <c r="O72" t="s">
        <v>334</v>
      </c>
      <c r="P72" t="s">
        <v>334</v>
      </c>
      <c r="Q72">
        <v>1</v>
      </c>
      <c r="X72">
        <v>0.03</v>
      </c>
      <c r="Y72">
        <v>0</v>
      </c>
      <c r="Z72">
        <v>134.65</v>
      </c>
      <c r="AA72">
        <v>13.5</v>
      </c>
      <c r="AB72">
        <v>0</v>
      </c>
      <c r="AC72">
        <v>0</v>
      </c>
      <c r="AD72">
        <v>1</v>
      </c>
      <c r="AE72">
        <v>0</v>
      </c>
      <c r="AF72" t="s">
        <v>3</v>
      </c>
      <c r="AG72">
        <v>0.03</v>
      </c>
      <c r="AH72">
        <v>2</v>
      </c>
      <c r="AI72">
        <v>35520051</v>
      </c>
      <c r="AJ72">
        <v>71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>
      <c r="A73">
        <f>ROW(Source!A48)</f>
        <v>48</v>
      </c>
      <c r="B73">
        <v>35520052</v>
      </c>
      <c r="C73">
        <v>34987021</v>
      </c>
      <c r="D73">
        <v>29174500</v>
      </c>
      <c r="E73">
        <v>1</v>
      </c>
      <c r="F73">
        <v>1</v>
      </c>
      <c r="G73">
        <v>1</v>
      </c>
      <c r="H73">
        <v>2</v>
      </c>
      <c r="I73" t="s">
        <v>434</v>
      </c>
      <c r="J73" t="s">
        <v>435</v>
      </c>
      <c r="K73" t="s">
        <v>436</v>
      </c>
      <c r="L73">
        <v>1368</v>
      </c>
      <c r="N73">
        <v>1011</v>
      </c>
      <c r="O73" t="s">
        <v>334</v>
      </c>
      <c r="P73" t="s">
        <v>334</v>
      </c>
      <c r="Q73">
        <v>1</v>
      </c>
      <c r="X73">
        <v>4.0999999999999996</v>
      </c>
      <c r="Y73">
        <v>0</v>
      </c>
      <c r="Z73">
        <v>1.95</v>
      </c>
      <c r="AA73">
        <v>0</v>
      </c>
      <c r="AB73">
        <v>0</v>
      </c>
      <c r="AC73">
        <v>0</v>
      </c>
      <c r="AD73">
        <v>1</v>
      </c>
      <c r="AE73">
        <v>0</v>
      </c>
      <c r="AF73" t="s">
        <v>3</v>
      </c>
      <c r="AG73">
        <v>4.0999999999999996</v>
      </c>
      <c r="AH73">
        <v>2</v>
      </c>
      <c r="AI73">
        <v>35520052</v>
      </c>
      <c r="AJ73">
        <v>72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>
      <c r="A74">
        <f>ROW(Source!A48)</f>
        <v>48</v>
      </c>
      <c r="B74">
        <v>35520053</v>
      </c>
      <c r="C74">
        <v>34987021</v>
      </c>
      <c r="D74">
        <v>29174913</v>
      </c>
      <c r="E74">
        <v>1</v>
      </c>
      <c r="F74">
        <v>1</v>
      </c>
      <c r="G74">
        <v>1</v>
      </c>
      <c r="H74">
        <v>2</v>
      </c>
      <c r="I74" t="s">
        <v>349</v>
      </c>
      <c r="J74" t="s">
        <v>350</v>
      </c>
      <c r="K74" t="s">
        <v>351</v>
      </c>
      <c r="L74">
        <v>1368</v>
      </c>
      <c r="N74">
        <v>1011</v>
      </c>
      <c r="O74" t="s">
        <v>334</v>
      </c>
      <c r="P74" t="s">
        <v>334</v>
      </c>
      <c r="Q74">
        <v>1</v>
      </c>
      <c r="X74">
        <v>0.02</v>
      </c>
      <c r="Y74">
        <v>0</v>
      </c>
      <c r="Z74">
        <v>87.17</v>
      </c>
      <c r="AA74">
        <v>11.6</v>
      </c>
      <c r="AB74">
        <v>0</v>
      </c>
      <c r="AC74">
        <v>0</v>
      </c>
      <c r="AD74">
        <v>1</v>
      </c>
      <c r="AE74">
        <v>0</v>
      </c>
      <c r="AF74" t="s">
        <v>3</v>
      </c>
      <c r="AG74">
        <v>0.02</v>
      </c>
      <c r="AH74">
        <v>2</v>
      </c>
      <c r="AI74">
        <v>35520053</v>
      </c>
      <c r="AJ74">
        <v>73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>
      <c r="A75">
        <f>ROW(Source!A48)</f>
        <v>48</v>
      </c>
      <c r="B75">
        <v>35520054</v>
      </c>
      <c r="C75">
        <v>34987021</v>
      </c>
      <c r="D75">
        <v>29114684</v>
      </c>
      <c r="E75">
        <v>1</v>
      </c>
      <c r="F75">
        <v>1</v>
      </c>
      <c r="G75">
        <v>1</v>
      </c>
      <c r="H75">
        <v>3</v>
      </c>
      <c r="I75" t="s">
        <v>437</v>
      </c>
      <c r="J75" t="s">
        <v>438</v>
      </c>
      <c r="K75" t="s">
        <v>439</v>
      </c>
      <c r="L75">
        <v>1348</v>
      </c>
      <c r="N75">
        <v>1009</v>
      </c>
      <c r="O75" t="s">
        <v>65</v>
      </c>
      <c r="P75" t="s">
        <v>65</v>
      </c>
      <c r="Q75">
        <v>1000</v>
      </c>
      <c r="X75">
        <v>1.6000000000000001E-4</v>
      </c>
      <c r="Y75">
        <v>29800</v>
      </c>
      <c r="Z75">
        <v>0</v>
      </c>
      <c r="AA75">
        <v>0</v>
      </c>
      <c r="AB75">
        <v>0</v>
      </c>
      <c r="AC75">
        <v>0</v>
      </c>
      <c r="AD75">
        <v>1</v>
      </c>
      <c r="AE75">
        <v>0</v>
      </c>
      <c r="AF75" t="s">
        <v>3</v>
      </c>
      <c r="AG75">
        <v>1.6000000000000001E-4</v>
      </c>
      <c r="AH75">
        <v>2</v>
      </c>
      <c r="AI75">
        <v>35520054</v>
      </c>
      <c r="AJ75">
        <v>74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>
      <c r="A76">
        <f>ROW(Source!A48)</f>
        <v>48</v>
      </c>
      <c r="B76">
        <v>35520055</v>
      </c>
      <c r="C76">
        <v>34987021</v>
      </c>
      <c r="D76">
        <v>29114688</v>
      </c>
      <c r="E76">
        <v>1</v>
      </c>
      <c r="F76">
        <v>1</v>
      </c>
      <c r="G76">
        <v>1</v>
      </c>
      <c r="H76">
        <v>3</v>
      </c>
      <c r="I76" t="s">
        <v>440</v>
      </c>
      <c r="J76" t="s">
        <v>441</v>
      </c>
      <c r="K76" t="s">
        <v>442</v>
      </c>
      <c r="L76">
        <v>1348</v>
      </c>
      <c r="N76">
        <v>1009</v>
      </c>
      <c r="O76" t="s">
        <v>65</v>
      </c>
      <c r="P76" t="s">
        <v>65</v>
      </c>
      <c r="Q76">
        <v>1000</v>
      </c>
      <c r="X76">
        <v>2.9999999999999997E-4</v>
      </c>
      <c r="Y76">
        <v>12430</v>
      </c>
      <c r="Z76">
        <v>0</v>
      </c>
      <c r="AA76">
        <v>0</v>
      </c>
      <c r="AB76">
        <v>0</v>
      </c>
      <c r="AC76">
        <v>0</v>
      </c>
      <c r="AD76">
        <v>1</v>
      </c>
      <c r="AE76">
        <v>0</v>
      </c>
      <c r="AF76" t="s">
        <v>3</v>
      </c>
      <c r="AG76">
        <v>2.9999999999999997E-4</v>
      </c>
      <c r="AH76">
        <v>2</v>
      </c>
      <c r="AI76">
        <v>35520055</v>
      </c>
      <c r="AJ76">
        <v>75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>
      <c r="A77">
        <f>ROW(Source!A48)</f>
        <v>48</v>
      </c>
      <c r="B77">
        <v>35520056</v>
      </c>
      <c r="C77">
        <v>34987021</v>
      </c>
      <c r="D77">
        <v>29114470</v>
      </c>
      <c r="E77">
        <v>1</v>
      </c>
      <c r="F77">
        <v>1</v>
      </c>
      <c r="G77">
        <v>1</v>
      </c>
      <c r="H77">
        <v>3</v>
      </c>
      <c r="I77" t="s">
        <v>443</v>
      </c>
      <c r="J77" t="s">
        <v>444</v>
      </c>
      <c r="K77" t="s">
        <v>445</v>
      </c>
      <c r="L77">
        <v>1355</v>
      </c>
      <c r="N77">
        <v>1010</v>
      </c>
      <c r="O77" t="s">
        <v>85</v>
      </c>
      <c r="P77" t="s">
        <v>85</v>
      </c>
      <c r="Q77">
        <v>100</v>
      </c>
      <c r="X77">
        <v>1.02</v>
      </c>
      <c r="Y77">
        <v>86.24</v>
      </c>
      <c r="Z77">
        <v>0</v>
      </c>
      <c r="AA77">
        <v>0</v>
      </c>
      <c r="AB77">
        <v>0</v>
      </c>
      <c r="AC77">
        <v>0</v>
      </c>
      <c r="AD77">
        <v>1</v>
      </c>
      <c r="AE77">
        <v>0</v>
      </c>
      <c r="AF77" t="s">
        <v>3</v>
      </c>
      <c r="AG77">
        <v>1.02</v>
      </c>
      <c r="AH77">
        <v>2</v>
      </c>
      <c r="AI77">
        <v>35520056</v>
      </c>
      <c r="AJ77">
        <v>76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>
      <c r="A78">
        <f>ROW(Source!A48)</f>
        <v>48</v>
      </c>
      <c r="B78">
        <v>35520057</v>
      </c>
      <c r="C78">
        <v>34987021</v>
      </c>
      <c r="D78">
        <v>29171808</v>
      </c>
      <c r="E78">
        <v>1</v>
      </c>
      <c r="F78">
        <v>1</v>
      </c>
      <c r="G78">
        <v>1</v>
      </c>
      <c r="H78">
        <v>3</v>
      </c>
      <c r="I78" t="s">
        <v>446</v>
      </c>
      <c r="J78" t="s">
        <v>447</v>
      </c>
      <c r="K78" t="s">
        <v>448</v>
      </c>
      <c r="L78">
        <v>1374</v>
      </c>
      <c r="N78">
        <v>1013</v>
      </c>
      <c r="O78" t="s">
        <v>449</v>
      </c>
      <c r="P78" t="s">
        <v>449</v>
      </c>
      <c r="Q78">
        <v>1</v>
      </c>
      <c r="X78">
        <v>6.97</v>
      </c>
      <c r="Y78">
        <v>1</v>
      </c>
      <c r="Z78">
        <v>0</v>
      </c>
      <c r="AA78">
        <v>0</v>
      </c>
      <c r="AB78">
        <v>0</v>
      </c>
      <c r="AC78">
        <v>0</v>
      </c>
      <c r="AD78">
        <v>1</v>
      </c>
      <c r="AE78">
        <v>0</v>
      </c>
      <c r="AF78" t="s">
        <v>3</v>
      </c>
      <c r="AG78">
        <v>6.97</v>
      </c>
      <c r="AH78">
        <v>2</v>
      </c>
      <c r="AI78">
        <v>35520057</v>
      </c>
      <c r="AJ78">
        <v>77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>
      <c r="A79">
        <f>ROW(Source!A49)</f>
        <v>49</v>
      </c>
      <c r="B79">
        <v>35520058</v>
      </c>
      <c r="C79">
        <v>34987256</v>
      </c>
      <c r="D79">
        <v>29364679</v>
      </c>
      <c r="E79">
        <v>1</v>
      </c>
      <c r="F79">
        <v>1</v>
      </c>
      <c r="G79">
        <v>1</v>
      </c>
      <c r="H79">
        <v>1</v>
      </c>
      <c r="I79" t="s">
        <v>429</v>
      </c>
      <c r="J79" t="s">
        <v>3</v>
      </c>
      <c r="K79" t="s">
        <v>430</v>
      </c>
      <c r="L79">
        <v>1369</v>
      </c>
      <c r="N79">
        <v>1013</v>
      </c>
      <c r="O79" t="s">
        <v>327</v>
      </c>
      <c r="P79" t="s">
        <v>327</v>
      </c>
      <c r="Q79">
        <v>1</v>
      </c>
      <c r="X79">
        <v>30.48</v>
      </c>
      <c r="Y79">
        <v>0</v>
      </c>
      <c r="Z79">
        <v>0</v>
      </c>
      <c r="AA79">
        <v>0</v>
      </c>
      <c r="AB79">
        <v>309.82</v>
      </c>
      <c r="AC79">
        <v>0</v>
      </c>
      <c r="AD79">
        <v>1</v>
      </c>
      <c r="AE79">
        <v>1</v>
      </c>
      <c r="AF79" t="s">
        <v>3</v>
      </c>
      <c r="AG79">
        <v>30.48</v>
      </c>
      <c r="AH79">
        <v>2</v>
      </c>
      <c r="AI79">
        <v>35520058</v>
      </c>
      <c r="AJ79">
        <v>78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>
      <c r="A80">
        <f>ROW(Source!A49)</f>
        <v>49</v>
      </c>
      <c r="B80">
        <v>35520059</v>
      </c>
      <c r="C80">
        <v>34987256</v>
      </c>
      <c r="D80">
        <v>121548</v>
      </c>
      <c r="E80">
        <v>1</v>
      </c>
      <c r="F80">
        <v>1</v>
      </c>
      <c r="G80">
        <v>1</v>
      </c>
      <c r="H80">
        <v>1</v>
      </c>
      <c r="I80" t="s">
        <v>328</v>
      </c>
      <c r="J80" t="s">
        <v>3</v>
      </c>
      <c r="K80" t="s">
        <v>329</v>
      </c>
      <c r="L80">
        <v>608254</v>
      </c>
      <c r="N80">
        <v>1013</v>
      </c>
      <c r="O80" t="s">
        <v>330</v>
      </c>
      <c r="P80" t="s">
        <v>330</v>
      </c>
      <c r="Q80">
        <v>1</v>
      </c>
      <c r="X80">
        <v>0.03</v>
      </c>
      <c r="Y80">
        <v>0</v>
      </c>
      <c r="Z80">
        <v>0</v>
      </c>
      <c r="AA80">
        <v>0</v>
      </c>
      <c r="AB80">
        <v>0</v>
      </c>
      <c r="AC80">
        <v>0</v>
      </c>
      <c r="AD80">
        <v>1</v>
      </c>
      <c r="AE80">
        <v>2</v>
      </c>
      <c r="AF80" t="s">
        <v>3</v>
      </c>
      <c r="AG80">
        <v>0.03</v>
      </c>
      <c r="AH80">
        <v>2</v>
      </c>
      <c r="AI80">
        <v>35520059</v>
      </c>
      <c r="AJ80">
        <v>79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>
      <c r="A81">
        <f>ROW(Source!A49)</f>
        <v>49</v>
      </c>
      <c r="B81">
        <v>35520060</v>
      </c>
      <c r="C81">
        <v>34987256</v>
      </c>
      <c r="D81">
        <v>29172362</v>
      </c>
      <c r="E81">
        <v>1</v>
      </c>
      <c r="F81">
        <v>1</v>
      </c>
      <c r="G81">
        <v>1</v>
      </c>
      <c r="H81">
        <v>2</v>
      </c>
      <c r="I81" t="s">
        <v>431</v>
      </c>
      <c r="J81" t="s">
        <v>432</v>
      </c>
      <c r="K81" t="s">
        <v>433</v>
      </c>
      <c r="L81">
        <v>1368</v>
      </c>
      <c r="N81">
        <v>1011</v>
      </c>
      <c r="O81" t="s">
        <v>334</v>
      </c>
      <c r="P81" t="s">
        <v>334</v>
      </c>
      <c r="Q81">
        <v>1</v>
      </c>
      <c r="X81">
        <v>0.03</v>
      </c>
      <c r="Y81">
        <v>0</v>
      </c>
      <c r="Z81">
        <v>134.65</v>
      </c>
      <c r="AA81">
        <v>13.5</v>
      </c>
      <c r="AB81">
        <v>0</v>
      </c>
      <c r="AC81">
        <v>0</v>
      </c>
      <c r="AD81">
        <v>1</v>
      </c>
      <c r="AE81">
        <v>0</v>
      </c>
      <c r="AF81" t="s">
        <v>3</v>
      </c>
      <c r="AG81">
        <v>0.03</v>
      </c>
      <c r="AH81">
        <v>2</v>
      </c>
      <c r="AI81">
        <v>35520060</v>
      </c>
      <c r="AJ81">
        <v>80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>
      <c r="A82">
        <f>ROW(Source!A49)</f>
        <v>49</v>
      </c>
      <c r="B82">
        <v>35520061</v>
      </c>
      <c r="C82">
        <v>34987256</v>
      </c>
      <c r="D82">
        <v>29174913</v>
      </c>
      <c r="E82">
        <v>1</v>
      </c>
      <c r="F82">
        <v>1</v>
      </c>
      <c r="G82">
        <v>1</v>
      </c>
      <c r="H82">
        <v>2</v>
      </c>
      <c r="I82" t="s">
        <v>349</v>
      </c>
      <c r="J82" t="s">
        <v>350</v>
      </c>
      <c r="K82" t="s">
        <v>351</v>
      </c>
      <c r="L82">
        <v>1368</v>
      </c>
      <c r="N82">
        <v>1011</v>
      </c>
      <c r="O82" t="s">
        <v>334</v>
      </c>
      <c r="P82" t="s">
        <v>334</v>
      </c>
      <c r="Q82">
        <v>1</v>
      </c>
      <c r="X82">
        <v>0.02</v>
      </c>
      <c r="Y82">
        <v>0</v>
      </c>
      <c r="Z82">
        <v>87.17</v>
      </c>
      <c r="AA82">
        <v>11.6</v>
      </c>
      <c r="AB82">
        <v>0</v>
      </c>
      <c r="AC82">
        <v>0</v>
      </c>
      <c r="AD82">
        <v>1</v>
      </c>
      <c r="AE82">
        <v>0</v>
      </c>
      <c r="AF82" t="s">
        <v>3</v>
      </c>
      <c r="AG82">
        <v>0.02</v>
      </c>
      <c r="AH82">
        <v>2</v>
      </c>
      <c r="AI82">
        <v>35520061</v>
      </c>
      <c r="AJ82">
        <v>81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>
      <c r="A83">
        <f>ROW(Source!A49)</f>
        <v>49</v>
      </c>
      <c r="B83">
        <v>35520062</v>
      </c>
      <c r="C83">
        <v>34987256</v>
      </c>
      <c r="D83">
        <v>29114246</v>
      </c>
      <c r="E83">
        <v>1</v>
      </c>
      <c r="F83">
        <v>1</v>
      </c>
      <c r="G83">
        <v>1</v>
      </c>
      <c r="H83">
        <v>3</v>
      </c>
      <c r="I83" t="s">
        <v>450</v>
      </c>
      <c r="J83" t="s">
        <v>451</v>
      </c>
      <c r="K83" t="s">
        <v>452</v>
      </c>
      <c r="L83">
        <v>1346</v>
      </c>
      <c r="N83">
        <v>1009</v>
      </c>
      <c r="O83" t="s">
        <v>105</v>
      </c>
      <c r="P83" t="s">
        <v>105</v>
      </c>
      <c r="Q83">
        <v>1</v>
      </c>
      <c r="X83">
        <v>1.5</v>
      </c>
      <c r="Y83">
        <v>9.0399999999999991</v>
      </c>
      <c r="Z83">
        <v>0</v>
      </c>
      <c r="AA83">
        <v>0</v>
      </c>
      <c r="AB83">
        <v>0</v>
      </c>
      <c r="AC83">
        <v>0</v>
      </c>
      <c r="AD83">
        <v>1</v>
      </c>
      <c r="AE83">
        <v>0</v>
      </c>
      <c r="AF83" t="s">
        <v>3</v>
      </c>
      <c r="AG83">
        <v>1.5</v>
      </c>
      <c r="AH83">
        <v>2</v>
      </c>
      <c r="AI83">
        <v>35520062</v>
      </c>
      <c r="AJ83">
        <v>82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>
      <c r="A84">
        <f>ROW(Source!A49)</f>
        <v>49</v>
      </c>
      <c r="B84">
        <v>35520063</v>
      </c>
      <c r="C84">
        <v>34987256</v>
      </c>
      <c r="D84">
        <v>29110838</v>
      </c>
      <c r="E84">
        <v>1</v>
      </c>
      <c r="F84">
        <v>1</v>
      </c>
      <c r="G84">
        <v>1</v>
      </c>
      <c r="H84">
        <v>3</v>
      </c>
      <c r="I84" t="s">
        <v>453</v>
      </c>
      <c r="J84" t="s">
        <v>454</v>
      </c>
      <c r="K84" t="s">
        <v>455</v>
      </c>
      <c r="L84">
        <v>1346</v>
      </c>
      <c r="N84">
        <v>1009</v>
      </c>
      <c r="O84" t="s">
        <v>105</v>
      </c>
      <c r="P84" t="s">
        <v>105</v>
      </c>
      <c r="Q84">
        <v>1</v>
      </c>
      <c r="X84">
        <v>0.42</v>
      </c>
      <c r="Y84">
        <v>30.5</v>
      </c>
      <c r="Z84">
        <v>0</v>
      </c>
      <c r="AA84">
        <v>0</v>
      </c>
      <c r="AB84">
        <v>0</v>
      </c>
      <c r="AC84">
        <v>0</v>
      </c>
      <c r="AD84">
        <v>1</v>
      </c>
      <c r="AE84">
        <v>0</v>
      </c>
      <c r="AF84" t="s">
        <v>3</v>
      </c>
      <c r="AG84">
        <v>0.42</v>
      </c>
      <c r="AH84">
        <v>2</v>
      </c>
      <c r="AI84">
        <v>35520063</v>
      </c>
      <c r="AJ84">
        <v>83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>
      <c r="A85">
        <f>ROW(Source!A49)</f>
        <v>49</v>
      </c>
      <c r="B85">
        <v>35520064</v>
      </c>
      <c r="C85">
        <v>34987256</v>
      </c>
      <c r="D85">
        <v>29149204</v>
      </c>
      <c r="E85">
        <v>1</v>
      </c>
      <c r="F85">
        <v>1</v>
      </c>
      <c r="G85">
        <v>1</v>
      </c>
      <c r="H85">
        <v>3</v>
      </c>
      <c r="I85" t="s">
        <v>456</v>
      </c>
      <c r="J85" t="s">
        <v>457</v>
      </c>
      <c r="K85" t="s">
        <v>458</v>
      </c>
      <c r="L85">
        <v>1348</v>
      </c>
      <c r="N85">
        <v>1009</v>
      </c>
      <c r="O85" t="s">
        <v>65</v>
      </c>
      <c r="P85" t="s">
        <v>65</v>
      </c>
      <c r="Q85">
        <v>1000</v>
      </c>
      <c r="X85">
        <v>3.15E-3</v>
      </c>
      <c r="Y85">
        <v>729.98</v>
      </c>
      <c r="Z85">
        <v>0</v>
      </c>
      <c r="AA85">
        <v>0</v>
      </c>
      <c r="AB85">
        <v>0</v>
      </c>
      <c r="AC85">
        <v>0</v>
      </c>
      <c r="AD85">
        <v>1</v>
      </c>
      <c r="AE85">
        <v>0</v>
      </c>
      <c r="AF85" t="s">
        <v>3</v>
      </c>
      <c r="AG85">
        <v>3.15E-3</v>
      </c>
      <c r="AH85">
        <v>2</v>
      </c>
      <c r="AI85">
        <v>35520064</v>
      </c>
      <c r="AJ85">
        <v>84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>
      <c r="A86">
        <f>ROW(Source!A49)</f>
        <v>49</v>
      </c>
      <c r="B86">
        <v>35520065</v>
      </c>
      <c r="C86">
        <v>34987256</v>
      </c>
      <c r="D86">
        <v>29170678</v>
      </c>
      <c r="E86">
        <v>1</v>
      </c>
      <c r="F86">
        <v>1</v>
      </c>
      <c r="G86">
        <v>1</v>
      </c>
      <c r="H86">
        <v>3</v>
      </c>
      <c r="I86" t="s">
        <v>459</v>
      </c>
      <c r="J86" t="s">
        <v>460</v>
      </c>
      <c r="K86" t="s">
        <v>461</v>
      </c>
      <c r="L86">
        <v>1354</v>
      </c>
      <c r="N86">
        <v>1010</v>
      </c>
      <c r="O86" t="s">
        <v>361</v>
      </c>
      <c r="P86" t="s">
        <v>361</v>
      </c>
      <c r="Q86">
        <v>1</v>
      </c>
      <c r="X86">
        <v>102</v>
      </c>
      <c r="Y86">
        <v>0.28000000000000003</v>
      </c>
      <c r="Z86">
        <v>0</v>
      </c>
      <c r="AA86">
        <v>0</v>
      </c>
      <c r="AB86">
        <v>0</v>
      </c>
      <c r="AC86">
        <v>0</v>
      </c>
      <c r="AD86">
        <v>1</v>
      </c>
      <c r="AE86">
        <v>0</v>
      </c>
      <c r="AF86" t="s">
        <v>3</v>
      </c>
      <c r="AG86">
        <v>102</v>
      </c>
      <c r="AH86">
        <v>2</v>
      </c>
      <c r="AI86">
        <v>35520065</v>
      </c>
      <c r="AJ86">
        <v>85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>
      <c r="A87">
        <f>ROW(Source!A49)</f>
        <v>49</v>
      </c>
      <c r="B87">
        <v>35520066</v>
      </c>
      <c r="C87">
        <v>34987256</v>
      </c>
      <c r="D87">
        <v>29171808</v>
      </c>
      <c r="E87">
        <v>1</v>
      </c>
      <c r="F87">
        <v>1</v>
      </c>
      <c r="G87">
        <v>1</v>
      </c>
      <c r="H87">
        <v>3</v>
      </c>
      <c r="I87" t="s">
        <v>446</v>
      </c>
      <c r="J87" t="s">
        <v>447</v>
      </c>
      <c r="K87" t="s">
        <v>448</v>
      </c>
      <c r="L87">
        <v>1374</v>
      </c>
      <c r="N87">
        <v>1013</v>
      </c>
      <c r="O87" t="s">
        <v>449</v>
      </c>
      <c r="P87" t="s">
        <v>449</v>
      </c>
      <c r="Q87">
        <v>1</v>
      </c>
      <c r="X87">
        <v>6.05</v>
      </c>
      <c r="Y87">
        <v>1</v>
      </c>
      <c r="Z87">
        <v>0</v>
      </c>
      <c r="AA87">
        <v>0</v>
      </c>
      <c r="AB87">
        <v>0</v>
      </c>
      <c r="AC87">
        <v>0</v>
      </c>
      <c r="AD87">
        <v>1</v>
      </c>
      <c r="AE87">
        <v>0</v>
      </c>
      <c r="AF87" t="s">
        <v>3</v>
      </c>
      <c r="AG87">
        <v>6.05</v>
      </c>
      <c r="AH87">
        <v>2</v>
      </c>
      <c r="AI87">
        <v>35520066</v>
      </c>
      <c r="AJ87">
        <v>86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>
      <c r="A88">
        <f>ROW(Source!A50)</f>
        <v>50</v>
      </c>
      <c r="B88">
        <v>35520711</v>
      </c>
      <c r="C88">
        <v>35520710</v>
      </c>
      <c r="D88">
        <v>18410572</v>
      </c>
      <c r="E88">
        <v>1</v>
      </c>
      <c r="F88">
        <v>1</v>
      </c>
      <c r="G88">
        <v>1</v>
      </c>
      <c r="H88">
        <v>1</v>
      </c>
      <c r="I88" t="s">
        <v>338</v>
      </c>
      <c r="J88" t="s">
        <v>3</v>
      </c>
      <c r="K88" t="s">
        <v>339</v>
      </c>
      <c r="L88">
        <v>1369</v>
      </c>
      <c r="N88">
        <v>1013</v>
      </c>
      <c r="O88" t="s">
        <v>327</v>
      </c>
      <c r="P88" t="s">
        <v>327</v>
      </c>
      <c r="Q88">
        <v>1</v>
      </c>
      <c r="X88">
        <v>43.56</v>
      </c>
      <c r="Y88">
        <v>0</v>
      </c>
      <c r="Z88">
        <v>0</v>
      </c>
      <c r="AA88">
        <v>0</v>
      </c>
      <c r="AB88">
        <v>272.97000000000003</v>
      </c>
      <c r="AC88">
        <v>0</v>
      </c>
      <c r="AD88">
        <v>1</v>
      </c>
      <c r="AE88">
        <v>1</v>
      </c>
      <c r="AF88" t="s">
        <v>3</v>
      </c>
      <c r="AG88">
        <v>43.56</v>
      </c>
      <c r="AH88">
        <v>2</v>
      </c>
      <c r="AI88">
        <v>35520711</v>
      </c>
      <c r="AJ88">
        <v>87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>
      <c r="A89">
        <f>ROW(Source!A50)</f>
        <v>50</v>
      </c>
      <c r="B89">
        <v>35520712</v>
      </c>
      <c r="C89">
        <v>35520710</v>
      </c>
      <c r="D89">
        <v>121548</v>
      </c>
      <c r="E89">
        <v>1</v>
      </c>
      <c r="F89">
        <v>1</v>
      </c>
      <c r="G89">
        <v>1</v>
      </c>
      <c r="H89">
        <v>1</v>
      </c>
      <c r="I89" t="s">
        <v>328</v>
      </c>
      <c r="J89" t="s">
        <v>3</v>
      </c>
      <c r="K89" t="s">
        <v>329</v>
      </c>
      <c r="L89">
        <v>608254</v>
      </c>
      <c r="N89">
        <v>1013</v>
      </c>
      <c r="O89" t="s">
        <v>330</v>
      </c>
      <c r="P89" t="s">
        <v>330</v>
      </c>
      <c r="Q89">
        <v>1</v>
      </c>
      <c r="X89">
        <v>0.02</v>
      </c>
      <c r="Y89">
        <v>0</v>
      </c>
      <c r="Z89">
        <v>0</v>
      </c>
      <c r="AA89">
        <v>0</v>
      </c>
      <c r="AB89">
        <v>0</v>
      </c>
      <c r="AC89">
        <v>0</v>
      </c>
      <c r="AD89">
        <v>1</v>
      </c>
      <c r="AE89">
        <v>2</v>
      </c>
      <c r="AF89" t="s">
        <v>3</v>
      </c>
      <c r="AG89">
        <v>0.02</v>
      </c>
      <c r="AH89">
        <v>2</v>
      </c>
      <c r="AI89">
        <v>35520712</v>
      </c>
      <c r="AJ89">
        <v>88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>
      <c r="A90">
        <f>ROW(Source!A50)</f>
        <v>50</v>
      </c>
      <c r="B90">
        <v>35520713</v>
      </c>
      <c r="C90">
        <v>35520710</v>
      </c>
      <c r="D90">
        <v>29172554</v>
      </c>
      <c r="E90">
        <v>1</v>
      </c>
      <c r="F90">
        <v>1</v>
      </c>
      <c r="G90">
        <v>1</v>
      </c>
      <c r="H90">
        <v>2</v>
      </c>
      <c r="I90" t="s">
        <v>462</v>
      </c>
      <c r="J90" t="s">
        <v>463</v>
      </c>
      <c r="K90" t="s">
        <v>464</v>
      </c>
      <c r="L90">
        <v>1368</v>
      </c>
      <c r="N90">
        <v>1011</v>
      </c>
      <c r="O90" t="s">
        <v>334</v>
      </c>
      <c r="P90" t="s">
        <v>334</v>
      </c>
      <c r="Q90">
        <v>1</v>
      </c>
      <c r="X90">
        <v>0.02</v>
      </c>
      <c r="Y90">
        <v>0</v>
      </c>
      <c r="Z90">
        <v>27.66</v>
      </c>
      <c r="AA90">
        <v>11.6</v>
      </c>
      <c r="AB90">
        <v>0</v>
      </c>
      <c r="AC90">
        <v>0</v>
      </c>
      <c r="AD90">
        <v>1</v>
      </c>
      <c r="AE90">
        <v>0</v>
      </c>
      <c r="AF90" t="s">
        <v>3</v>
      </c>
      <c r="AG90">
        <v>0.02</v>
      </c>
      <c r="AH90">
        <v>2</v>
      </c>
      <c r="AI90">
        <v>35520713</v>
      </c>
      <c r="AJ90">
        <v>89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>
      <c r="A91">
        <f>ROW(Source!A50)</f>
        <v>50</v>
      </c>
      <c r="B91">
        <v>35520714</v>
      </c>
      <c r="C91">
        <v>35520710</v>
      </c>
      <c r="D91">
        <v>29174913</v>
      </c>
      <c r="E91">
        <v>1</v>
      </c>
      <c r="F91">
        <v>1</v>
      </c>
      <c r="G91">
        <v>1</v>
      </c>
      <c r="H91">
        <v>2</v>
      </c>
      <c r="I91" t="s">
        <v>349</v>
      </c>
      <c r="J91" t="s">
        <v>350</v>
      </c>
      <c r="K91" t="s">
        <v>351</v>
      </c>
      <c r="L91">
        <v>1368</v>
      </c>
      <c r="N91">
        <v>1011</v>
      </c>
      <c r="O91" t="s">
        <v>334</v>
      </c>
      <c r="P91" t="s">
        <v>334</v>
      </c>
      <c r="Q91">
        <v>1</v>
      </c>
      <c r="X91">
        <v>0.15</v>
      </c>
      <c r="Y91">
        <v>0</v>
      </c>
      <c r="Z91">
        <v>87.17</v>
      </c>
      <c r="AA91">
        <v>11.6</v>
      </c>
      <c r="AB91">
        <v>0</v>
      </c>
      <c r="AC91">
        <v>0</v>
      </c>
      <c r="AD91">
        <v>1</v>
      </c>
      <c r="AE91">
        <v>0</v>
      </c>
      <c r="AF91" t="s">
        <v>3</v>
      </c>
      <c r="AG91">
        <v>0.15</v>
      </c>
      <c r="AH91">
        <v>2</v>
      </c>
      <c r="AI91">
        <v>35520714</v>
      </c>
      <c r="AJ91">
        <v>90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>
      <c r="A92">
        <f>ROW(Source!A50)</f>
        <v>50</v>
      </c>
      <c r="B92">
        <v>35520715</v>
      </c>
      <c r="C92">
        <v>35520710</v>
      </c>
      <c r="D92">
        <v>29107779</v>
      </c>
      <c r="E92">
        <v>1</v>
      </c>
      <c r="F92">
        <v>1</v>
      </c>
      <c r="G92">
        <v>1</v>
      </c>
      <c r="H92">
        <v>3</v>
      </c>
      <c r="I92" t="s">
        <v>465</v>
      </c>
      <c r="J92" t="s">
        <v>466</v>
      </c>
      <c r="K92" t="s">
        <v>467</v>
      </c>
      <c r="L92">
        <v>1327</v>
      </c>
      <c r="N92">
        <v>1005</v>
      </c>
      <c r="O92" t="s">
        <v>35</v>
      </c>
      <c r="P92" t="s">
        <v>35</v>
      </c>
      <c r="Q92">
        <v>1</v>
      </c>
      <c r="X92">
        <v>0.84</v>
      </c>
      <c r="Y92">
        <v>72.31</v>
      </c>
      <c r="Z92">
        <v>0</v>
      </c>
      <c r="AA92">
        <v>0</v>
      </c>
      <c r="AB92">
        <v>0</v>
      </c>
      <c r="AC92">
        <v>0</v>
      </c>
      <c r="AD92">
        <v>1</v>
      </c>
      <c r="AE92">
        <v>0</v>
      </c>
      <c r="AF92" t="s">
        <v>3</v>
      </c>
      <c r="AG92">
        <v>0.84</v>
      </c>
      <c r="AH92">
        <v>2</v>
      </c>
      <c r="AI92">
        <v>35520715</v>
      </c>
      <c r="AJ92">
        <v>91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 spans="1:44">
      <c r="A93">
        <f>ROW(Source!A50)</f>
        <v>50</v>
      </c>
      <c r="B93">
        <v>35520716</v>
      </c>
      <c r="C93">
        <v>35520710</v>
      </c>
      <c r="D93">
        <v>29107800</v>
      </c>
      <c r="E93">
        <v>1</v>
      </c>
      <c r="F93">
        <v>1</v>
      </c>
      <c r="G93">
        <v>1</v>
      </c>
      <c r="H93">
        <v>3</v>
      </c>
      <c r="I93" t="s">
        <v>388</v>
      </c>
      <c r="J93" t="s">
        <v>389</v>
      </c>
      <c r="K93" t="s">
        <v>390</v>
      </c>
      <c r="L93">
        <v>1346</v>
      </c>
      <c r="N93">
        <v>1009</v>
      </c>
      <c r="O93" t="s">
        <v>105</v>
      </c>
      <c r="P93" t="s">
        <v>105</v>
      </c>
      <c r="Q93">
        <v>1</v>
      </c>
      <c r="X93">
        <v>0.31</v>
      </c>
      <c r="Y93">
        <v>1.81</v>
      </c>
      <c r="Z93">
        <v>0</v>
      </c>
      <c r="AA93">
        <v>0</v>
      </c>
      <c r="AB93">
        <v>0</v>
      </c>
      <c r="AC93">
        <v>0</v>
      </c>
      <c r="AD93">
        <v>1</v>
      </c>
      <c r="AE93">
        <v>0</v>
      </c>
      <c r="AF93" t="s">
        <v>3</v>
      </c>
      <c r="AG93">
        <v>0.31</v>
      </c>
      <c r="AH93">
        <v>2</v>
      </c>
      <c r="AI93">
        <v>35520716</v>
      </c>
      <c r="AJ93">
        <v>92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>
      <c r="A94">
        <f>ROW(Source!A50)</f>
        <v>50</v>
      </c>
      <c r="B94">
        <v>35520717</v>
      </c>
      <c r="C94">
        <v>35520710</v>
      </c>
      <c r="D94">
        <v>29110233</v>
      </c>
      <c r="E94">
        <v>1</v>
      </c>
      <c r="F94">
        <v>1</v>
      </c>
      <c r="G94">
        <v>1</v>
      </c>
      <c r="H94">
        <v>3</v>
      </c>
      <c r="I94" t="s">
        <v>468</v>
      </c>
      <c r="J94" t="s">
        <v>469</v>
      </c>
      <c r="K94" t="s">
        <v>470</v>
      </c>
      <c r="L94">
        <v>1348</v>
      </c>
      <c r="N94">
        <v>1009</v>
      </c>
      <c r="O94" t="s">
        <v>65</v>
      </c>
      <c r="P94" t="s">
        <v>65</v>
      </c>
      <c r="Q94">
        <v>1000</v>
      </c>
      <c r="X94">
        <v>0.03</v>
      </c>
      <c r="Y94">
        <v>4615.9399999999996</v>
      </c>
      <c r="Z94">
        <v>0</v>
      </c>
      <c r="AA94">
        <v>0</v>
      </c>
      <c r="AB94">
        <v>0</v>
      </c>
      <c r="AC94">
        <v>0</v>
      </c>
      <c r="AD94">
        <v>1</v>
      </c>
      <c r="AE94">
        <v>0</v>
      </c>
      <c r="AF94" t="s">
        <v>3</v>
      </c>
      <c r="AG94">
        <v>0.03</v>
      </c>
      <c r="AH94">
        <v>2</v>
      </c>
      <c r="AI94">
        <v>35520717</v>
      </c>
      <c r="AJ94">
        <v>93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>
      <c r="A95">
        <f>ROW(Source!A50)</f>
        <v>50</v>
      </c>
      <c r="B95">
        <v>35520718</v>
      </c>
      <c r="C95">
        <v>35520710</v>
      </c>
      <c r="D95">
        <v>29109784</v>
      </c>
      <c r="E95">
        <v>1</v>
      </c>
      <c r="F95">
        <v>1</v>
      </c>
      <c r="G95">
        <v>1</v>
      </c>
      <c r="H95">
        <v>3</v>
      </c>
      <c r="I95" t="s">
        <v>471</v>
      </c>
      <c r="J95" t="s">
        <v>472</v>
      </c>
      <c r="K95" t="s">
        <v>473</v>
      </c>
      <c r="L95">
        <v>1348</v>
      </c>
      <c r="N95">
        <v>1009</v>
      </c>
      <c r="O95" t="s">
        <v>65</v>
      </c>
      <c r="P95" t="s">
        <v>65</v>
      </c>
      <c r="Q95">
        <v>1000</v>
      </c>
      <c r="X95">
        <v>5.0999999999999997E-2</v>
      </c>
      <c r="Y95">
        <v>11927.49</v>
      </c>
      <c r="Z95">
        <v>0</v>
      </c>
      <c r="AA95">
        <v>0</v>
      </c>
      <c r="AB95">
        <v>0</v>
      </c>
      <c r="AC95">
        <v>0</v>
      </c>
      <c r="AD95">
        <v>1</v>
      </c>
      <c r="AE95">
        <v>0</v>
      </c>
      <c r="AF95" t="s">
        <v>3</v>
      </c>
      <c r="AG95">
        <v>5.0999999999999997E-2</v>
      </c>
      <c r="AH95">
        <v>2</v>
      </c>
      <c r="AI95">
        <v>35520718</v>
      </c>
      <c r="AJ95">
        <v>94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>
      <c r="A96">
        <f>ROW(Source!A50)</f>
        <v>50</v>
      </c>
      <c r="B96">
        <v>35520719</v>
      </c>
      <c r="C96">
        <v>35520710</v>
      </c>
      <c r="D96">
        <v>29109298</v>
      </c>
      <c r="E96">
        <v>1</v>
      </c>
      <c r="F96">
        <v>1</v>
      </c>
      <c r="G96">
        <v>1</v>
      </c>
      <c r="H96">
        <v>3</v>
      </c>
      <c r="I96" t="s">
        <v>103</v>
      </c>
      <c r="J96" t="s">
        <v>106</v>
      </c>
      <c r="K96" t="s">
        <v>104</v>
      </c>
      <c r="L96">
        <v>1346</v>
      </c>
      <c r="N96">
        <v>1009</v>
      </c>
      <c r="O96" t="s">
        <v>105</v>
      </c>
      <c r="P96" t="s">
        <v>105</v>
      </c>
      <c r="Q96">
        <v>1</v>
      </c>
      <c r="X96">
        <v>20</v>
      </c>
      <c r="Y96">
        <v>15.26</v>
      </c>
      <c r="Z96">
        <v>0</v>
      </c>
      <c r="AA96">
        <v>0</v>
      </c>
      <c r="AB96">
        <v>0</v>
      </c>
      <c r="AC96">
        <v>0</v>
      </c>
      <c r="AD96">
        <v>1</v>
      </c>
      <c r="AE96">
        <v>0</v>
      </c>
      <c r="AF96" t="s">
        <v>3</v>
      </c>
      <c r="AG96">
        <v>20</v>
      </c>
      <c r="AH96">
        <v>2</v>
      </c>
      <c r="AI96">
        <v>35520719</v>
      </c>
      <c r="AJ96">
        <v>95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>
      <c r="A97">
        <f>ROW(Source!A51)</f>
        <v>51</v>
      </c>
      <c r="B97">
        <v>35520067</v>
      </c>
      <c r="C97">
        <v>34992458</v>
      </c>
      <c r="D97">
        <v>29361034</v>
      </c>
      <c r="E97">
        <v>1</v>
      </c>
      <c r="F97">
        <v>1</v>
      </c>
      <c r="G97">
        <v>1</v>
      </c>
      <c r="H97">
        <v>1</v>
      </c>
      <c r="I97" t="s">
        <v>474</v>
      </c>
      <c r="J97" t="s">
        <v>3</v>
      </c>
      <c r="K97" t="s">
        <v>475</v>
      </c>
      <c r="L97">
        <v>1369</v>
      </c>
      <c r="N97">
        <v>1013</v>
      </c>
      <c r="O97" t="s">
        <v>327</v>
      </c>
      <c r="P97" t="s">
        <v>327</v>
      </c>
      <c r="Q97">
        <v>1</v>
      </c>
      <c r="X97">
        <v>16.16</v>
      </c>
      <c r="Y97">
        <v>0</v>
      </c>
      <c r="Z97">
        <v>0</v>
      </c>
      <c r="AA97">
        <v>0</v>
      </c>
      <c r="AB97">
        <v>293.58</v>
      </c>
      <c r="AC97">
        <v>0</v>
      </c>
      <c r="AD97">
        <v>1</v>
      </c>
      <c r="AE97">
        <v>1</v>
      </c>
      <c r="AF97" t="s">
        <v>3</v>
      </c>
      <c r="AG97">
        <v>16.16</v>
      </c>
      <c r="AH97">
        <v>2</v>
      </c>
      <c r="AI97">
        <v>35520067</v>
      </c>
      <c r="AJ97">
        <v>96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>
      <c r="A98">
        <f>ROW(Source!A51)</f>
        <v>51</v>
      </c>
      <c r="B98">
        <v>35520068</v>
      </c>
      <c r="C98">
        <v>34992458</v>
      </c>
      <c r="D98">
        <v>121548</v>
      </c>
      <c r="E98">
        <v>1</v>
      </c>
      <c r="F98">
        <v>1</v>
      </c>
      <c r="G98">
        <v>1</v>
      </c>
      <c r="H98">
        <v>1</v>
      </c>
      <c r="I98" t="s">
        <v>328</v>
      </c>
      <c r="J98" t="s">
        <v>3</v>
      </c>
      <c r="K98" t="s">
        <v>329</v>
      </c>
      <c r="L98">
        <v>608254</v>
      </c>
      <c r="N98">
        <v>1013</v>
      </c>
      <c r="O98" t="s">
        <v>330</v>
      </c>
      <c r="P98" t="s">
        <v>330</v>
      </c>
      <c r="Q98">
        <v>1</v>
      </c>
      <c r="X98">
        <v>0.18</v>
      </c>
      <c r="Y98">
        <v>0</v>
      </c>
      <c r="Z98">
        <v>0</v>
      </c>
      <c r="AA98">
        <v>0</v>
      </c>
      <c r="AB98">
        <v>0</v>
      </c>
      <c r="AC98">
        <v>0</v>
      </c>
      <c r="AD98">
        <v>1</v>
      </c>
      <c r="AE98">
        <v>2</v>
      </c>
      <c r="AF98" t="s">
        <v>3</v>
      </c>
      <c r="AG98">
        <v>0.18</v>
      </c>
      <c r="AH98">
        <v>2</v>
      </c>
      <c r="AI98">
        <v>35520068</v>
      </c>
      <c r="AJ98">
        <v>97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>
      <c r="A99">
        <f>ROW(Source!A51)</f>
        <v>51</v>
      </c>
      <c r="B99">
        <v>35520069</v>
      </c>
      <c r="C99">
        <v>34992458</v>
      </c>
      <c r="D99">
        <v>29172362</v>
      </c>
      <c r="E99">
        <v>1</v>
      </c>
      <c r="F99">
        <v>1</v>
      </c>
      <c r="G99">
        <v>1</v>
      </c>
      <c r="H99">
        <v>2</v>
      </c>
      <c r="I99" t="s">
        <v>431</v>
      </c>
      <c r="J99" t="s">
        <v>432</v>
      </c>
      <c r="K99" t="s">
        <v>433</v>
      </c>
      <c r="L99">
        <v>1368</v>
      </c>
      <c r="N99">
        <v>1011</v>
      </c>
      <c r="O99" t="s">
        <v>334</v>
      </c>
      <c r="P99" t="s">
        <v>334</v>
      </c>
      <c r="Q99">
        <v>1</v>
      </c>
      <c r="X99">
        <v>0.18</v>
      </c>
      <c r="Y99">
        <v>0</v>
      </c>
      <c r="Z99">
        <v>134.65</v>
      </c>
      <c r="AA99">
        <v>13.5</v>
      </c>
      <c r="AB99">
        <v>0</v>
      </c>
      <c r="AC99">
        <v>0</v>
      </c>
      <c r="AD99">
        <v>1</v>
      </c>
      <c r="AE99">
        <v>0</v>
      </c>
      <c r="AF99" t="s">
        <v>3</v>
      </c>
      <c r="AG99">
        <v>0.18</v>
      </c>
      <c r="AH99">
        <v>2</v>
      </c>
      <c r="AI99">
        <v>35520069</v>
      </c>
      <c r="AJ99">
        <v>98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>
      <c r="A100">
        <f>ROW(Source!A51)</f>
        <v>51</v>
      </c>
      <c r="B100">
        <v>35520070</v>
      </c>
      <c r="C100">
        <v>34992458</v>
      </c>
      <c r="D100">
        <v>29174913</v>
      </c>
      <c r="E100">
        <v>1</v>
      </c>
      <c r="F100">
        <v>1</v>
      </c>
      <c r="G100">
        <v>1</v>
      </c>
      <c r="H100">
        <v>2</v>
      </c>
      <c r="I100" t="s">
        <v>349</v>
      </c>
      <c r="J100" t="s">
        <v>350</v>
      </c>
      <c r="K100" t="s">
        <v>351</v>
      </c>
      <c r="L100">
        <v>1368</v>
      </c>
      <c r="N100">
        <v>1011</v>
      </c>
      <c r="O100" t="s">
        <v>334</v>
      </c>
      <c r="P100" t="s">
        <v>334</v>
      </c>
      <c r="Q100">
        <v>1</v>
      </c>
      <c r="X100">
        <v>0.18</v>
      </c>
      <c r="Y100">
        <v>0</v>
      </c>
      <c r="Z100">
        <v>87.17</v>
      </c>
      <c r="AA100">
        <v>11.6</v>
      </c>
      <c r="AB100">
        <v>0</v>
      </c>
      <c r="AC100">
        <v>0</v>
      </c>
      <c r="AD100">
        <v>1</v>
      </c>
      <c r="AE100">
        <v>0</v>
      </c>
      <c r="AF100" t="s">
        <v>3</v>
      </c>
      <c r="AG100">
        <v>0.18</v>
      </c>
      <c r="AH100">
        <v>2</v>
      </c>
      <c r="AI100">
        <v>35520070</v>
      </c>
      <c r="AJ100">
        <v>99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>
      <c r="A101">
        <f>ROW(Source!A51)</f>
        <v>51</v>
      </c>
      <c r="B101">
        <v>35520071</v>
      </c>
      <c r="C101">
        <v>34992458</v>
      </c>
      <c r="D101">
        <v>29107914</v>
      </c>
      <c r="E101">
        <v>1</v>
      </c>
      <c r="F101">
        <v>1</v>
      </c>
      <c r="G101">
        <v>1</v>
      </c>
      <c r="H101">
        <v>3</v>
      </c>
      <c r="I101" t="s">
        <v>476</v>
      </c>
      <c r="J101" t="s">
        <v>477</v>
      </c>
      <c r="K101" t="s">
        <v>478</v>
      </c>
      <c r="L101">
        <v>1348</v>
      </c>
      <c r="N101">
        <v>1009</v>
      </c>
      <c r="O101" t="s">
        <v>65</v>
      </c>
      <c r="P101" t="s">
        <v>65</v>
      </c>
      <c r="Q101">
        <v>1000</v>
      </c>
      <c r="X101">
        <v>3.3E-4</v>
      </c>
      <c r="Y101">
        <v>19800.009999999998</v>
      </c>
      <c r="Z101">
        <v>0</v>
      </c>
      <c r="AA101">
        <v>0</v>
      </c>
      <c r="AB101">
        <v>0</v>
      </c>
      <c r="AC101">
        <v>0</v>
      </c>
      <c r="AD101">
        <v>1</v>
      </c>
      <c r="AE101">
        <v>0</v>
      </c>
      <c r="AF101" t="s">
        <v>3</v>
      </c>
      <c r="AG101">
        <v>3.3E-4</v>
      </c>
      <c r="AH101">
        <v>2</v>
      </c>
      <c r="AI101">
        <v>35520071</v>
      </c>
      <c r="AJ101">
        <v>100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4">
      <c r="A102">
        <f>ROW(Source!A51)</f>
        <v>51</v>
      </c>
      <c r="B102">
        <v>35520072</v>
      </c>
      <c r="C102">
        <v>34992458</v>
      </c>
      <c r="D102">
        <v>29111245</v>
      </c>
      <c r="E102">
        <v>1</v>
      </c>
      <c r="F102">
        <v>1</v>
      </c>
      <c r="G102">
        <v>1</v>
      </c>
      <c r="H102">
        <v>3</v>
      </c>
      <c r="I102" t="s">
        <v>479</v>
      </c>
      <c r="J102" t="s">
        <v>480</v>
      </c>
      <c r="K102" t="s">
        <v>481</v>
      </c>
      <c r="L102">
        <v>1348</v>
      </c>
      <c r="N102">
        <v>1009</v>
      </c>
      <c r="O102" t="s">
        <v>65</v>
      </c>
      <c r="P102" t="s">
        <v>65</v>
      </c>
      <c r="Q102">
        <v>1000</v>
      </c>
      <c r="X102">
        <v>1.4E-3</v>
      </c>
      <c r="Y102">
        <v>3960.01</v>
      </c>
      <c r="Z102">
        <v>0</v>
      </c>
      <c r="AA102">
        <v>0</v>
      </c>
      <c r="AB102">
        <v>0</v>
      </c>
      <c r="AC102">
        <v>0</v>
      </c>
      <c r="AD102">
        <v>1</v>
      </c>
      <c r="AE102">
        <v>0</v>
      </c>
      <c r="AF102" t="s">
        <v>3</v>
      </c>
      <c r="AG102">
        <v>1.4E-3</v>
      </c>
      <c r="AH102">
        <v>2</v>
      </c>
      <c r="AI102">
        <v>35520072</v>
      </c>
      <c r="AJ102">
        <v>101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 spans="1:44">
      <c r="A103">
        <f>ROW(Source!A51)</f>
        <v>51</v>
      </c>
      <c r="B103">
        <v>35520073</v>
      </c>
      <c r="C103">
        <v>34992458</v>
      </c>
      <c r="D103">
        <v>29108269</v>
      </c>
      <c r="E103">
        <v>1</v>
      </c>
      <c r="F103">
        <v>1</v>
      </c>
      <c r="G103">
        <v>1</v>
      </c>
      <c r="H103">
        <v>3</v>
      </c>
      <c r="I103" t="s">
        <v>482</v>
      </c>
      <c r="J103" t="s">
        <v>483</v>
      </c>
      <c r="K103" t="s">
        <v>484</v>
      </c>
      <c r="L103">
        <v>1348</v>
      </c>
      <c r="N103">
        <v>1009</v>
      </c>
      <c r="O103" t="s">
        <v>65</v>
      </c>
      <c r="P103" t="s">
        <v>65</v>
      </c>
      <c r="Q103">
        <v>1000</v>
      </c>
      <c r="X103">
        <v>2.9999999999999997E-4</v>
      </c>
      <c r="Y103">
        <v>1820.01</v>
      </c>
      <c r="Z103">
        <v>0</v>
      </c>
      <c r="AA103">
        <v>0</v>
      </c>
      <c r="AB103">
        <v>0</v>
      </c>
      <c r="AC103">
        <v>0</v>
      </c>
      <c r="AD103">
        <v>1</v>
      </c>
      <c r="AE103">
        <v>0</v>
      </c>
      <c r="AF103" t="s">
        <v>3</v>
      </c>
      <c r="AG103">
        <v>2.9999999999999997E-4</v>
      </c>
      <c r="AH103">
        <v>2</v>
      </c>
      <c r="AI103">
        <v>35520073</v>
      </c>
      <c r="AJ103">
        <v>102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</row>
    <row r="104" spans="1:44">
      <c r="A104">
        <f>ROW(Source!A51)</f>
        <v>51</v>
      </c>
      <c r="B104">
        <v>35520074</v>
      </c>
      <c r="C104">
        <v>34992458</v>
      </c>
      <c r="D104">
        <v>29110426</v>
      </c>
      <c r="E104">
        <v>1</v>
      </c>
      <c r="F104">
        <v>1</v>
      </c>
      <c r="G104">
        <v>1</v>
      </c>
      <c r="H104">
        <v>3</v>
      </c>
      <c r="I104" t="s">
        <v>485</v>
      </c>
      <c r="J104" t="s">
        <v>486</v>
      </c>
      <c r="K104" t="s">
        <v>487</v>
      </c>
      <c r="L104">
        <v>1346</v>
      </c>
      <c r="N104">
        <v>1009</v>
      </c>
      <c r="O104" t="s">
        <v>105</v>
      </c>
      <c r="P104" t="s">
        <v>105</v>
      </c>
      <c r="Q104">
        <v>1</v>
      </c>
      <c r="X104">
        <v>0.04</v>
      </c>
      <c r="Y104">
        <v>28.67</v>
      </c>
      <c r="Z104">
        <v>0</v>
      </c>
      <c r="AA104">
        <v>0</v>
      </c>
      <c r="AB104">
        <v>0</v>
      </c>
      <c r="AC104">
        <v>0</v>
      </c>
      <c r="AD104">
        <v>1</v>
      </c>
      <c r="AE104">
        <v>0</v>
      </c>
      <c r="AF104" t="s">
        <v>3</v>
      </c>
      <c r="AG104">
        <v>0.04</v>
      </c>
      <c r="AH104">
        <v>2</v>
      </c>
      <c r="AI104">
        <v>35520074</v>
      </c>
      <c r="AJ104">
        <v>103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  <row r="105" spans="1:44">
      <c r="A105">
        <f>ROW(Source!A51)</f>
        <v>51</v>
      </c>
      <c r="B105">
        <v>35520075</v>
      </c>
      <c r="C105">
        <v>34992458</v>
      </c>
      <c r="D105">
        <v>29110838</v>
      </c>
      <c r="E105">
        <v>1</v>
      </c>
      <c r="F105">
        <v>1</v>
      </c>
      <c r="G105">
        <v>1</v>
      </c>
      <c r="H105">
        <v>3</v>
      </c>
      <c r="I105" t="s">
        <v>453</v>
      </c>
      <c r="J105" t="s">
        <v>454</v>
      </c>
      <c r="K105" t="s">
        <v>455</v>
      </c>
      <c r="L105">
        <v>1346</v>
      </c>
      <c r="N105">
        <v>1009</v>
      </c>
      <c r="O105" t="s">
        <v>105</v>
      </c>
      <c r="P105" t="s">
        <v>105</v>
      </c>
      <c r="Q105">
        <v>1</v>
      </c>
      <c r="X105">
        <v>0.16</v>
      </c>
      <c r="Y105">
        <v>30.5</v>
      </c>
      <c r="Z105">
        <v>0</v>
      </c>
      <c r="AA105">
        <v>0</v>
      </c>
      <c r="AB105">
        <v>0</v>
      </c>
      <c r="AC105">
        <v>0</v>
      </c>
      <c r="AD105">
        <v>1</v>
      </c>
      <c r="AE105">
        <v>0</v>
      </c>
      <c r="AF105" t="s">
        <v>3</v>
      </c>
      <c r="AG105">
        <v>0.16</v>
      </c>
      <c r="AH105">
        <v>2</v>
      </c>
      <c r="AI105">
        <v>35520075</v>
      </c>
      <c r="AJ105">
        <v>104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</row>
    <row r="106" spans="1:44">
      <c r="A106">
        <f>ROW(Source!A51)</f>
        <v>51</v>
      </c>
      <c r="B106">
        <v>35520076</v>
      </c>
      <c r="C106">
        <v>34992458</v>
      </c>
      <c r="D106">
        <v>29114470</v>
      </c>
      <c r="E106">
        <v>1</v>
      </c>
      <c r="F106">
        <v>1</v>
      </c>
      <c r="G106">
        <v>1</v>
      </c>
      <c r="H106">
        <v>3</v>
      </c>
      <c r="I106" t="s">
        <v>443</v>
      </c>
      <c r="J106" t="s">
        <v>444</v>
      </c>
      <c r="K106" t="s">
        <v>445</v>
      </c>
      <c r="L106">
        <v>1355</v>
      </c>
      <c r="N106">
        <v>1010</v>
      </c>
      <c r="O106" t="s">
        <v>85</v>
      </c>
      <c r="P106" t="s">
        <v>85</v>
      </c>
      <c r="Q106">
        <v>100</v>
      </c>
      <c r="X106">
        <v>0.32</v>
      </c>
      <c r="Y106">
        <v>86.24</v>
      </c>
      <c r="Z106">
        <v>0</v>
      </c>
      <c r="AA106">
        <v>0</v>
      </c>
      <c r="AB106">
        <v>0</v>
      </c>
      <c r="AC106">
        <v>0</v>
      </c>
      <c r="AD106">
        <v>1</v>
      </c>
      <c r="AE106">
        <v>0</v>
      </c>
      <c r="AF106" t="s">
        <v>3</v>
      </c>
      <c r="AG106">
        <v>0.32</v>
      </c>
      <c r="AH106">
        <v>2</v>
      </c>
      <c r="AI106">
        <v>35520076</v>
      </c>
      <c r="AJ106">
        <v>105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</row>
    <row r="107" spans="1:44">
      <c r="A107">
        <f>ROW(Source!A51)</f>
        <v>51</v>
      </c>
      <c r="B107">
        <v>35520077</v>
      </c>
      <c r="C107">
        <v>34992458</v>
      </c>
      <c r="D107">
        <v>29149204</v>
      </c>
      <c r="E107">
        <v>1</v>
      </c>
      <c r="F107">
        <v>1</v>
      </c>
      <c r="G107">
        <v>1</v>
      </c>
      <c r="H107">
        <v>3</v>
      </c>
      <c r="I107" t="s">
        <v>456</v>
      </c>
      <c r="J107" t="s">
        <v>457</v>
      </c>
      <c r="K107" t="s">
        <v>458</v>
      </c>
      <c r="L107">
        <v>1348</v>
      </c>
      <c r="N107">
        <v>1009</v>
      </c>
      <c r="O107" t="s">
        <v>65</v>
      </c>
      <c r="P107" t="s">
        <v>65</v>
      </c>
      <c r="Q107">
        <v>1000</v>
      </c>
      <c r="X107">
        <v>2.1000000000000001E-2</v>
      </c>
      <c r="Y107">
        <v>729.98</v>
      </c>
      <c r="Z107">
        <v>0</v>
      </c>
      <c r="AA107">
        <v>0</v>
      </c>
      <c r="AB107">
        <v>0</v>
      </c>
      <c r="AC107">
        <v>0</v>
      </c>
      <c r="AD107">
        <v>1</v>
      </c>
      <c r="AE107">
        <v>0</v>
      </c>
      <c r="AF107" t="s">
        <v>3</v>
      </c>
      <c r="AG107">
        <v>2.1000000000000001E-2</v>
      </c>
      <c r="AH107">
        <v>2</v>
      </c>
      <c r="AI107">
        <v>35520077</v>
      </c>
      <c r="AJ107">
        <v>106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</row>
    <row r="108" spans="1:44">
      <c r="A108">
        <f>ROW(Source!A51)</f>
        <v>51</v>
      </c>
      <c r="B108">
        <v>35520078</v>
      </c>
      <c r="C108">
        <v>34992458</v>
      </c>
      <c r="D108">
        <v>29171808</v>
      </c>
      <c r="E108">
        <v>1</v>
      </c>
      <c r="F108">
        <v>1</v>
      </c>
      <c r="G108">
        <v>1</v>
      </c>
      <c r="H108">
        <v>3</v>
      </c>
      <c r="I108" t="s">
        <v>446</v>
      </c>
      <c r="J108" t="s">
        <v>447</v>
      </c>
      <c r="K108" t="s">
        <v>448</v>
      </c>
      <c r="L108">
        <v>1374</v>
      </c>
      <c r="N108">
        <v>1013</v>
      </c>
      <c r="O108" t="s">
        <v>449</v>
      </c>
      <c r="P108" t="s">
        <v>449</v>
      </c>
      <c r="Q108">
        <v>1</v>
      </c>
      <c r="X108">
        <v>3.04</v>
      </c>
      <c r="Y108">
        <v>1</v>
      </c>
      <c r="Z108">
        <v>0</v>
      </c>
      <c r="AA108">
        <v>0</v>
      </c>
      <c r="AB108">
        <v>0</v>
      </c>
      <c r="AC108">
        <v>0</v>
      </c>
      <c r="AD108">
        <v>1</v>
      </c>
      <c r="AE108">
        <v>0</v>
      </c>
      <c r="AF108" t="s">
        <v>3</v>
      </c>
      <c r="AG108">
        <v>3.04</v>
      </c>
      <c r="AH108">
        <v>2</v>
      </c>
      <c r="AI108">
        <v>35520078</v>
      </c>
      <c r="AJ108">
        <v>107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</row>
    <row r="109" spans="1:44">
      <c r="A109">
        <f>ROW(Source!A52)</f>
        <v>52</v>
      </c>
      <c r="B109">
        <v>35520085</v>
      </c>
      <c r="C109">
        <v>34992993</v>
      </c>
      <c r="D109">
        <v>18411771</v>
      </c>
      <c r="E109">
        <v>1</v>
      </c>
      <c r="F109">
        <v>1</v>
      </c>
      <c r="G109">
        <v>1</v>
      </c>
      <c r="H109">
        <v>1</v>
      </c>
      <c r="I109" t="s">
        <v>488</v>
      </c>
      <c r="J109" t="s">
        <v>3</v>
      </c>
      <c r="K109" t="s">
        <v>489</v>
      </c>
      <c r="L109">
        <v>1369</v>
      </c>
      <c r="N109">
        <v>1013</v>
      </c>
      <c r="O109" t="s">
        <v>327</v>
      </c>
      <c r="P109" t="s">
        <v>327</v>
      </c>
      <c r="Q109">
        <v>1</v>
      </c>
      <c r="X109">
        <v>0.5</v>
      </c>
      <c r="Y109">
        <v>0</v>
      </c>
      <c r="Z109">
        <v>0</v>
      </c>
      <c r="AA109">
        <v>0</v>
      </c>
      <c r="AB109">
        <v>247.98</v>
      </c>
      <c r="AC109">
        <v>0</v>
      </c>
      <c r="AD109">
        <v>1</v>
      </c>
      <c r="AE109">
        <v>1</v>
      </c>
      <c r="AF109" t="s">
        <v>3</v>
      </c>
      <c r="AG109">
        <v>0.5</v>
      </c>
      <c r="AH109">
        <v>2</v>
      </c>
      <c r="AI109">
        <v>35520085</v>
      </c>
      <c r="AJ109">
        <v>108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</row>
    <row r="110" spans="1:44">
      <c r="A110">
        <f>ROW(Source!A52)</f>
        <v>52</v>
      </c>
      <c r="B110">
        <v>35520086</v>
      </c>
      <c r="C110">
        <v>34992993</v>
      </c>
      <c r="D110">
        <v>121548</v>
      </c>
      <c r="E110">
        <v>1</v>
      </c>
      <c r="F110">
        <v>1</v>
      </c>
      <c r="G110">
        <v>1</v>
      </c>
      <c r="H110">
        <v>1</v>
      </c>
      <c r="I110" t="s">
        <v>328</v>
      </c>
      <c r="J110" t="s">
        <v>3</v>
      </c>
      <c r="K110" t="s">
        <v>329</v>
      </c>
      <c r="L110">
        <v>608254</v>
      </c>
      <c r="N110">
        <v>1013</v>
      </c>
      <c r="O110" t="s">
        <v>330</v>
      </c>
      <c r="P110" t="s">
        <v>330</v>
      </c>
      <c r="Q110">
        <v>1</v>
      </c>
      <c r="X110">
        <v>0.21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1</v>
      </c>
      <c r="AE110">
        <v>2</v>
      </c>
      <c r="AF110" t="s">
        <v>3</v>
      </c>
      <c r="AG110">
        <v>0.21</v>
      </c>
      <c r="AH110">
        <v>2</v>
      </c>
      <c r="AI110">
        <v>35520086</v>
      </c>
      <c r="AJ110">
        <v>109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</row>
    <row r="111" spans="1:44">
      <c r="A111">
        <f>ROW(Source!A52)</f>
        <v>52</v>
      </c>
      <c r="B111">
        <v>35520087</v>
      </c>
      <c r="C111">
        <v>34992993</v>
      </c>
      <c r="D111">
        <v>29172556</v>
      </c>
      <c r="E111">
        <v>1</v>
      </c>
      <c r="F111">
        <v>1</v>
      </c>
      <c r="G111">
        <v>1</v>
      </c>
      <c r="H111">
        <v>2</v>
      </c>
      <c r="I111" t="s">
        <v>340</v>
      </c>
      <c r="J111" t="s">
        <v>341</v>
      </c>
      <c r="K111" t="s">
        <v>342</v>
      </c>
      <c r="L111">
        <v>1368</v>
      </c>
      <c r="N111">
        <v>1011</v>
      </c>
      <c r="O111" t="s">
        <v>334</v>
      </c>
      <c r="P111" t="s">
        <v>334</v>
      </c>
      <c r="Q111">
        <v>1</v>
      </c>
      <c r="X111">
        <v>0.21</v>
      </c>
      <c r="Y111">
        <v>0</v>
      </c>
      <c r="Z111">
        <v>31.26</v>
      </c>
      <c r="AA111">
        <v>13.5</v>
      </c>
      <c r="AB111">
        <v>0</v>
      </c>
      <c r="AC111">
        <v>0</v>
      </c>
      <c r="AD111">
        <v>1</v>
      </c>
      <c r="AE111">
        <v>0</v>
      </c>
      <c r="AF111" t="s">
        <v>3</v>
      </c>
      <c r="AG111">
        <v>0.21</v>
      </c>
      <c r="AH111">
        <v>2</v>
      </c>
      <c r="AI111">
        <v>35520087</v>
      </c>
      <c r="AJ111">
        <v>110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</row>
    <row r="112" spans="1:44">
      <c r="A112">
        <f>ROW(Source!A52)</f>
        <v>52</v>
      </c>
      <c r="B112">
        <v>35520088</v>
      </c>
      <c r="C112">
        <v>34992993</v>
      </c>
      <c r="D112">
        <v>29173152</v>
      </c>
      <c r="E112">
        <v>1</v>
      </c>
      <c r="F112">
        <v>1</v>
      </c>
      <c r="G112">
        <v>1</v>
      </c>
      <c r="H112">
        <v>2</v>
      </c>
      <c r="I112" t="s">
        <v>490</v>
      </c>
      <c r="J112" t="s">
        <v>491</v>
      </c>
      <c r="K112" t="s">
        <v>492</v>
      </c>
      <c r="L112">
        <v>1368</v>
      </c>
      <c r="N112">
        <v>1011</v>
      </c>
      <c r="O112" t="s">
        <v>334</v>
      </c>
      <c r="P112" t="s">
        <v>334</v>
      </c>
      <c r="Q112">
        <v>1</v>
      </c>
      <c r="X112">
        <v>2.3199999999999998</v>
      </c>
      <c r="Y112">
        <v>0</v>
      </c>
      <c r="Z112">
        <v>0.5</v>
      </c>
      <c r="AA112">
        <v>0</v>
      </c>
      <c r="AB112">
        <v>0</v>
      </c>
      <c r="AC112">
        <v>0</v>
      </c>
      <c r="AD112">
        <v>1</v>
      </c>
      <c r="AE112">
        <v>0</v>
      </c>
      <c r="AF112" t="s">
        <v>3</v>
      </c>
      <c r="AG112">
        <v>2.3199999999999998</v>
      </c>
      <c r="AH112">
        <v>2</v>
      </c>
      <c r="AI112">
        <v>35520088</v>
      </c>
      <c r="AJ112">
        <v>111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</row>
    <row r="113" spans="1:44">
      <c r="A113">
        <f>ROW(Source!A52)</f>
        <v>52</v>
      </c>
      <c r="B113">
        <v>35520089</v>
      </c>
      <c r="C113">
        <v>34992993</v>
      </c>
      <c r="D113">
        <v>29145158</v>
      </c>
      <c r="E113">
        <v>1</v>
      </c>
      <c r="F113">
        <v>1</v>
      </c>
      <c r="G113">
        <v>1</v>
      </c>
      <c r="H113">
        <v>3</v>
      </c>
      <c r="I113" t="s">
        <v>493</v>
      </c>
      <c r="J113" t="s">
        <v>494</v>
      </c>
      <c r="K113" t="s">
        <v>495</v>
      </c>
      <c r="L113">
        <v>1339</v>
      </c>
      <c r="N113">
        <v>1007</v>
      </c>
      <c r="O113" t="s">
        <v>243</v>
      </c>
      <c r="P113" t="s">
        <v>243</v>
      </c>
      <c r="Q113">
        <v>1</v>
      </c>
      <c r="X113">
        <v>0.51</v>
      </c>
      <c r="Y113">
        <v>548.29999999999995</v>
      </c>
      <c r="Z113">
        <v>0</v>
      </c>
      <c r="AA113">
        <v>0</v>
      </c>
      <c r="AB113">
        <v>0</v>
      </c>
      <c r="AC113">
        <v>0</v>
      </c>
      <c r="AD113">
        <v>1</v>
      </c>
      <c r="AE113">
        <v>0</v>
      </c>
      <c r="AF113" t="s">
        <v>3</v>
      </c>
      <c r="AG113">
        <v>0.51</v>
      </c>
      <c r="AH113">
        <v>2</v>
      </c>
      <c r="AI113">
        <v>35520089</v>
      </c>
      <c r="AJ113">
        <v>112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</row>
    <row r="114" spans="1:44">
      <c r="A114">
        <f>ROW(Source!A53)</f>
        <v>53</v>
      </c>
      <c r="B114">
        <v>35520090</v>
      </c>
      <c r="C114">
        <v>34992999</v>
      </c>
      <c r="D114">
        <v>18410572</v>
      </c>
      <c r="E114">
        <v>1</v>
      </c>
      <c r="F114">
        <v>1</v>
      </c>
      <c r="G114">
        <v>1</v>
      </c>
      <c r="H114">
        <v>1</v>
      </c>
      <c r="I114" t="s">
        <v>338</v>
      </c>
      <c r="J114" t="s">
        <v>3</v>
      </c>
      <c r="K114" t="s">
        <v>339</v>
      </c>
      <c r="L114">
        <v>1369</v>
      </c>
      <c r="N114">
        <v>1013</v>
      </c>
      <c r="O114" t="s">
        <v>327</v>
      </c>
      <c r="P114" t="s">
        <v>327</v>
      </c>
      <c r="Q114">
        <v>1</v>
      </c>
      <c r="X114">
        <v>310.42</v>
      </c>
      <c r="Y114">
        <v>0</v>
      </c>
      <c r="Z114">
        <v>0</v>
      </c>
      <c r="AA114">
        <v>0</v>
      </c>
      <c r="AB114">
        <v>272.97000000000003</v>
      </c>
      <c r="AC114">
        <v>0</v>
      </c>
      <c r="AD114">
        <v>1</v>
      </c>
      <c r="AE114">
        <v>1</v>
      </c>
      <c r="AF114" t="s">
        <v>3</v>
      </c>
      <c r="AG114">
        <v>310.42</v>
      </c>
      <c r="AH114">
        <v>2</v>
      </c>
      <c r="AI114">
        <v>35520090</v>
      </c>
      <c r="AJ114">
        <v>113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</row>
    <row r="115" spans="1:44">
      <c r="A115">
        <f>ROW(Source!A53)</f>
        <v>53</v>
      </c>
      <c r="B115">
        <v>35520091</v>
      </c>
      <c r="C115">
        <v>34992999</v>
      </c>
      <c r="D115">
        <v>121548</v>
      </c>
      <c r="E115">
        <v>1</v>
      </c>
      <c r="F115">
        <v>1</v>
      </c>
      <c r="G115">
        <v>1</v>
      </c>
      <c r="H115">
        <v>1</v>
      </c>
      <c r="I115" t="s">
        <v>328</v>
      </c>
      <c r="J115" t="s">
        <v>3</v>
      </c>
      <c r="K115" t="s">
        <v>329</v>
      </c>
      <c r="L115">
        <v>608254</v>
      </c>
      <c r="N115">
        <v>1013</v>
      </c>
      <c r="O115" t="s">
        <v>330</v>
      </c>
      <c r="P115" t="s">
        <v>330</v>
      </c>
      <c r="Q115">
        <v>1</v>
      </c>
      <c r="X115">
        <v>1.72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1</v>
      </c>
      <c r="AE115">
        <v>2</v>
      </c>
      <c r="AF115" t="s">
        <v>3</v>
      </c>
      <c r="AG115">
        <v>1.72</v>
      </c>
      <c r="AH115">
        <v>2</v>
      </c>
      <c r="AI115">
        <v>35520091</v>
      </c>
      <c r="AJ115">
        <v>114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</row>
    <row r="116" spans="1:44">
      <c r="A116">
        <f>ROW(Source!A53)</f>
        <v>53</v>
      </c>
      <c r="B116">
        <v>35520092</v>
      </c>
      <c r="C116">
        <v>34992999</v>
      </c>
      <c r="D116">
        <v>29172267</v>
      </c>
      <c r="E116">
        <v>1</v>
      </c>
      <c r="F116">
        <v>1</v>
      </c>
      <c r="G116">
        <v>1</v>
      </c>
      <c r="H116">
        <v>2</v>
      </c>
      <c r="I116" t="s">
        <v>496</v>
      </c>
      <c r="J116" t="s">
        <v>497</v>
      </c>
      <c r="K116" t="s">
        <v>498</v>
      </c>
      <c r="L116">
        <v>1368</v>
      </c>
      <c r="N116">
        <v>1011</v>
      </c>
      <c r="O116" t="s">
        <v>334</v>
      </c>
      <c r="P116" t="s">
        <v>334</v>
      </c>
      <c r="Q116">
        <v>1</v>
      </c>
      <c r="X116">
        <v>0.02</v>
      </c>
      <c r="Y116">
        <v>0</v>
      </c>
      <c r="Z116">
        <v>83.43</v>
      </c>
      <c r="AA116">
        <v>13.5</v>
      </c>
      <c r="AB116">
        <v>0</v>
      </c>
      <c r="AC116">
        <v>0</v>
      </c>
      <c r="AD116">
        <v>1</v>
      </c>
      <c r="AE116">
        <v>0</v>
      </c>
      <c r="AF116" t="s">
        <v>3</v>
      </c>
      <c r="AG116">
        <v>0.02</v>
      </c>
      <c r="AH116">
        <v>2</v>
      </c>
      <c r="AI116">
        <v>35520092</v>
      </c>
      <c r="AJ116">
        <v>115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</row>
    <row r="117" spans="1:44">
      <c r="A117">
        <f>ROW(Source!A53)</f>
        <v>53</v>
      </c>
      <c r="B117">
        <v>35520093</v>
      </c>
      <c r="C117">
        <v>34992999</v>
      </c>
      <c r="D117">
        <v>29172378</v>
      </c>
      <c r="E117">
        <v>1</v>
      </c>
      <c r="F117">
        <v>1</v>
      </c>
      <c r="G117">
        <v>1</v>
      </c>
      <c r="H117">
        <v>2</v>
      </c>
      <c r="I117" t="s">
        <v>499</v>
      </c>
      <c r="J117" t="s">
        <v>500</v>
      </c>
      <c r="K117" t="s">
        <v>501</v>
      </c>
      <c r="L117">
        <v>1368</v>
      </c>
      <c r="N117">
        <v>1011</v>
      </c>
      <c r="O117" t="s">
        <v>334</v>
      </c>
      <c r="P117" t="s">
        <v>334</v>
      </c>
      <c r="Q117">
        <v>1</v>
      </c>
      <c r="X117">
        <v>0.01</v>
      </c>
      <c r="Y117">
        <v>0</v>
      </c>
      <c r="Z117">
        <v>88.01</v>
      </c>
      <c r="AA117">
        <v>11.6</v>
      </c>
      <c r="AB117">
        <v>0</v>
      </c>
      <c r="AC117">
        <v>0</v>
      </c>
      <c r="AD117">
        <v>1</v>
      </c>
      <c r="AE117">
        <v>0</v>
      </c>
      <c r="AF117" t="s">
        <v>3</v>
      </c>
      <c r="AG117">
        <v>0.01</v>
      </c>
      <c r="AH117">
        <v>2</v>
      </c>
      <c r="AI117">
        <v>35520093</v>
      </c>
      <c r="AJ117">
        <v>116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</row>
    <row r="118" spans="1:44">
      <c r="A118">
        <f>ROW(Source!A53)</f>
        <v>53</v>
      </c>
      <c r="B118">
        <v>35520094</v>
      </c>
      <c r="C118">
        <v>34992999</v>
      </c>
      <c r="D118">
        <v>29173141</v>
      </c>
      <c r="E118">
        <v>1</v>
      </c>
      <c r="F118">
        <v>1</v>
      </c>
      <c r="G118">
        <v>1</v>
      </c>
      <c r="H118">
        <v>2</v>
      </c>
      <c r="I118" t="s">
        <v>402</v>
      </c>
      <c r="J118" t="s">
        <v>403</v>
      </c>
      <c r="K118" t="s">
        <v>404</v>
      </c>
      <c r="L118">
        <v>1368</v>
      </c>
      <c r="N118">
        <v>1011</v>
      </c>
      <c r="O118" t="s">
        <v>334</v>
      </c>
      <c r="P118" t="s">
        <v>334</v>
      </c>
      <c r="Q118">
        <v>1</v>
      </c>
      <c r="X118">
        <v>1.69</v>
      </c>
      <c r="Y118">
        <v>0</v>
      </c>
      <c r="Z118">
        <v>12.4</v>
      </c>
      <c r="AA118">
        <v>10.06</v>
      </c>
      <c r="AB118">
        <v>0</v>
      </c>
      <c r="AC118">
        <v>0</v>
      </c>
      <c r="AD118">
        <v>1</v>
      </c>
      <c r="AE118">
        <v>0</v>
      </c>
      <c r="AF118" t="s">
        <v>3</v>
      </c>
      <c r="AG118">
        <v>1.69</v>
      </c>
      <c r="AH118">
        <v>2</v>
      </c>
      <c r="AI118">
        <v>35520094</v>
      </c>
      <c r="AJ118">
        <v>117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</row>
    <row r="119" spans="1:44">
      <c r="A119">
        <f>ROW(Source!A53)</f>
        <v>53</v>
      </c>
      <c r="B119">
        <v>35520095</v>
      </c>
      <c r="C119">
        <v>34992999</v>
      </c>
      <c r="D119">
        <v>29174638</v>
      </c>
      <c r="E119">
        <v>1</v>
      </c>
      <c r="F119">
        <v>1</v>
      </c>
      <c r="G119">
        <v>1</v>
      </c>
      <c r="H119">
        <v>2</v>
      </c>
      <c r="I119" t="s">
        <v>502</v>
      </c>
      <c r="J119" t="s">
        <v>503</v>
      </c>
      <c r="K119" t="s">
        <v>504</v>
      </c>
      <c r="L119">
        <v>1368</v>
      </c>
      <c r="N119">
        <v>1011</v>
      </c>
      <c r="O119" t="s">
        <v>334</v>
      </c>
      <c r="P119" t="s">
        <v>334</v>
      </c>
      <c r="Q119">
        <v>1</v>
      </c>
      <c r="X119">
        <v>0.05</v>
      </c>
      <c r="Y119">
        <v>0</v>
      </c>
      <c r="Z119">
        <v>9.9700000000000006</v>
      </c>
      <c r="AA119">
        <v>0</v>
      </c>
      <c r="AB119">
        <v>0</v>
      </c>
      <c r="AC119">
        <v>0</v>
      </c>
      <c r="AD119">
        <v>1</v>
      </c>
      <c r="AE119">
        <v>0</v>
      </c>
      <c r="AF119" t="s">
        <v>3</v>
      </c>
      <c r="AG119">
        <v>0.05</v>
      </c>
      <c r="AH119">
        <v>2</v>
      </c>
      <c r="AI119">
        <v>35520095</v>
      </c>
      <c r="AJ119">
        <v>118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</row>
    <row r="120" spans="1:44">
      <c r="A120">
        <f>ROW(Source!A53)</f>
        <v>53</v>
      </c>
      <c r="B120">
        <v>35520096</v>
      </c>
      <c r="C120">
        <v>34992999</v>
      </c>
      <c r="D120">
        <v>29174913</v>
      </c>
      <c r="E120">
        <v>1</v>
      </c>
      <c r="F120">
        <v>1</v>
      </c>
      <c r="G120">
        <v>1</v>
      </c>
      <c r="H120">
        <v>2</v>
      </c>
      <c r="I120" t="s">
        <v>349</v>
      </c>
      <c r="J120" t="s">
        <v>350</v>
      </c>
      <c r="K120" t="s">
        <v>351</v>
      </c>
      <c r="L120">
        <v>1368</v>
      </c>
      <c r="N120">
        <v>1011</v>
      </c>
      <c r="O120" t="s">
        <v>334</v>
      </c>
      <c r="P120" t="s">
        <v>334</v>
      </c>
      <c r="Q120">
        <v>1</v>
      </c>
      <c r="X120">
        <v>0.01</v>
      </c>
      <c r="Y120">
        <v>0</v>
      </c>
      <c r="Z120">
        <v>87.17</v>
      </c>
      <c r="AA120">
        <v>11.6</v>
      </c>
      <c r="AB120">
        <v>0</v>
      </c>
      <c r="AC120">
        <v>0</v>
      </c>
      <c r="AD120">
        <v>1</v>
      </c>
      <c r="AE120">
        <v>0</v>
      </c>
      <c r="AF120" t="s">
        <v>3</v>
      </c>
      <c r="AG120">
        <v>0.01</v>
      </c>
      <c r="AH120">
        <v>2</v>
      </c>
      <c r="AI120">
        <v>35520096</v>
      </c>
      <c r="AJ120">
        <v>119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</row>
    <row r="121" spans="1:44">
      <c r="A121">
        <f>ROW(Source!A53)</f>
        <v>53</v>
      </c>
      <c r="B121">
        <v>35520097</v>
      </c>
      <c r="C121">
        <v>34992999</v>
      </c>
      <c r="D121">
        <v>29107863</v>
      </c>
      <c r="E121">
        <v>1</v>
      </c>
      <c r="F121">
        <v>1</v>
      </c>
      <c r="G121">
        <v>1</v>
      </c>
      <c r="H121">
        <v>3</v>
      </c>
      <c r="I121" t="s">
        <v>505</v>
      </c>
      <c r="J121" t="s">
        <v>506</v>
      </c>
      <c r="K121" t="s">
        <v>507</v>
      </c>
      <c r="L121">
        <v>1348</v>
      </c>
      <c r="N121">
        <v>1009</v>
      </c>
      <c r="O121" t="s">
        <v>65</v>
      </c>
      <c r="P121" t="s">
        <v>65</v>
      </c>
      <c r="Q121">
        <v>1000</v>
      </c>
      <c r="X121">
        <v>1.2999999999999999E-2</v>
      </c>
      <c r="Y121">
        <v>6532.53</v>
      </c>
      <c r="Z121">
        <v>0</v>
      </c>
      <c r="AA121">
        <v>0</v>
      </c>
      <c r="AB121">
        <v>0</v>
      </c>
      <c r="AC121">
        <v>0</v>
      </c>
      <c r="AD121">
        <v>1</v>
      </c>
      <c r="AE121">
        <v>0</v>
      </c>
      <c r="AF121" t="s">
        <v>3</v>
      </c>
      <c r="AG121">
        <v>1.2999999999999999E-2</v>
      </c>
      <c r="AH121">
        <v>2</v>
      </c>
      <c r="AI121">
        <v>35520097</v>
      </c>
      <c r="AJ121">
        <v>120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</row>
    <row r="122" spans="1:44">
      <c r="A122">
        <f>ROW(Source!A53)</f>
        <v>53</v>
      </c>
      <c r="B122">
        <v>35520098</v>
      </c>
      <c r="C122">
        <v>34992999</v>
      </c>
      <c r="D122">
        <v>29109437</v>
      </c>
      <c r="E122">
        <v>1</v>
      </c>
      <c r="F122">
        <v>1</v>
      </c>
      <c r="G122">
        <v>1</v>
      </c>
      <c r="H122">
        <v>3</v>
      </c>
      <c r="I122" t="s">
        <v>508</v>
      </c>
      <c r="J122" t="s">
        <v>509</v>
      </c>
      <c r="K122" t="s">
        <v>510</v>
      </c>
      <c r="L122">
        <v>1346</v>
      </c>
      <c r="N122">
        <v>1009</v>
      </c>
      <c r="O122" t="s">
        <v>105</v>
      </c>
      <c r="P122" t="s">
        <v>105</v>
      </c>
      <c r="Q122">
        <v>1</v>
      </c>
      <c r="X122">
        <v>1200</v>
      </c>
      <c r="Y122">
        <v>3.86</v>
      </c>
      <c r="Z122">
        <v>0</v>
      </c>
      <c r="AA122">
        <v>0</v>
      </c>
      <c r="AB122">
        <v>0</v>
      </c>
      <c r="AC122">
        <v>0</v>
      </c>
      <c r="AD122">
        <v>1</v>
      </c>
      <c r="AE122">
        <v>0</v>
      </c>
      <c r="AF122" t="s">
        <v>3</v>
      </c>
      <c r="AG122">
        <v>1200</v>
      </c>
      <c r="AH122">
        <v>2</v>
      </c>
      <c r="AI122">
        <v>35520098</v>
      </c>
      <c r="AJ122">
        <v>121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</row>
    <row r="123" spans="1:44">
      <c r="A123">
        <f>ROW(Source!A53)</f>
        <v>53</v>
      </c>
      <c r="B123">
        <v>35520099</v>
      </c>
      <c r="C123">
        <v>34992999</v>
      </c>
      <c r="D123">
        <v>29109880</v>
      </c>
      <c r="E123">
        <v>1</v>
      </c>
      <c r="F123">
        <v>1</v>
      </c>
      <c r="G123">
        <v>1</v>
      </c>
      <c r="H123">
        <v>3</v>
      </c>
      <c r="I123" t="s">
        <v>511</v>
      </c>
      <c r="J123" t="s">
        <v>512</v>
      </c>
      <c r="K123" t="s">
        <v>513</v>
      </c>
      <c r="L123">
        <v>1327</v>
      </c>
      <c r="N123">
        <v>1005</v>
      </c>
      <c r="O123" t="s">
        <v>35</v>
      </c>
      <c r="P123" t="s">
        <v>35</v>
      </c>
      <c r="Q123">
        <v>1</v>
      </c>
      <c r="X123">
        <v>102</v>
      </c>
      <c r="Y123">
        <v>145.63999999999999</v>
      </c>
      <c r="Z123">
        <v>0</v>
      </c>
      <c r="AA123">
        <v>0</v>
      </c>
      <c r="AB123">
        <v>0</v>
      </c>
      <c r="AC123">
        <v>0</v>
      </c>
      <c r="AD123">
        <v>1</v>
      </c>
      <c r="AE123">
        <v>0</v>
      </c>
      <c r="AF123" t="s">
        <v>3</v>
      </c>
      <c r="AG123">
        <v>102</v>
      </c>
      <c r="AH123">
        <v>2</v>
      </c>
      <c r="AI123">
        <v>35520099</v>
      </c>
      <c r="AJ123">
        <v>122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</row>
    <row r="124" spans="1:44">
      <c r="A124">
        <f>ROW(Source!A53)</f>
        <v>53</v>
      </c>
      <c r="B124">
        <v>35520100</v>
      </c>
      <c r="C124">
        <v>34992999</v>
      </c>
      <c r="D124">
        <v>29109265</v>
      </c>
      <c r="E124">
        <v>1</v>
      </c>
      <c r="F124">
        <v>1</v>
      </c>
      <c r="G124">
        <v>1</v>
      </c>
      <c r="H124">
        <v>3</v>
      </c>
      <c r="I124" t="s">
        <v>79</v>
      </c>
      <c r="J124" t="s">
        <v>81</v>
      </c>
      <c r="K124" t="s">
        <v>80</v>
      </c>
      <c r="L124">
        <v>1348</v>
      </c>
      <c r="N124">
        <v>1009</v>
      </c>
      <c r="O124" t="s">
        <v>65</v>
      </c>
      <c r="P124" t="s">
        <v>65</v>
      </c>
      <c r="Q124">
        <v>1000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1</v>
      </c>
      <c r="AD124">
        <v>0</v>
      </c>
      <c r="AE124">
        <v>0</v>
      </c>
      <c r="AF124" t="s">
        <v>3</v>
      </c>
      <c r="AG124">
        <v>0</v>
      </c>
      <c r="AH124">
        <v>3</v>
      </c>
      <c r="AI124">
        <v>-1</v>
      </c>
      <c r="AJ124" t="s">
        <v>3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</row>
    <row r="125" spans="1:44">
      <c r="A125">
        <f>ROW(Source!A53)</f>
        <v>53</v>
      </c>
      <c r="B125">
        <v>35520101</v>
      </c>
      <c r="C125">
        <v>34992999</v>
      </c>
      <c r="D125">
        <v>29131294</v>
      </c>
      <c r="E125">
        <v>1</v>
      </c>
      <c r="F125">
        <v>1</v>
      </c>
      <c r="G125">
        <v>1</v>
      </c>
      <c r="H125">
        <v>3</v>
      </c>
      <c r="I125" t="s">
        <v>552</v>
      </c>
      <c r="J125" t="s">
        <v>553</v>
      </c>
      <c r="K125" t="s">
        <v>554</v>
      </c>
      <c r="L125">
        <v>1339</v>
      </c>
      <c r="N125">
        <v>1007</v>
      </c>
      <c r="O125" t="s">
        <v>243</v>
      </c>
      <c r="P125" t="s">
        <v>243</v>
      </c>
      <c r="Q125">
        <v>1</v>
      </c>
      <c r="X125">
        <v>0.01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 t="s">
        <v>3</v>
      </c>
      <c r="AG125">
        <v>0.01</v>
      </c>
      <c r="AH125">
        <v>3</v>
      </c>
      <c r="AI125">
        <v>-1</v>
      </c>
      <c r="AJ125" t="s">
        <v>3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</row>
    <row r="126" spans="1:44">
      <c r="A126">
        <f>ROW(Source!A53)</f>
        <v>53</v>
      </c>
      <c r="B126">
        <v>35520102</v>
      </c>
      <c r="C126">
        <v>34992999</v>
      </c>
      <c r="D126">
        <v>29150040</v>
      </c>
      <c r="E126">
        <v>1</v>
      </c>
      <c r="F126">
        <v>1</v>
      </c>
      <c r="G126">
        <v>1</v>
      </c>
      <c r="H126">
        <v>3</v>
      </c>
      <c r="I126" t="s">
        <v>408</v>
      </c>
      <c r="J126" t="s">
        <v>409</v>
      </c>
      <c r="K126" t="s">
        <v>410</v>
      </c>
      <c r="L126">
        <v>1339</v>
      </c>
      <c r="N126">
        <v>1007</v>
      </c>
      <c r="O126" t="s">
        <v>243</v>
      </c>
      <c r="P126" t="s">
        <v>243</v>
      </c>
      <c r="Q126">
        <v>1</v>
      </c>
      <c r="X126">
        <v>0.44</v>
      </c>
      <c r="Y126">
        <v>2.44</v>
      </c>
      <c r="Z126">
        <v>0</v>
      </c>
      <c r="AA126">
        <v>0</v>
      </c>
      <c r="AB126">
        <v>0</v>
      </c>
      <c r="AC126">
        <v>0</v>
      </c>
      <c r="AD126">
        <v>1</v>
      </c>
      <c r="AE126">
        <v>0</v>
      </c>
      <c r="AF126" t="s">
        <v>3</v>
      </c>
      <c r="AG126">
        <v>0.44</v>
      </c>
      <c r="AH126">
        <v>2</v>
      </c>
      <c r="AI126">
        <v>35520102</v>
      </c>
      <c r="AJ126">
        <v>123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</row>
    <row r="127" spans="1:44">
      <c r="A127">
        <f>ROW(Source!A54)</f>
        <v>54</v>
      </c>
      <c r="B127">
        <v>35520105</v>
      </c>
      <c r="C127">
        <v>34993235</v>
      </c>
      <c r="D127">
        <v>18413230</v>
      </c>
      <c r="E127">
        <v>1</v>
      </c>
      <c r="F127">
        <v>1</v>
      </c>
      <c r="G127">
        <v>1</v>
      </c>
      <c r="H127">
        <v>1</v>
      </c>
      <c r="I127" t="s">
        <v>383</v>
      </c>
      <c r="J127" t="s">
        <v>3</v>
      </c>
      <c r="K127" t="s">
        <v>384</v>
      </c>
      <c r="L127">
        <v>1369</v>
      </c>
      <c r="N127">
        <v>1013</v>
      </c>
      <c r="O127" t="s">
        <v>327</v>
      </c>
      <c r="P127" t="s">
        <v>327</v>
      </c>
      <c r="Q127">
        <v>1</v>
      </c>
      <c r="X127">
        <v>6.66</v>
      </c>
      <c r="Y127">
        <v>0</v>
      </c>
      <c r="Z127">
        <v>0</v>
      </c>
      <c r="AA127">
        <v>0</v>
      </c>
      <c r="AB127">
        <v>286.70999999999998</v>
      </c>
      <c r="AC127">
        <v>0</v>
      </c>
      <c r="AD127">
        <v>1</v>
      </c>
      <c r="AE127">
        <v>1</v>
      </c>
      <c r="AF127" t="s">
        <v>3</v>
      </c>
      <c r="AG127">
        <v>6.66</v>
      </c>
      <c r="AH127">
        <v>2</v>
      </c>
      <c r="AI127">
        <v>35520105</v>
      </c>
      <c r="AJ127">
        <v>124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</row>
    <row r="128" spans="1:44">
      <c r="A128">
        <f>ROW(Source!A54)</f>
        <v>54</v>
      </c>
      <c r="B128">
        <v>35520106</v>
      </c>
      <c r="C128">
        <v>34993235</v>
      </c>
      <c r="D128">
        <v>29173472</v>
      </c>
      <c r="E128">
        <v>1</v>
      </c>
      <c r="F128">
        <v>1</v>
      </c>
      <c r="G128">
        <v>1</v>
      </c>
      <c r="H128">
        <v>2</v>
      </c>
      <c r="I128" t="s">
        <v>343</v>
      </c>
      <c r="J128" t="s">
        <v>344</v>
      </c>
      <c r="K128" t="s">
        <v>345</v>
      </c>
      <c r="L128">
        <v>1368</v>
      </c>
      <c r="N128">
        <v>1011</v>
      </c>
      <c r="O128" t="s">
        <v>334</v>
      </c>
      <c r="P128" t="s">
        <v>334</v>
      </c>
      <c r="Q128">
        <v>1</v>
      </c>
      <c r="X128">
        <v>2.0099999999999998</v>
      </c>
      <c r="Y128">
        <v>0</v>
      </c>
      <c r="Z128">
        <v>3</v>
      </c>
      <c r="AA128">
        <v>0</v>
      </c>
      <c r="AB128">
        <v>0</v>
      </c>
      <c r="AC128">
        <v>0</v>
      </c>
      <c r="AD128">
        <v>1</v>
      </c>
      <c r="AE128">
        <v>0</v>
      </c>
      <c r="AF128" t="s">
        <v>3</v>
      </c>
      <c r="AG128">
        <v>2.0099999999999998</v>
      </c>
      <c r="AH128">
        <v>2</v>
      </c>
      <c r="AI128">
        <v>35520106</v>
      </c>
      <c r="AJ128">
        <v>125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</row>
    <row r="129" spans="1:44">
      <c r="A129">
        <f>ROW(Source!A54)</f>
        <v>54</v>
      </c>
      <c r="B129">
        <v>35520107</v>
      </c>
      <c r="C129">
        <v>34993235</v>
      </c>
      <c r="D129">
        <v>29174500</v>
      </c>
      <c r="E129">
        <v>1</v>
      </c>
      <c r="F129">
        <v>1</v>
      </c>
      <c r="G129">
        <v>1</v>
      </c>
      <c r="H129">
        <v>2</v>
      </c>
      <c r="I129" t="s">
        <v>434</v>
      </c>
      <c r="J129" t="s">
        <v>435</v>
      </c>
      <c r="K129" t="s">
        <v>436</v>
      </c>
      <c r="L129">
        <v>1368</v>
      </c>
      <c r="N129">
        <v>1011</v>
      </c>
      <c r="O129" t="s">
        <v>334</v>
      </c>
      <c r="P129" t="s">
        <v>334</v>
      </c>
      <c r="Q129">
        <v>1</v>
      </c>
      <c r="X129">
        <v>1.33</v>
      </c>
      <c r="Y129">
        <v>0</v>
      </c>
      <c r="Z129">
        <v>1.95</v>
      </c>
      <c r="AA129">
        <v>0</v>
      </c>
      <c r="AB129">
        <v>0</v>
      </c>
      <c r="AC129">
        <v>0</v>
      </c>
      <c r="AD129">
        <v>1</v>
      </c>
      <c r="AE129">
        <v>0</v>
      </c>
      <c r="AF129" t="s">
        <v>3</v>
      </c>
      <c r="AG129">
        <v>1.33</v>
      </c>
      <c r="AH129">
        <v>2</v>
      </c>
      <c r="AI129">
        <v>35520107</v>
      </c>
      <c r="AJ129">
        <v>126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</row>
    <row r="130" spans="1:44">
      <c r="A130">
        <f>ROW(Source!A54)</f>
        <v>54</v>
      </c>
      <c r="B130">
        <v>35520108</v>
      </c>
      <c r="C130">
        <v>34993235</v>
      </c>
      <c r="D130">
        <v>29174913</v>
      </c>
      <c r="E130">
        <v>1</v>
      </c>
      <c r="F130">
        <v>1</v>
      </c>
      <c r="G130">
        <v>1</v>
      </c>
      <c r="H130">
        <v>2</v>
      </c>
      <c r="I130" t="s">
        <v>349</v>
      </c>
      <c r="J130" t="s">
        <v>350</v>
      </c>
      <c r="K130" t="s">
        <v>351</v>
      </c>
      <c r="L130">
        <v>1368</v>
      </c>
      <c r="N130">
        <v>1011</v>
      </c>
      <c r="O130" t="s">
        <v>334</v>
      </c>
      <c r="P130" t="s">
        <v>334</v>
      </c>
      <c r="Q130">
        <v>1</v>
      </c>
      <c r="X130">
        <v>0.03</v>
      </c>
      <c r="Y130">
        <v>0</v>
      </c>
      <c r="Z130">
        <v>87.17</v>
      </c>
      <c r="AA130">
        <v>11.6</v>
      </c>
      <c r="AB130">
        <v>0</v>
      </c>
      <c r="AC130">
        <v>0</v>
      </c>
      <c r="AD130">
        <v>1</v>
      </c>
      <c r="AE130">
        <v>0</v>
      </c>
      <c r="AF130" t="s">
        <v>3</v>
      </c>
      <c r="AG130">
        <v>0.03</v>
      </c>
      <c r="AH130">
        <v>2</v>
      </c>
      <c r="AI130">
        <v>35520108</v>
      </c>
      <c r="AJ130">
        <v>127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</row>
    <row r="131" spans="1:44">
      <c r="A131">
        <f>ROW(Source!A54)</f>
        <v>54</v>
      </c>
      <c r="B131">
        <v>35520109</v>
      </c>
      <c r="C131">
        <v>34993235</v>
      </c>
      <c r="D131">
        <v>29114471</v>
      </c>
      <c r="E131">
        <v>1</v>
      </c>
      <c r="F131">
        <v>1</v>
      </c>
      <c r="G131">
        <v>1</v>
      </c>
      <c r="H131">
        <v>3</v>
      </c>
      <c r="I131" t="s">
        <v>514</v>
      </c>
      <c r="J131" t="s">
        <v>515</v>
      </c>
      <c r="K131" t="s">
        <v>516</v>
      </c>
      <c r="L131">
        <v>1358</v>
      </c>
      <c r="N131">
        <v>1010</v>
      </c>
      <c r="O131" t="s">
        <v>368</v>
      </c>
      <c r="P131" t="s">
        <v>368</v>
      </c>
      <c r="Q131">
        <v>10</v>
      </c>
      <c r="X131">
        <v>26.3</v>
      </c>
      <c r="Y131">
        <v>1.6</v>
      </c>
      <c r="Z131">
        <v>0</v>
      </c>
      <c r="AA131">
        <v>0</v>
      </c>
      <c r="AB131">
        <v>0</v>
      </c>
      <c r="AC131">
        <v>0</v>
      </c>
      <c r="AD131">
        <v>1</v>
      </c>
      <c r="AE131">
        <v>0</v>
      </c>
      <c r="AF131" t="s">
        <v>3</v>
      </c>
      <c r="AG131">
        <v>26.3</v>
      </c>
      <c r="AH131">
        <v>2</v>
      </c>
      <c r="AI131">
        <v>35520109</v>
      </c>
      <c r="AJ131">
        <v>128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</row>
    <row r="132" spans="1:44">
      <c r="A132">
        <f>ROW(Source!A54)</f>
        <v>54</v>
      </c>
      <c r="B132">
        <v>35520110</v>
      </c>
      <c r="C132">
        <v>34993235</v>
      </c>
      <c r="D132">
        <v>29114305</v>
      </c>
      <c r="E132">
        <v>1</v>
      </c>
      <c r="F132">
        <v>1</v>
      </c>
      <c r="G132">
        <v>1</v>
      </c>
      <c r="H132">
        <v>3</v>
      </c>
      <c r="I132" t="s">
        <v>517</v>
      </c>
      <c r="J132" t="s">
        <v>518</v>
      </c>
      <c r="K132" t="s">
        <v>519</v>
      </c>
      <c r="L132">
        <v>1354</v>
      </c>
      <c r="N132">
        <v>1010</v>
      </c>
      <c r="O132" t="s">
        <v>361</v>
      </c>
      <c r="P132" t="s">
        <v>361</v>
      </c>
      <c r="Q132">
        <v>1</v>
      </c>
      <c r="X132">
        <v>263</v>
      </c>
      <c r="Y132">
        <v>0.12</v>
      </c>
      <c r="Z132">
        <v>0</v>
      </c>
      <c r="AA132">
        <v>0</v>
      </c>
      <c r="AB132">
        <v>0</v>
      </c>
      <c r="AC132">
        <v>0</v>
      </c>
      <c r="AD132">
        <v>1</v>
      </c>
      <c r="AE132">
        <v>0</v>
      </c>
      <c r="AF132" t="s">
        <v>3</v>
      </c>
      <c r="AG132">
        <v>263</v>
      </c>
      <c r="AH132">
        <v>2</v>
      </c>
      <c r="AI132">
        <v>35520110</v>
      </c>
      <c r="AJ132">
        <v>129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</row>
    <row r="133" spans="1:44">
      <c r="A133">
        <f>ROW(Source!A54)</f>
        <v>54</v>
      </c>
      <c r="B133">
        <v>35520111</v>
      </c>
      <c r="C133">
        <v>34993235</v>
      </c>
      <c r="D133">
        <v>29111012</v>
      </c>
      <c r="E133">
        <v>1</v>
      </c>
      <c r="F133">
        <v>1</v>
      </c>
      <c r="G133">
        <v>1</v>
      </c>
      <c r="H133">
        <v>3</v>
      </c>
      <c r="I133" t="s">
        <v>520</v>
      </c>
      <c r="J133" t="s">
        <v>521</v>
      </c>
      <c r="K133" t="s">
        <v>522</v>
      </c>
      <c r="L133">
        <v>1354</v>
      </c>
      <c r="N133">
        <v>1010</v>
      </c>
      <c r="O133" t="s">
        <v>361</v>
      </c>
      <c r="P133" t="s">
        <v>361</v>
      </c>
      <c r="Q133">
        <v>1</v>
      </c>
      <c r="X133">
        <v>7</v>
      </c>
      <c r="Y133">
        <v>1.29</v>
      </c>
      <c r="Z133">
        <v>0</v>
      </c>
      <c r="AA133">
        <v>0</v>
      </c>
      <c r="AB133">
        <v>0</v>
      </c>
      <c r="AC133">
        <v>0</v>
      </c>
      <c r="AD133">
        <v>1</v>
      </c>
      <c r="AE133">
        <v>0</v>
      </c>
      <c r="AF133" t="s">
        <v>3</v>
      </c>
      <c r="AG133">
        <v>7</v>
      </c>
      <c r="AH133">
        <v>2</v>
      </c>
      <c r="AI133">
        <v>35520111</v>
      </c>
      <c r="AJ133">
        <v>130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</row>
    <row r="134" spans="1:44">
      <c r="A134">
        <f>ROW(Source!A54)</f>
        <v>54</v>
      </c>
      <c r="B134">
        <v>35520112</v>
      </c>
      <c r="C134">
        <v>34993235</v>
      </c>
      <c r="D134">
        <v>29111013</v>
      </c>
      <c r="E134">
        <v>1</v>
      </c>
      <c r="F134">
        <v>1</v>
      </c>
      <c r="G134">
        <v>1</v>
      </c>
      <c r="H134">
        <v>3</v>
      </c>
      <c r="I134" t="s">
        <v>523</v>
      </c>
      <c r="J134" t="s">
        <v>524</v>
      </c>
      <c r="K134" t="s">
        <v>525</v>
      </c>
      <c r="L134">
        <v>1354</v>
      </c>
      <c r="N134">
        <v>1010</v>
      </c>
      <c r="O134" t="s">
        <v>361</v>
      </c>
      <c r="P134" t="s">
        <v>361</v>
      </c>
      <c r="Q134">
        <v>1</v>
      </c>
      <c r="X134">
        <v>7</v>
      </c>
      <c r="Y134">
        <v>1.29</v>
      </c>
      <c r="Z134">
        <v>0</v>
      </c>
      <c r="AA134">
        <v>0</v>
      </c>
      <c r="AB134">
        <v>0</v>
      </c>
      <c r="AC134">
        <v>0</v>
      </c>
      <c r="AD134">
        <v>1</v>
      </c>
      <c r="AE134">
        <v>0</v>
      </c>
      <c r="AF134" t="s">
        <v>3</v>
      </c>
      <c r="AG134">
        <v>7</v>
      </c>
      <c r="AH134">
        <v>2</v>
      </c>
      <c r="AI134">
        <v>35520112</v>
      </c>
      <c r="AJ134">
        <v>131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</row>
    <row r="135" spans="1:44">
      <c r="A135">
        <f>ROW(Source!A54)</f>
        <v>54</v>
      </c>
      <c r="B135">
        <v>35520113</v>
      </c>
      <c r="C135">
        <v>34993235</v>
      </c>
      <c r="D135">
        <v>29111016</v>
      </c>
      <c r="E135">
        <v>1</v>
      </c>
      <c r="F135">
        <v>1</v>
      </c>
      <c r="G135">
        <v>1</v>
      </c>
      <c r="H135">
        <v>3</v>
      </c>
      <c r="I135" t="s">
        <v>526</v>
      </c>
      <c r="J135" t="s">
        <v>527</v>
      </c>
      <c r="K135" t="s">
        <v>528</v>
      </c>
      <c r="L135">
        <v>1354</v>
      </c>
      <c r="N135">
        <v>1010</v>
      </c>
      <c r="O135" t="s">
        <v>361</v>
      </c>
      <c r="P135" t="s">
        <v>361</v>
      </c>
      <c r="Q135">
        <v>1</v>
      </c>
      <c r="X135">
        <v>40</v>
      </c>
      <c r="Y135">
        <v>1.29</v>
      </c>
      <c r="Z135">
        <v>0</v>
      </c>
      <c r="AA135">
        <v>0</v>
      </c>
      <c r="AB135">
        <v>0</v>
      </c>
      <c r="AC135">
        <v>0</v>
      </c>
      <c r="AD135">
        <v>1</v>
      </c>
      <c r="AE135">
        <v>0</v>
      </c>
      <c r="AF135" t="s">
        <v>3</v>
      </c>
      <c r="AG135">
        <v>40</v>
      </c>
      <c r="AH135">
        <v>2</v>
      </c>
      <c r="AI135">
        <v>35520113</v>
      </c>
      <c r="AJ135">
        <v>132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</row>
    <row r="136" spans="1:44">
      <c r="A136">
        <f>ROW(Source!A54)</f>
        <v>54</v>
      </c>
      <c r="B136">
        <v>35520114</v>
      </c>
      <c r="C136">
        <v>34993235</v>
      </c>
      <c r="D136">
        <v>29111019</v>
      </c>
      <c r="E136">
        <v>1</v>
      </c>
      <c r="F136">
        <v>1</v>
      </c>
      <c r="G136">
        <v>1</v>
      </c>
      <c r="H136">
        <v>3</v>
      </c>
      <c r="I136" t="s">
        <v>529</v>
      </c>
      <c r="J136" t="s">
        <v>530</v>
      </c>
      <c r="K136" t="s">
        <v>531</v>
      </c>
      <c r="L136">
        <v>1354</v>
      </c>
      <c r="N136">
        <v>1010</v>
      </c>
      <c r="O136" t="s">
        <v>361</v>
      </c>
      <c r="P136" t="s">
        <v>361</v>
      </c>
      <c r="Q136">
        <v>1</v>
      </c>
      <c r="X136">
        <v>8</v>
      </c>
      <c r="Y136">
        <v>0.63</v>
      </c>
      <c r="Z136">
        <v>0</v>
      </c>
      <c r="AA136">
        <v>0</v>
      </c>
      <c r="AB136">
        <v>0</v>
      </c>
      <c r="AC136">
        <v>0</v>
      </c>
      <c r="AD136">
        <v>1</v>
      </c>
      <c r="AE136">
        <v>0</v>
      </c>
      <c r="AF136" t="s">
        <v>3</v>
      </c>
      <c r="AG136">
        <v>8</v>
      </c>
      <c r="AH136">
        <v>2</v>
      </c>
      <c r="AI136">
        <v>35520114</v>
      </c>
      <c r="AJ136">
        <v>133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</row>
    <row r="137" spans="1:44">
      <c r="A137">
        <f>ROW(Source!A54)</f>
        <v>54</v>
      </c>
      <c r="B137">
        <v>35520115</v>
      </c>
      <c r="C137">
        <v>34993235</v>
      </c>
      <c r="D137">
        <v>29111018</v>
      </c>
      <c r="E137">
        <v>1</v>
      </c>
      <c r="F137">
        <v>1</v>
      </c>
      <c r="G137">
        <v>1</v>
      </c>
      <c r="H137">
        <v>3</v>
      </c>
      <c r="I137" t="s">
        <v>532</v>
      </c>
      <c r="J137" t="s">
        <v>533</v>
      </c>
      <c r="K137" t="s">
        <v>534</v>
      </c>
      <c r="L137">
        <v>1354</v>
      </c>
      <c r="N137">
        <v>1010</v>
      </c>
      <c r="O137" t="s">
        <v>361</v>
      </c>
      <c r="P137" t="s">
        <v>361</v>
      </c>
      <c r="Q137">
        <v>1</v>
      </c>
      <c r="X137">
        <v>8</v>
      </c>
      <c r="Y137">
        <v>0.63</v>
      </c>
      <c r="Z137">
        <v>0</v>
      </c>
      <c r="AA137">
        <v>0</v>
      </c>
      <c r="AB137">
        <v>0</v>
      </c>
      <c r="AC137">
        <v>0</v>
      </c>
      <c r="AD137">
        <v>1</v>
      </c>
      <c r="AE137">
        <v>0</v>
      </c>
      <c r="AF137" t="s">
        <v>3</v>
      </c>
      <c r="AG137">
        <v>8</v>
      </c>
      <c r="AH137">
        <v>2</v>
      </c>
      <c r="AI137">
        <v>35520115</v>
      </c>
      <c r="AJ137">
        <v>134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</row>
    <row r="138" spans="1:44">
      <c r="A138">
        <f>ROW(Source!A54)</f>
        <v>54</v>
      </c>
      <c r="B138">
        <v>35520116</v>
      </c>
      <c r="C138">
        <v>34993235</v>
      </c>
      <c r="D138">
        <v>29110997</v>
      </c>
      <c r="E138">
        <v>1</v>
      </c>
      <c r="F138">
        <v>1</v>
      </c>
      <c r="G138">
        <v>1</v>
      </c>
      <c r="H138">
        <v>3</v>
      </c>
      <c r="I138" t="s">
        <v>535</v>
      </c>
      <c r="J138" t="s">
        <v>536</v>
      </c>
      <c r="K138" t="s">
        <v>537</v>
      </c>
      <c r="L138">
        <v>1301</v>
      </c>
      <c r="N138">
        <v>1003</v>
      </c>
      <c r="O138" t="s">
        <v>52</v>
      </c>
      <c r="P138" t="s">
        <v>52</v>
      </c>
      <c r="Q138">
        <v>1</v>
      </c>
      <c r="X138">
        <v>101</v>
      </c>
      <c r="Y138">
        <v>12.3</v>
      </c>
      <c r="Z138">
        <v>0</v>
      </c>
      <c r="AA138">
        <v>0</v>
      </c>
      <c r="AB138">
        <v>0</v>
      </c>
      <c r="AC138">
        <v>0</v>
      </c>
      <c r="AD138">
        <v>1</v>
      </c>
      <c r="AE138">
        <v>0</v>
      </c>
      <c r="AF138" t="s">
        <v>3</v>
      </c>
      <c r="AG138">
        <v>101</v>
      </c>
      <c r="AH138">
        <v>2</v>
      </c>
      <c r="AI138">
        <v>35520116</v>
      </c>
      <c r="AJ138">
        <v>135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</row>
    <row r="139" spans="1:44">
      <c r="A139">
        <f>ROW(Source!A55)</f>
        <v>55</v>
      </c>
      <c r="B139">
        <v>35520117</v>
      </c>
      <c r="C139">
        <v>34993260</v>
      </c>
      <c r="D139">
        <v>18407546</v>
      </c>
      <c r="E139">
        <v>1</v>
      </c>
      <c r="F139">
        <v>1</v>
      </c>
      <c r="G139">
        <v>1</v>
      </c>
      <c r="H139">
        <v>1</v>
      </c>
      <c r="I139" t="s">
        <v>538</v>
      </c>
      <c r="J139" t="s">
        <v>3</v>
      </c>
      <c r="K139" t="s">
        <v>539</v>
      </c>
      <c r="L139">
        <v>1369</v>
      </c>
      <c r="N139">
        <v>1013</v>
      </c>
      <c r="O139" t="s">
        <v>327</v>
      </c>
      <c r="P139" t="s">
        <v>327</v>
      </c>
      <c r="Q139">
        <v>1</v>
      </c>
      <c r="X139">
        <v>102.46</v>
      </c>
      <c r="Y139">
        <v>0</v>
      </c>
      <c r="Z139">
        <v>0</v>
      </c>
      <c r="AA139">
        <v>0</v>
      </c>
      <c r="AB139">
        <v>293.58</v>
      </c>
      <c r="AC139">
        <v>0</v>
      </c>
      <c r="AD139">
        <v>1</v>
      </c>
      <c r="AE139">
        <v>1</v>
      </c>
      <c r="AF139" t="s">
        <v>3</v>
      </c>
      <c r="AG139">
        <v>102.46</v>
      </c>
      <c r="AH139">
        <v>2</v>
      </c>
      <c r="AI139">
        <v>35520117</v>
      </c>
      <c r="AJ139">
        <v>136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</row>
    <row r="140" spans="1:44">
      <c r="A140">
        <f>ROW(Source!A55)</f>
        <v>55</v>
      </c>
      <c r="B140">
        <v>35520118</v>
      </c>
      <c r="C140">
        <v>34993260</v>
      </c>
      <c r="D140">
        <v>121548</v>
      </c>
      <c r="E140">
        <v>1</v>
      </c>
      <c r="F140">
        <v>1</v>
      </c>
      <c r="G140">
        <v>1</v>
      </c>
      <c r="H140">
        <v>1</v>
      </c>
      <c r="I140" t="s">
        <v>328</v>
      </c>
      <c r="J140" t="s">
        <v>3</v>
      </c>
      <c r="K140" t="s">
        <v>329</v>
      </c>
      <c r="L140">
        <v>608254</v>
      </c>
      <c r="N140">
        <v>1013</v>
      </c>
      <c r="O140" t="s">
        <v>330</v>
      </c>
      <c r="P140" t="s">
        <v>330</v>
      </c>
      <c r="Q140">
        <v>1</v>
      </c>
      <c r="X140">
        <v>0.76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1</v>
      </c>
      <c r="AE140">
        <v>2</v>
      </c>
      <c r="AF140" t="s">
        <v>3</v>
      </c>
      <c r="AG140">
        <v>0.76</v>
      </c>
      <c r="AH140">
        <v>2</v>
      </c>
      <c r="AI140">
        <v>35520118</v>
      </c>
      <c r="AJ140">
        <v>137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</row>
    <row r="141" spans="1:44">
      <c r="A141">
        <f>ROW(Source!A55)</f>
        <v>55</v>
      </c>
      <c r="B141">
        <v>35520119</v>
      </c>
      <c r="C141">
        <v>34993260</v>
      </c>
      <c r="D141">
        <v>29172556</v>
      </c>
      <c r="E141">
        <v>1</v>
      </c>
      <c r="F141">
        <v>1</v>
      </c>
      <c r="G141">
        <v>1</v>
      </c>
      <c r="H141">
        <v>2</v>
      </c>
      <c r="I141" t="s">
        <v>340</v>
      </c>
      <c r="J141" t="s">
        <v>341</v>
      </c>
      <c r="K141" t="s">
        <v>342</v>
      </c>
      <c r="L141">
        <v>1368</v>
      </c>
      <c r="N141">
        <v>1011</v>
      </c>
      <c r="O141" t="s">
        <v>334</v>
      </c>
      <c r="P141" t="s">
        <v>334</v>
      </c>
      <c r="Q141">
        <v>1</v>
      </c>
      <c r="X141">
        <v>0.76</v>
      </c>
      <c r="Y141">
        <v>0</v>
      </c>
      <c r="Z141">
        <v>31.26</v>
      </c>
      <c r="AA141">
        <v>13.5</v>
      </c>
      <c r="AB141">
        <v>0</v>
      </c>
      <c r="AC141">
        <v>0</v>
      </c>
      <c r="AD141">
        <v>1</v>
      </c>
      <c r="AE141">
        <v>0</v>
      </c>
      <c r="AF141" t="s">
        <v>3</v>
      </c>
      <c r="AG141">
        <v>0.76</v>
      </c>
      <c r="AH141">
        <v>2</v>
      </c>
      <c r="AI141">
        <v>35520119</v>
      </c>
      <c r="AJ141">
        <v>138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</row>
    <row r="142" spans="1:44">
      <c r="A142">
        <f>ROW(Source!A55)</f>
        <v>55</v>
      </c>
      <c r="B142">
        <v>35520120</v>
      </c>
      <c r="C142">
        <v>34993260</v>
      </c>
      <c r="D142">
        <v>29174500</v>
      </c>
      <c r="E142">
        <v>1</v>
      </c>
      <c r="F142">
        <v>1</v>
      </c>
      <c r="G142">
        <v>1</v>
      </c>
      <c r="H142">
        <v>2</v>
      </c>
      <c r="I142" t="s">
        <v>434</v>
      </c>
      <c r="J142" t="s">
        <v>435</v>
      </c>
      <c r="K142" t="s">
        <v>436</v>
      </c>
      <c r="L142">
        <v>1368</v>
      </c>
      <c r="N142">
        <v>1011</v>
      </c>
      <c r="O142" t="s">
        <v>334</v>
      </c>
      <c r="P142" t="s">
        <v>334</v>
      </c>
      <c r="Q142">
        <v>1</v>
      </c>
      <c r="X142">
        <v>5.35</v>
      </c>
      <c r="Y142">
        <v>0</v>
      </c>
      <c r="Z142">
        <v>1.95</v>
      </c>
      <c r="AA142">
        <v>0</v>
      </c>
      <c r="AB142">
        <v>0</v>
      </c>
      <c r="AC142">
        <v>0</v>
      </c>
      <c r="AD142">
        <v>1</v>
      </c>
      <c r="AE142">
        <v>0</v>
      </c>
      <c r="AF142" t="s">
        <v>3</v>
      </c>
      <c r="AG142">
        <v>5.35</v>
      </c>
      <c r="AH142">
        <v>2</v>
      </c>
      <c r="AI142">
        <v>35520120</v>
      </c>
      <c r="AJ142">
        <v>139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</row>
    <row r="143" spans="1:44">
      <c r="A143">
        <f>ROW(Source!A55)</f>
        <v>55</v>
      </c>
      <c r="B143">
        <v>35520121</v>
      </c>
      <c r="C143">
        <v>34993260</v>
      </c>
      <c r="D143">
        <v>29174913</v>
      </c>
      <c r="E143">
        <v>1</v>
      </c>
      <c r="F143">
        <v>1</v>
      </c>
      <c r="G143">
        <v>1</v>
      </c>
      <c r="H143">
        <v>2</v>
      </c>
      <c r="I143" t="s">
        <v>349</v>
      </c>
      <c r="J143" t="s">
        <v>350</v>
      </c>
      <c r="K143" t="s">
        <v>351</v>
      </c>
      <c r="L143">
        <v>1368</v>
      </c>
      <c r="N143">
        <v>1011</v>
      </c>
      <c r="O143" t="s">
        <v>334</v>
      </c>
      <c r="P143" t="s">
        <v>334</v>
      </c>
      <c r="Q143">
        <v>1</v>
      </c>
      <c r="X143">
        <v>4.58</v>
      </c>
      <c r="Y143">
        <v>0</v>
      </c>
      <c r="Z143">
        <v>87.17</v>
      </c>
      <c r="AA143">
        <v>11.6</v>
      </c>
      <c r="AB143">
        <v>0</v>
      </c>
      <c r="AC143">
        <v>0</v>
      </c>
      <c r="AD143">
        <v>1</v>
      </c>
      <c r="AE143">
        <v>0</v>
      </c>
      <c r="AF143" t="s">
        <v>3</v>
      </c>
      <c r="AG143">
        <v>4.58</v>
      </c>
      <c r="AH143">
        <v>2</v>
      </c>
      <c r="AI143">
        <v>35520121</v>
      </c>
      <c r="AJ143">
        <v>140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</row>
    <row r="144" spans="1:44">
      <c r="A144">
        <f>ROW(Source!A55)</f>
        <v>55</v>
      </c>
      <c r="B144">
        <v>35520122</v>
      </c>
      <c r="C144">
        <v>34993260</v>
      </c>
      <c r="D144">
        <v>29109671</v>
      </c>
      <c r="E144">
        <v>1</v>
      </c>
      <c r="F144">
        <v>1</v>
      </c>
      <c r="G144">
        <v>1</v>
      </c>
      <c r="H144">
        <v>3</v>
      </c>
      <c r="I144" t="s">
        <v>540</v>
      </c>
      <c r="J144" t="s">
        <v>541</v>
      </c>
      <c r="K144" t="s">
        <v>542</v>
      </c>
      <c r="L144">
        <v>1327</v>
      </c>
      <c r="N144">
        <v>1005</v>
      </c>
      <c r="O144" t="s">
        <v>35</v>
      </c>
      <c r="P144" t="s">
        <v>35</v>
      </c>
      <c r="Q144">
        <v>1</v>
      </c>
      <c r="X144">
        <v>103</v>
      </c>
      <c r="Y144">
        <v>51.95</v>
      </c>
      <c r="Z144">
        <v>0</v>
      </c>
      <c r="AA144">
        <v>0</v>
      </c>
      <c r="AB144">
        <v>0</v>
      </c>
      <c r="AC144">
        <v>0</v>
      </c>
      <c r="AD144">
        <v>1</v>
      </c>
      <c r="AE144">
        <v>0</v>
      </c>
      <c r="AF144" t="s">
        <v>3</v>
      </c>
      <c r="AG144">
        <v>103</v>
      </c>
      <c r="AH144">
        <v>2</v>
      </c>
      <c r="AI144">
        <v>35520122</v>
      </c>
      <c r="AJ144">
        <v>141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</row>
    <row r="145" spans="1:44">
      <c r="A145">
        <f>ROW(Source!A56)</f>
        <v>56</v>
      </c>
      <c r="B145">
        <v>35520123</v>
      </c>
      <c r="C145">
        <v>34993515</v>
      </c>
      <c r="D145">
        <v>29364679</v>
      </c>
      <c r="E145">
        <v>1</v>
      </c>
      <c r="F145">
        <v>1</v>
      </c>
      <c r="G145">
        <v>1</v>
      </c>
      <c r="H145">
        <v>1</v>
      </c>
      <c r="I145" t="s">
        <v>429</v>
      </c>
      <c r="J145" t="s">
        <v>3</v>
      </c>
      <c r="K145" t="s">
        <v>430</v>
      </c>
      <c r="L145">
        <v>1369</v>
      </c>
      <c r="N145">
        <v>1013</v>
      </c>
      <c r="O145" t="s">
        <v>327</v>
      </c>
      <c r="P145" t="s">
        <v>327</v>
      </c>
      <c r="Q145">
        <v>1</v>
      </c>
      <c r="X145">
        <v>94.4</v>
      </c>
      <c r="Y145">
        <v>0</v>
      </c>
      <c r="Z145">
        <v>0</v>
      </c>
      <c r="AA145">
        <v>0</v>
      </c>
      <c r="AB145">
        <v>309.82</v>
      </c>
      <c r="AC145">
        <v>0</v>
      </c>
      <c r="AD145">
        <v>1</v>
      </c>
      <c r="AE145">
        <v>1</v>
      </c>
      <c r="AF145" t="s">
        <v>3</v>
      </c>
      <c r="AG145">
        <v>94.4</v>
      </c>
      <c r="AH145">
        <v>2</v>
      </c>
      <c r="AI145">
        <v>35520123</v>
      </c>
      <c r="AJ145">
        <v>142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</row>
    <row r="146" spans="1:44">
      <c r="A146">
        <f>ROW(Source!A56)</f>
        <v>56</v>
      </c>
      <c r="B146">
        <v>35520124</v>
      </c>
      <c r="C146">
        <v>34993515</v>
      </c>
      <c r="D146">
        <v>121548</v>
      </c>
      <c r="E146">
        <v>1</v>
      </c>
      <c r="F146">
        <v>1</v>
      </c>
      <c r="G146">
        <v>1</v>
      </c>
      <c r="H146">
        <v>1</v>
      </c>
      <c r="I146" t="s">
        <v>328</v>
      </c>
      <c r="J146" t="s">
        <v>3</v>
      </c>
      <c r="K146" t="s">
        <v>329</v>
      </c>
      <c r="L146">
        <v>608254</v>
      </c>
      <c r="N146">
        <v>1013</v>
      </c>
      <c r="O146" t="s">
        <v>330</v>
      </c>
      <c r="P146" t="s">
        <v>330</v>
      </c>
      <c r="Q146">
        <v>1</v>
      </c>
      <c r="X146">
        <v>0.2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1</v>
      </c>
      <c r="AE146">
        <v>2</v>
      </c>
      <c r="AF146" t="s">
        <v>3</v>
      </c>
      <c r="AG146">
        <v>0.2</v>
      </c>
      <c r="AH146">
        <v>2</v>
      </c>
      <c r="AI146">
        <v>35520124</v>
      </c>
      <c r="AJ146">
        <v>143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</row>
    <row r="147" spans="1:44">
      <c r="A147">
        <f>ROW(Source!A56)</f>
        <v>56</v>
      </c>
      <c r="B147">
        <v>35520125</v>
      </c>
      <c r="C147">
        <v>34993515</v>
      </c>
      <c r="D147">
        <v>29172362</v>
      </c>
      <c r="E147">
        <v>1</v>
      </c>
      <c r="F147">
        <v>1</v>
      </c>
      <c r="G147">
        <v>1</v>
      </c>
      <c r="H147">
        <v>2</v>
      </c>
      <c r="I147" t="s">
        <v>431</v>
      </c>
      <c r="J147" t="s">
        <v>432</v>
      </c>
      <c r="K147" t="s">
        <v>433</v>
      </c>
      <c r="L147">
        <v>1368</v>
      </c>
      <c r="N147">
        <v>1011</v>
      </c>
      <c r="O147" t="s">
        <v>334</v>
      </c>
      <c r="P147" t="s">
        <v>334</v>
      </c>
      <c r="Q147">
        <v>1</v>
      </c>
      <c r="X147">
        <v>0.2</v>
      </c>
      <c r="Y147">
        <v>0</v>
      </c>
      <c r="Z147">
        <v>134.65</v>
      </c>
      <c r="AA147">
        <v>13.5</v>
      </c>
      <c r="AB147">
        <v>0</v>
      </c>
      <c r="AC147">
        <v>0</v>
      </c>
      <c r="AD147">
        <v>1</v>
      </c>
      <c r="AE147">
        <v>0</v>
      </c>
      <c r="AF147" t="s">
        <v>3</v>
      </c>
      <c r="AG147">
        <v>0.2</v>
      </c>
      <c r="AH147">
        <v>2</v>
      </c>
      <c r="AI147">
        <v>35520125</v>
      </c>
      <c r="AJ147">
        <v>144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</row>
    <row r="148" spans="1:44">
      <c r="A148">
        <f>ROW(Source!A56)</f>
        <v>56</v>
      </c>
      <c r="B148">
        <v>35520126</v>
      </c>
      <c r="C148">
        <v>34993515</v>
      </c>
      <c r="D148">
        <v>29174913</v>
      </c>
      <c r="E148">
        <v>1</v>
      </c>
      <c r="F148">
        <v>1</v>
      </c>
      <c r="G148">
        <v>1</v>
      </c>
      <c r="H148">
        <v>2</v>
      </c>
      <c r="I148" t="s">
        <v>349</v>
      </c>
      <c r="J148" t="s">
        <v>350</v>
      </c>
      <c r="K148" t="s">
        <v>351</v>
      </c>
      <c r="L148">
        <v>1368</v>
      </c>
      <c r="N148">
        <v>1011</v>
      </c>
      <c r="O148" t="s">
        <v>334</v>
      </c>
      <c r="P148" t="s">
        <v>334</v>
      </c>
      <c r="Q148">
        <v>1</v>
      </c>
      <c r="X148">
        <v>0.2</v>
      </c>
      <c r="Y148">
        <v>0</v>
      </c>
      <c r="Z148">
        <v>87.17</v>
      </c>
      <c r="AA148">
        <v>11.6</v>
      </c>
      <c r="AB148">
        <v>0</v>
      </c>
      <c r="AC148">
        <v>0</v>
      </c>
      <c r="AD148">
        <v>1</v>
      </c>
      <c r="AE148">
        <v>0</v>
      </c>
      <c r="AF148" t="s">
        <v>3</v>
      </c>
      <c r="AG148">
        <v>0.2</v>
      </c>
      <c r="AH148">
        <v>2</v>
      </c>
      <c r="AI148">
        <v>35520126</v>
      </c>
      <c r="AJ148">
        <v>145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</row>
    <row r="149" spans="1:44">
      <c r="A149">
        <f>ROW(Source!A56)</f>
        <v>56</v>
      </c>
      <c r="B149">
        <v>35520127</v>
      </c>
      <c r="C149">
        <v>34993515</v>
      </c>
      <c r="D149">
        <v>29164111</v>
      </c>
      <c r="E149">
        <v>1</v>
      </c>
      <c r="F149">
        <v>1</v>
      </c>
      <c r="G149">
        <v>1</v>
      </c>
      <c r="H149">
        <v>3</v>
      </c>
      <c r="I149" t="s">
        <v>543</v>
      </c>
      <c r="J149" t="s">
        <v>544</v>
      </c>
      <c r="K149" t="s">
        <v>545</v>
      </c>
      <c r="L149">
        <v>1355</v>
      </c>
      <c r="N149">
        <v>1010</v>
      </c>
      <c r="O149" t="s">
        <v>85</v>
      </c>
      <c r="P149" t="s">
        <v>85</v>
      </c>
      <c r="Q149">
        <v>100</v>
      </c>
      <c r="X149">
        <v>1.02</v>
      </c>
      <c r="Y149">
        <v>100</v>
      </c>
      <c r="Z149">
        <v>0</v>
      </c>
      <c r="AA149">
        <v>0</v>
      </c>
      <c r="AB149">
        <v>0</v>
      </c>
      <c r="AC149">
        <v>0</v>
      </c>
      <c r="AD149">
        <v>1</v>
      </c>
      <c r="AE149">
        <v>0</v>
      </c>
      <c r="AF149" t="s">
        <v>3</v>
      </c>
      <c r="AG149">
        <v>1.02</v>
      </c>
      <c r="AH149">
        <v>2</v>
      </c>
      <c r="AI149">
        <v>35520127</v>
      </c>
      <c r="AJ149">
        <v>146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</row>
    <row r="150" spans="1:44">
      <c r="A150">
        <f>ROW(Source!A56)</f>
        <v>56</v>
      </c>
      <c r="B150">
        <v>35520128</v>
      </c>
      <c r="C150">
        <v>34993515</v>
      </c>
      <c r="D150">
        <v>29171808</v>
      </c>
      <c r="E150">
        <v>1</v>
      </c>
      <c r="F150">
        <v>1</v>
      </c>
      <c r="G150">
        <v>1</v>
      </c>
      <c r="H150">
        <v>3</v>
      </c>
      <c r="I150" t="s">
        <v>446</v>
      </c>
      <c r="J150" t="s">
        <v>447</v>
      </c>
      <c r="K150" t="s">
        <v>448</v>
      </c>
      <c r="L150">
        <v>1374</v>
      </c>
      <c r="N150">
        <v>1013</v>
      </c>
      <c r="O150" t="s">
        <v>449</v>
      </c>
      <c r="P150" t="s">
        <v>449</v>
      </c>
      <c r="Q150">
        <v>1</v>
      </c>
      <c r="X150">
        <v>18.73</v>
      </c>
      <c r="Y150">
        <v>1</v>
      </c>
      <c r="Z150">
        <v>0</v>
      </c>
      <c r="AA150">
        <v>0</v>
      </c>
      <c r="AB150">
        <v>0</v>
      </c>
      <c r="AC150">
        <v>0</v>
      </c>
      <c r="AD150">
        <v>1</v>
      </c>
      <c r="AE150">
        <v>0</v>
      </c>
      <c r="AF150" t="s">
        <v>3</v>
      </c>
      <c r="AG150">
        <v>18.73</v>
      </c>
      <c r="AH150">
        <v>2</v>
      </c>
      <c r="AI150">
        <v>35520128</v>
      </c>
      <c r="AJ150">
        <v>147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</row>
    <row r="151" spans="1:44">
      <c r="A151">
        <f>ROW(Source!A92)</f>
        <v>92</v>
      </c>
      <c r="B151">
        <v>35523309</v>
      </c>
      <c r="C151">
        <v>35523308</v>
      </c>
      <c r="D151">
        <v>18406804</v>
      </c>
      <c r="E151">
        <v>1</v>
      </c>
      <c r="F151">
        <v>1</v>
      </c>
      <c r="G151">
        <v>1</v>
      </c>
      <c r="H151">
        <v>1</v>
      </c>
      <c r="I151" t="s">
        <v>394</v>
      </c>
      <c r="J151" t="s">
        <v>3</v>
      </c>
      <c r="K151" t="s">
        <v>395</v>
      </c>
      <c r="L151">
        <v>1369</v>
      </c>
      <c r="N151">
        <v>1013</v>
      </c>
      <c r="O151" t="s">
        <v>327</v>
      </c>
      <c r="P151" t="s">
        <v>327</v>
      </c>
      <c r="Q151">
        <v>1</v>
      </c>
      <c r="X151">
        <v>20.8</v>
      </c>
      <c r="Y151">
        <v>0</v>
      </c>
      <c r="Z151">
        <v>0</v>
      </c>
      <c r="AA151">
        <v>0</v>
      </c>
      <c r="AB151">
        <v>243.61</v>
      </c>
      <c r="AC151">
        <v>0</v>
      </c>
      <c r="AD151">
        <v>1</v>
      </c>
      <c r="AE151">
        <v>1</v>
      </c>
      <c r="AF151" t="s">
        <v>3</v>
      </c>
      <c r="AG151">
        <v>20.8</v>
      </c>
      <c r="AH151">
        <v>2</v>
      </c>
      <c r="AI151">
        <v>35523309</v>
      </c>
      <c r="AJ151">
        <v>148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</row>
    <row r="152" spans="1:44">
      <c r="A152">
        <f>ROW(Source!A93)</f>
        <v>93</v>
      </c>
      <c r="B152">
        <v>35520738</v>
      </c>
      <c r="C152">
        <v>34997821</v>
      </c>
      <c r="D152">
        <v>18410171</v>
      </c>
      <c r="E152">
        <v>1</v>
      </c>
      <c r="F152">
        <v>1</v>
      </c>
      <c r="G152">
        <v>1</v>
      </c>
      <c r="H152">
        <v>1</v>
      </c>
      <c r="I152" t="s">
        <v>325</v>
      </c>
      <c r="J152" t="s">
        <v>3</v>
      </c>
      <c r="K152" t="s">
        <v>326</v>
      </c>
      <c r="L152">
        <v>1369</v>
      </c>
      <c r="N152">
        <v>1013</v>
      </c>
      <c r="O152" t="s">
        <v>327</v>
      </c>
      <c r="P152" t="s">
        <v>327</v>
      </c>
      <c r="Q152">
        <v>1</v>
      </c>
      <c r="X152">
        <v>2.71</v>
      </c>
      <c r="Y152">
        <v>0</v>
      </c>
      <c r="Z152">
        <v>0</v>
      </c>
      <c r="AA152">
        <v>0</v>
      </c>
      <c r="AB152">
        <v>280.14999999999998</v>
      </c>
      <c r="AC152">
        <v>0</v>
      </c>
      <c r="AD152">
        <v>1</v>
      </c>
      <c r="AE152">
        <v>1</v>
      </c>
      <c r="AF152" t="s">
        <v>3</v>
      </c>
      <c r="AG152">
        <v>2.71</v>
      </c>
      <c r="AH152">
        <v>2</v>
      </c>
      <c r="AI152">
        <v>35520738</v>
      </c>
      <c r="AJ152">
        <v>149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</row>
    <row r="153" spans="1:44">
      <c r="A153">
        <f>ROW(Source!A93)</f>
        <v>93</v>
      </c>
      <c r="B153">
        <v>35520739</v>
      </c>
      <c r="C153">
        <v>34997821</v>
      </c>
      <c r="D153">
        <v>29145157</v>
      </c>
      <c r="E153">
        <v>1</v>
      </c>
      <c r="F153">
        <v>1</v>
      </c>
      <c r="G153">
        <v>1</v>
      </c>
      <c r="H153">
        <v>3</v>
      </c>
      <c r="I153" t="s">
        <v>241</v>
      </c>
      <c r="J153" t="s">
        <v>244</v>
      </c>
      <c r="K153" t="s">
        <v>242</v>
      </c>
      <c r="L153">
        <v>1339</v>
      </c>
      <c r="N153">
        <v>1007</v>
      </c>
      <c r="O153" t="s">
        <v>243</v>
      </c>
      <c r="P153" t="s">
        <v>243</v>
      </c>
      <c r="Q153">
        <v>1</v>
      </c>
      <c r="X153">
        <v>0.02</v>
      </c>
      <c r="Y153">
        <v>519.79999999999995</v>
      </c>
      <c r="Z153">
        <v>0</v>
      </c>
      <c r="AA153">
        <v>0</v>
      </c>
      <c r="AB153">
        <v>0</v>
      </c>
      <c r="AC153">
        <v>0</v>
      </c>
      <c r="AD153">
        <v>1</v>
      </c>
      <c r="AE153">
        <v>0</v>
      </c>
      <c r="AF153" t="s">
        <v>3</v>
      </c>
      <c r="AG153">
        <v>0.02</v>
      </c>
      <c r="AH153">
        <v>2</v>
      </c>
      <c r="AI153">
        <v>35520739</v>
      </c>
      <c r="AJ153">
        <v>150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</row>
    <row r="154" spans="1:44">
      <c r="A154">
        <f>ROW(Source!A93)</f>
        <v>93</v>
      </c>
      <c r="B154">
        <v>35520740</v>
      </c>
      <c r="C154">
        <v>34997821</v>
      </c>
      <c r="D154">
        <v>29150040</v>
      </c>
      <c r="E154">
        <v>1</v>
      </c>
      <c r="F154">
        <v>1</v>
      </c>
      <c r="G154">
        <v>1</v>
      </c>
      <c r="H154">
        <v>3</v>
      </c>
      <c r="I154" t="s">
        <v>408</v>
      </c>
      <c r="J154" t="s">
        <v>409</v>
      </c>
      <c r="K154" t="s">
        <v>410</v>
      </c>
      <c r="L154">
        <v>1339</v>
      </c>
      <c r="N154">
        <v>1007</v>
      </c>
      <c r="O154" t="s">
        <v>243</v>
      </c>
      <c r="P154" t="s">
        <v>243</v>
      </c>
      <c r="Q154">
        <v>1</v>
      </c>
      <c r="X154">
        <v>0.01</v>
      </c>
      <c r="Y154">
        <v>2.44</v>
      </c>
      <c r="Z154">
        <v>0</v>
      </c>
      <c r="AA154">
        <v>0</v>
      </c>
      <c r="AB154">
        <v>0</v>
      </c>
      <c r="AC154">
        <v>0</v>
      </c>
      <c r="AD154">
        <v>1</v>
      </c>
      <c r="AE154">
        <v>0</v>
      </c>
      <c r="AF154" t="s">
        <v>3</v>
      </c>
      <c r="AG154">
        <v>0.01</v>
      </c>
      <c r="AH154">
        <v>2</v>
      </c>
      <c r="AI154">
        <v>35520740</v>
      </c>
      <c r="AJ154">
        <v>151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</row>
    <row r="155" spans="1:44">
      <c r="A155">
        <f>ROW(Source!A96)</f>
        <v>96</v>
      </c>
      <c r="B155">
        <v>35520752</v>
      </c>
      <c r="C155">
        <v>35520751</v>
      </c>
      <c r="D155">
        <v>18411117</v>
      </c>
      <c r="E155">
        <v>1</v>
      </c>
      <c r="F155">
        <v>1</v>
      </c>
      <c r="G155">
        <v>1</v>
      </c>
      <c r="H155">
        <v>1</v>
      </c>
      <c r="I155" t="s">
        <v>398</v>
      </c>
      <c r="J155" t="s">
        <v>3</v>
      </c>
      <c r="K155" t="s">
        <v>399</v>
      </c>
      <c r="L155">
        <v>1369</v>
      </c>
      <c r="N155">
        <v>1013</v>
      </c>
      <c r="O155" t="s">
        <v>327</v>
      </c>
      <c r="P155" t="s">
        <v>327</v>
      </c>
      <c r="Q155">
        <v>1</v>
      </c>
      <c r="X155">
        <v>6.55</v>
      </c>
      <c r="Y155">
        <v>0</v>
      </c>
      <c r="Z155">
        <v>0</v>
      </c>
      <c r="AA155">
        <v>0</v>
      </c>
      <c r="AB155">
        <v>300.45</v>
      </c>
      <c r="AC155">
        <v>0</v>
      </c>
      <c r="AD155">
        <v>1</v>
      </c>
      <c r="AE155">
        <v>1</v>
      </c>
      <c r="AF155" t="s">
        <v>3</v>
      </c>
      <c r="AG155">
        <v>6.55</v>
      </c>
      <c r="AH155">
        <v>2</v>
      </c>
      <c r="AI155">
        <v>35520752</v>
      </c>
      <c r="AJ155">
        <v>152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</row>
    <row r="156" spans="1:44">
      <c r="A156">
        <f>ROW(Source!A96)</f>
        <v>96</v>
      </c>
      <c r="B156">
        <v>35520753</v>
      </c>
      <c r="C156">
        <v>35520751</v>
      </c>
      <c r="D156">
        <v>121548</v>
      </c>
      <c r="E156">
        <v>1</v>
      </c>
      <c r="F156">
        <v>1</v>
      </c>
      <c r="G156">
        <v>1</v>
      </c>
      <c r="H156">
        <v>1</v>
      </c>
      <c r="I156" t="s">
        <v>328</v>
      </c>
      <c r="J156" t="s">
        <v>3</v>
      </c>
      <c r="K156" t="s">
        <v>329</v>
      </c>
      <c r="L156">
        <v>608254</v>
      </c>
      <c r="N156">
        <v>1013</v>
      </c>
      <c r="O156" t="s">
        <v>330</v>
      </c>
      <c r="P156" t="s">
        <v>330</v>
      </c>
      <c r="Q156">
        <v>1</v>
      </c>
      <c r="X156">
        <v>0.01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1</v>
      </c>
      <c r="AE156">
        <v>2</v>
      </c>
      <c r="AF156" t="s">
        <v>3</v>
      </c>
      <c r="AG156">
        <v>0.01</v>
      </c>
      <c r="AH156">
        <v>2</v>
      </c>
      <c r="AI156">
        <v>35520753</v>
      </c>
      <c r="AJ156">
        <v>153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</row>
    <row r="157" spans="1:44">
      <c r="A157">
        <f>ROW(Source!A96)</f>
        <v>96</v>
      </c>
      <c r="B157">
        <v>35520754</v>
      </c>
      <c r="C157">
        <v>35520751</v>
      </c>
      <c r="D157">
        <v>29172556</v>
      </c>
      <c r="E157">
        <v>1</v>
      </c>
      <c r="F157">
        <v>1</v>
      </c>
      <c r="G157">
        <v>1</v>
      </c>
      <c r="H157">
        <v>2</v>
      </c>
      <c r="I157" t="s">
        <v>340</v>
      </c>
      <c r="J157" t="s">
        <v>341</v>
      </c>
      <c r="K157" t="s">
        <v>342</v>
      </c>
      <c r="L157">
        <v>1368</v>
      </c>
      <c r="N157">
        <v>1011</v>
      </c>
      <c r="O157" t="s">
        <v>334</v>
      </c>
      <c r="P157" t="s">
        <v>334</v>
      </c>
      <c r="Q157">
        <v>1</v>
      </c>
      <c r="X157">
        <v>0.01</v>
      </c>
      <c r="Y157">
        <v>0</v>
      </c>
      <c r="Z157">
        <v>31.26</v>
      </c>
      <c r="AA157">
        <v>13.5</v>
      </c>
      <c r="AB157">
        <v>0</v>
      </c>
      <c r="AC157">
        <v>0</v>
      </c>
      <c r="AD157">
        <v>1</v>
      </c>
      <c r="AE157">
        <v>0</v>
      </c>
      <c r="AF157" t="s">
        <v>3</v>
      </c>
      <c r="AG157">
        <v>0.01</v>
      </c>
      <c r="AH157">
        <v>2</v>
      </c>
      <c r="AI157">
        <v>35520754</v>
      </c>
      <c r="AJ157">
        <v>154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</row>
    <row r="158" spans="1:44">
      <c r="A158">
        <f>ROW(Source!A96)</f>
        <v>96</v>
      </c>
      <c r="B158">
        <v>35520755</v>
      </c>
      <c r="C158">
        <v>35520751</v>
      </c>
      <c r="D158">
        <v>29174913</v>
      </c>
      <c r="E158">
        <v>1</v>
      </c>
      <c r="F158">
        <v>1</v>
      </c>
      <c r="G158">
        <v>1</v>
      </c>
      <c r="H158">
        <v>2</v>
      </c>
      <c r="I158" t="s">
        <v>349</v>
      </c>
      <c r="J158" t="s">
        <v>350</v>
      </c>
      <c r="K158" t="s">
        <v>351</v>
      </c>
      <c r="L158">
        <v>1368</v>
      </c>
      <c r="N158">
        <v>1011</v>
      </c>
      <c r="O158" t="s">
        <v>334</v>
      </c>
      <c r="P158" t="s">
        <v>334</v>
      </c>
      <c r="Q158">
        <v>1</v>
      </c>
      <c r="X158">
        <v>0.01</v>
      </c>
      <c r="Y158">
        <v>0</v>
      </c>
      <c r="Z158">
        <v>87.17</v>
      </c>
      <c r="AA158">
        <v>11.6</v>
      </c>
      <c r="AB158">
        <v>0</v>
      </c>
      <c r="AC158">
        <v>0</v>
      </c>
      <c r="AD158">
        <v>1</v>
      </c>
      <c r="AE158">
        <v>0</v>
      </c>
      <c r="AF158" t="s">
        <v>3</v>
      </c>
      <c r="AG158">
        <v>0.01</v>
      </c>
      <c r="AH158">
        <v>2</v>
      </c>
      <c r="AI158">
        <v>35520755</v>
      </c>
      <c r="AJ158">
        <v>155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</row>
    <row r="159" spans="1:44">
      <c r="A159">
        <f>ROW(Source!A96)</f>
        <v>96</v>
      </c>
      <c r="B159">
        <v>35520756</v>
      </c>
      <c r="C159">
        <v>35520751</v>
      </c>
      <c r="D159">
        <v>29107800</v>
      </c>
      <c r="E159">
        <v>1</v>
      </c>
      <c r="F159">
        <v>1</v>
      </c>
      <c r="G159">
        <v>1</v>
      </c>
      <c r="H159">
        <v>3</v>
      </c>
      <c r="I159" t="s">
        <v>388</v>
      </c>
      <c r="J159" t="s">
        <v>389</v>
      </c>
      <c r="K159" t="s">
        <v>390</v>
      </c>
      <c r="L159">
        <v>1346</v>
      </c>
      <c r="N159">
        <v>1009</v>
      </c>
      <c r="O159" t="s">
        <v>105</v>
      </c>
      <c r="P159" t="s">
        <v>105</v>
      </c>
      <c r="Q159">
        <v>1</v>
      </c>
      <c r="X159">
        <v>0.1</v>
      </c>
      <c r="Y159">
        <v>1.81</v>
      </c>
      <c r="Z159">
        <v>0</v>
      </c>
      <c r="AA159">
        <v>0</v>
      </c>
      <c r="AB159">
        <v>0</v>
      </c>
      <c r="AC159">
        <v>0</v>
      </c>
      <c r="AD159">
        <v>1</v>
      </c>
      <c r="AE159">
        <v>0</v>
      </c>
      <c r="AF159" t="s">
        <v>3</v>
      </c>
      <c r="AG159">
        <v>0.1</v>
      </c>
      <c r="AH159">
        <v>2</v>
      </c>
      <c r="AI159">
        <v>35520756</v>
      </c>
      <c r="AJ159">
        <v>156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</row>
    <row r="160" spans="1:44">
      <c r="A160">
        <f>ROW(Source!A96)</f>
        <v>96</v>
      </c>
      <c r="B160">
        <v>35520757</v>
      </c>
      <c r="C160">
        <v>35520751</v>
      </c>
      <c r="D160">
        <v>29109265</v>
      </c>
      <c r="E160">
        <v>1</v>
      </c>
      <c r="F160">
        <v>1</v>
      </c>
      <c r="G160">
        <v>1</v>
      </c>
      <c r="H160">
        <v>3</v>
      </c>
      <c r="I160" t="s">
        <v>79</v>
      </c>
      <c r="J160" t="s">
        <v>81</v>
      </c>
      <c r="K160" t="s">
        <v>80</v>
      </c>
      <c r="L160">
        <v>1348</v>
      </c>
      <c r="N160">
        <v>1009</v>
      </c>
      <c r="O160" t="s">
        <v>65</v>
      </c>
      <c r="P160" t="s">
        <v>65</v>
      </c>
      <c r="Q160">
        <v>1000</v>
      </c>
      <c r="X160">
        <v>1.2999999999999999E-2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 t="s">
        <v>3</v>
      </c>
      <c r="AG160">
        <v>1.2999999999999999E-2</v>
      </c>
      <c r="AH160">
        <v>3</v>
      </c>
      <c r="AI160">
        <v>-1</v>
      </c>
      <c r="AJ160" t="s">
        <v>3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</row>
    <row r="161" spans="1:44">
      <c r="A161">
        <f>ROW(Source!A98)</f>
        <v>98</v>
      </c>
      <c r="B161">
        <v>35525886</v>
      </c>
      <c r="C161">
        <v>35525885</v>
      </c>
      <c r="D161">
        <v>18407150</v>
      </c>
      <c r="E161">
        <v>1</v>
      </c>
      <c r="F161">
        <v>1</v>
      </c>
      <c r="G161">
        <v>1</v>
      </c>
      <c r="H161">
        <v>1</v>
      </c>
      <c r="I161" t="s">
        <v>372</v>
      </c>
      <c r="J161" t="s">
        <v>3</v>
      </c>
      <c r="K161" t="s">
        <v>373</v>
      </c>
      <c r="L161">
        <v>1369</v>
      </c>
      <c r="N161">
        <v>1013</v>
      </c>
      <c r="O161" t="s">
        <v>327</v>
      </c>
      <c r="P161" t="s">
        <v>327</v>
      </c>
      <c r="Q161">
        <v>1</v>
      </c>
      <c r="X161">
        <v>24.05</v>
      </c>
      <c r="Y161">
        <v>0</v>
      </c>
      <c r="Z161">
        <v>0</v>
      </c>
      <c r="AA161">
        <v>0</v>
      </c>
      <c r="AB161">
        <v>266.41000000000003</v>
      </c>
      <c r="AC161">
        <v>0</v>
      </c>
      <c r="AD161">
        <v>1</v>
      </c>
      <c r="AE161">
        <v>1</v>
      </c>
      <c r="AF161" t="s">
        <v>3</v>
      </c>
      <c r="AG161">
        <v>24.05</v>
      </c>
      <c r="AH161">
        <v>2</v>
      </c>
      <c r="AI161">
        <v>35525886</v>
      </c>
      <c r="AJ161">
        <v>157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</row>
    <row r="162" spans="1:44">
      <c r="A162">
        <f>ROW(Source!A98)</f>
        <v>98</v>
      </c>
      <c r="B162">
        <v>35525887</v>
      </c>
      <c r="C162">
        <v>35525885</v>
      </c>
      <c r="D162">
        <v>29174913</v>
      </c>
      <c r="E162">
        <v>1</v>
      </c>
      <c r="F162">
        <v>1</v>
      </c>
      <c r="G162">
        <v>1</v>
      </c>
      <c r="H162">
        <v>2</v>
      </c>
      <c r="I162" t="s">
        <v>349</v>
      </c>
      <c r="J162" t="s">
        <v>350</v>
      </c>
      <c r="K162" t="s">
        <v>351</v>
      </c>
      <c r="L162">
        <v>1368</v>
      </c>
      <c r="N162">
        <v>1011</v>
      </c>
      <c r="O162" t="s">
        <v>334</v>
      </c>
      <c r="P162" t="s">
        <v>334</v>
      </c>
      <c r="Q162">
        <v>1</v>
      </c>
      <c r="X162">
        <v>0.01</v>
      </c>
      <c r="Y162">
        <v>0</v>
      </c>
      <c r="Z162">
        <v>87.17</v>
      </c>
      <c r="AA162">
        <v>11.6</v>
      </c>
      <c r="AB162">
        <v>0</v>
      </c>
      <c r="AC162">
        <v>0</v>
      </c>
      <c r="AD162">
        <v>1</v>
      </c>
      <c r="AE162">
        <v>0</v>
      </c>
      <c r="AF162" t="s">
        <v>3</v>
      </c>
      <c r="AG162">
        <v>0.01</v>
      </c>
      <c r="AH162">
        <v>2</v>
      </c>
      <c r="AI162">
        <v>35525887</v>
      </c>
      <c r="AJ162">
        <v>158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</row>
    <row r="163" spans="1:44">
      <c r="A163">
        <f>ROW(Source!A98)</f>
        <v>98</v>
      </c>
      <c r="B163">
        <v>35525888</v>
      </c>
      <c r="C163">
        <v>35525885</v>
      </c>
      <c r="D163">
        <v>29107245</v>
      </c>
      <c r="E163">
        <v>1</v>
      </c>
      <c r="F163">
        <v>1</v>
      </c>
      <c r="G163">
        <v>1</v>
      </c>
      <c r="H163">
        <v>3</v>
      </c>
      <c r="I163" t="s">
        <v>411</v>
      </c>
      <c r="J163" t="s">
        <v>412</v>
      </c>
      <c r="K163" t="s">
        <v>413</v>
      </c>
      <c r="L163">
        <v>1348</v>
      </c>
      <c r="N163">
        <v>1009</v>
      </c>
      <c r="O163" t="s">
        <v>65</v>
      </c>
      <c r="P163" t="s">
        <v>65</v>
      </c>
      <c r="Q163">
        <v>1000</v>
      </c>
      <c r="X163">
        <v>1.2E-2</v>
      </c>
      <c r="Y163">
        <v>3210.5</v>
      </c>
      <c r="Z163">
        <v>0</v>
      </c>
      <c r="AA163">
        <v>0</v>
      </c>
      <c r="AB163">
        <v>0</v>
      </c>
      <c r="AC163">
        <v>0</v>
      </c>
      <c r="AD163">
        <v>1</v>
      </c>
      <c r="AE163">
        <v>0</v>
      </c>
      <c r="AF163" t="s">
        <v>3</v>
      </c>
      <c r="AG163">
        <v>1.2E-2</v>
      </c>
      <c r="AH163">
        <v>2</v>
      </c>
      <c r="AI163">
        <v>35525888</v>
      </c>
      <c r="AJ163">
        <v>159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</row>
    <row r="164" spans="1:44">
      <c r="A164">
        <f>ROW(Source!A98)</f>
        <v>98</v>
      </c>
      <c r="B164">
        <v>35525889</v>
      </c>
      <c r="C164">
        <v>35525885</v>
      </c>
      <c r="D164">
        <v>29109189</v>
      </c>
      <c r="E164">
        <v>1</v>
      </c>
      <c r="F164">
        <v>1</v>
      </c>
      <c r="G164">
        <v>1</v>
      </c>
      <c r="H164">
        <v>3</v>
      </c>
      <c r="I164" t="s">
        <v>414</v>
      </c>
      <c r="J164" t="s">
        <v>415</v>
      </c>
      <c r="K164" t="s">
        <v>416</v>
      </c>
      <c r="L164">
        <v>1348</v>
      </c>
      <c r="N164">
        <v>1009</v>
      </c>
      <c r="O164" t="s">
        <v>65</v>
      </c>
      <c r="P164" t="s">
        <v>65</v>
      </c>
      <c r="Q164">
        <v>1000</v>
      </c>
      <c r="X164">
        <v>1.2E-2</v>
      </c>
      <c r="Y164">
        <v>586.47</v>
      </c>
      <c r="Z164">
        <v>0</v>
      </c>
      <c r="AA164">
        <v>0</v>
      </c>
      <c r="AB164">
        <v>0</v>
      </c>
      <c r="AC164">
        <v>0</v>
      </c>
      <c r="AD164">
        <v>1</v>
      </c>
      <c r="AE164">
        <v>0</v>
      </c>
      <c r="AF164" t="s">
        <v>3</v>
      </c>
      <c r="AG164">
        <v>1.2E-2</v>
      </c>
      <c r="AH164">
        <v>2</v>
      </c>
      <c r="AI164">
        <v>35525889</v>
      </c>
      <c r="AJ164">
        <v>160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</row>
    <row r="165" spans="1:44">
      <c r="A165">
        <f>ROW(Source!A98)</f>
        <v>98</v>
      </c>
      <c r="B165">
        <v>35525890</v>
      </c>
      <c r="C165">
        <v>35525885</v>
      </c>
      <c r="D165">
        <v>29109213</v>
      </c>
      <c r="E165">
        <v>1</v>
      </c>
      <c r="F165">
        <v>1</v>
      </c>
      <c r="G165">
        <v>1</v>
      </c>
      <c r="H165">
        <v>3</v>
      </c>
      <c r="I165" t="s">
        <v>417</v>
      </c>
      <c r="J165" t="s">
        <v>418</v>
      </c>
      <c r="K165" t="s">
        <v>419</v>
      </c>
      <c r="L165">
        <v>1348</v>
      </c>
      <c r="N165">
        <v>1009</v>
      </c>
      <c r="O165" t="s">
        <v>65</v>
      </c>
      <c r="P165" t="s">
        <v>65</v>
      </c>
      <c r="Q165">
        <v>1000</v>
      </c>
      <c r="X165">
        <v>1.2E-2</v>
      </c>
      <c r="Y165">
        <v>492.7</v>
      </c>
      <c r="Z165">
        <v>0</v>
      </c>
      <c r="AA165">
        <v>0</v>
      </c>
      <c r="AB165">
        <v>0</v>
      </c>
      <c r="AC165">
        <v>0</v>
      </c>
      <c r="AD165">
        <v>1</v>
      </c>
      <c r="AE165">
        <v>0</v>
      </c>
      <c r="AF165" t="s">
        <v>3</v>
      </c>
      <c r="AG165">
        <v>1.2E-2</v>
      </c>
      <c r="AH165">
        <v>2</v>
      </c>
      <c r="AI165">
        <v>35525890</v>
      </c>
      <c r="AJ165">
        <v>161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</row>
    <row r="166" spans="1:44">
      <c r="A166">
        <f>ROW(Source!A98)</f>
        <v>98</v>
      </c>
      <c r="B166">
        <v>35525891</v>
      </c>
      <c r="C166">
        <v>35525885</v>
      </c>
      <c r="D166">
        <v>29107832</v>
      </c>
      <c r="E166">
        <v>1</v>
      </c>
      <c r="F166">
        <v>1</v>
      </c>
      <c r="G166">
        <v>1</v>
      </c>
      <c r="H166">
        <v>3</v>
      </c>
      <c r="I166" t="s">
        <v>420</v>
      </c>
      <c r="J166" t="s">
        <v>421</v>
      </c>
      <c r="K166" t="s">
        <v>422</v>
      </c>
      <c r="L166">
        <v>1348</v>
      </c>
      <c r="N166">
        <v>1009</v>
      </c>
      <c r="O166" t="s">
        <v>65</v>
      </c>
      <c r="P166" t="s">
        <v>65</v>
      </c>
      <c r="Q166">
        <v>1000</v>
      </c>
      <c r="X166">
        <v>3.0000000000000001E-3</v>
      </c>
      <c r="Y166">
        <v>16385</v>
      </c>
      <c r="Z166">
        <v>0</v>
      </c>
      <c r="AA166">
        <v>0</v>
      </c>
      <c r="AB166">
        <v>0</v>
      </c>
      <c r="AC166">
        <v>0</v>
      </c>
      <c r="AD166">
        <v>1</v>
      </c>
      <c r="AE166">
        <v>0</v>
      </c>
      <c r="AF166" t="s">
        <v>3</v>
      </c>
      <c r="AG166">
        <v>3.0000000000000001E-3</v>
      </c>
      <c r="AH166">
        <v>2</v>
      </c>
      <c r="AI166">
        <v>35525891</v>
      </c>
      <c r="AJ166">
        <v>162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</row>
    <row r="167" spans="1:44">
      <c r="A167">
        <f>ROW(Source!A98)</f>
        <v>98</v>
      </c>
      <c r="B167">
        <v>35525892</v>
      </c>
      <c r="C167">
        <v>35525885</v>
      </c>
      <c r="D167">
        <v>29109499</v>
      </c>
      <c r="E167">
        <v>1</v>
      </c>
      <c r="F167">
        <v>1</v>
      </c>
      <c r="G167">
        <v>1</v>
      </c>
      <c r="H167">
        <v>3</v>
      </c>
      <c r="I167" t="s">
        <v>423</v>
      </c>
      <c r="J167" t="s">
        <v>424</v>
      </c>
      <c r="K167" t="s">
        <v>425</v>
      </c>
      <c r="L167">
        <v>1346</v>
      </c>
      <c r="N167">
        <v>1009</v>
      </c>
      <c r="O167" t="s">
        <v>105</v>
      </c>
      <c r="P167" t="s">
        <v>105</v>
      </c>
      <c r="Q167">
        <v>1</v>
      </c>
      <c r="X167">
        <v>1.4</v>
      </c>
      <c r="Y167">
        <v>8.09</v>
      </c>
      <c r="Z167">
        <v>0</v>
      </c>
      <c r="AA167">
        <v>0</v>
      </c>
      <c r="AB167">
        <v>0</v>
      </c>
      <c r="AC167">
        <v>0</v>
      </c>
      <c r="AD167">
        <v>1</v>
      </c>
      <c r="AE167">
        <v>0</v>
      </c>
      <c r="AF167" t="s">
        <v>3</v>
      </c>
      <c r="AG167">
        <v>1.4</v>
      </c>
      <c r="AH167">
        <v>2</v>
      </c>
      <c r="AI167">
        <v>35525892</v>
      </c>
      <c r="AJ167">
        <v>163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</row>
    <row r="168" spans="1:44">
      <c r="A168">
        <f>ROW(Source!A98)</f>
        <v>98</v>
      </c>
      <c r="B168">
        <v>35525893</v>
      </c>
      <c r="C168">
        <v>35525885</v>
      </c>
      <c r="D168">
        <v>29149868</v>
      </c>
      <c r="E168">
        <v>1</v>
      </c>
      <c r="F168">
        <v>1</v>
      </c>
      <c r="G168">
        <v>1</v>
      </c>
      <c r="H168">
        <v>3</v>
      </c>
      <c r="I168" t="s">
        <v>426</v>
      </c>
      <c r="J168" t="s">
        <v>427</v>
      </c>
      <c r="K168" t="s">
        <v>428</v>
      </c>
      <c r="L168">
        <v>1339</v>
      </c>
      <c r="N168">
        <v>1007</v>
      </c>
      <c r="O168" t="s">
        <v>243</v>
      </c>
      <c r="P168" t="s">
        <v>243</v>
      </c>
      <c r="Q168">
        <v>1</v>
      </c>
      <c r="X168">
        <v>4.7000000000000002E-3</v>
      </c>
      <c r="Y168">
        <v>74.59</v>
      </c>
      <c r="Z168">
        <v>0</v>
      </c>
      <c r="AA168">
        <v>0</v>
      </c>
      <c r="AB168">
        <v>0</v>
      </c>
      <c r="AC168">
        <v>0</v>
      </c>
      <c r="AD168">
        <v>1</v>
      </c>
      <c r="AE168">
        <v>0</v>
      </c>
      <c r="AF168" t="s">
        <v>3</v>
      </c>
      <c r="AG168">
        <v>4.7000000000000002E-3</v>
      </c>
      <c r="AH168">
        <v>2</v>
      </c>
      <c r="AI168">
        <v>35525893</v>
      </c>
      <c r="AJ168">
        <v>164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</row>
    <row r="169" spans="1:44">
      <c r="A169">
        <f>ROW(Source!A100)</f>
        <v>100</v>
      </c>
      <c r="B169">
        <v>35520742</v>
      </c>
      <c r="C169">
        <v>35520741</v>
      </c>
      <c r="D169">
        <v>18410572</v>
      </c>
      <c r="E169">
        <v>1</v>
      </c>
      <c r="F169">
        <v>1</v>
      </c>
      <c r="G169">
        <v>1</v>
      </c>
      <c r="H169">
        <v>1</v>
      </c>
      <c r="I169" t="s">
        <v>338</v>
      </c>
      <c r="J169" t="s">
        <v>3</v>
      </c>
      <c r="K169" t="s">
        <v>339</v>
      </c>
      <c r="L169">
        <v>1369</v>
      </c>
      <c r="N169">
        <v>1013</v>
      </c>
      <c r="O169" t="s">
        <v>327</v>
      </c>
      <c r="P169" t="s">
        <v>327</v>
      </c>
      <c r="Q169">
        <v>1</v>
      </c>
      <c r="X169">
        <v>43.56</v>
      </c>
      <c r="Y169">
        <v>0</v>
      </c>
      <c r="Z169">
        <v>0</v>
      </c>
      <c r="AA169">
        <v>0</v>
      </c>
      <c r="AB169">
        <v>272.97000000000003</v>
      </c>
      <c r="AC169">
        <v>0</v>
      </c>
      <c r="AD169">
        <v>1</v>
      </c>
      <c r="AE169">
        <v>1</v>
      </c>
      <c r="AF169" t="s">
        <v>3</v>
      </c>
      <c r="AG169">
        <v>43.56</v>
      </c>
      <c r="AH169">
        <v>2</v>
      </c>
      <c r="AI169">
        <v>35520742</v>
      </c>
      <c r="AJ169">
        <v>165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</row>
    <row r="170" spans="1:44">
      <c r="A170">
        <f>ROW(Source!A100)</f>
        <v>100</v>
      </c>
      <c r="B170">
        <v>35520743</v>
      </c>
      <c r="C170">
        <v>35520741</v>
      </c>
      <c r="D170">
        <v>121548</v>
      </c>
      <c r="E170">
        <v>1</v>
      </c>
      <c r="F170">
        <v>1</v>
      </c>
      <c r="G170">
        <v>1</v>
      </c>
      <c r="H170">
        <v>1</v>
      </c>
      <c r="I170" t="s">
        <v>328</v>
      </c>
      <c r="J170" t="s">
        <v>3</v>
      </c>
      <c r="K170" t="s">
        <v>329</v>
      </c>
      <c r="L170">
        <v>608254</v>
      </c>
      <c r="N170">
        <v>1013</v>
      </c>
      <c r="O170" t="s">
        <v>330</v>
      </c>
      <c r="P170" t="s">
        <v>330</v>
      </c>
      <c r="Q170">
        <v>1</v>
      </c>
      <c r="X170">
        <v>0.02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1</v>
      </c>
      <c r="AE170">
        <v>2</v>
      </c>
      <c r="AF170" t="s">
        <v>3</v>
      </c>
      <c r="AG170">
        <v>0.02</v>
      </c>
      <c r="AH170">
        <v>2</v>
      </c>
      <c r="AI170">
        <v>35520743</v>
      </c>
      <c r="AJ170">
        <v>166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</row>
    <row r="171" spans="1:44">
      <c r="A171">
        <f>ROW(Source!A100)</f>
        <v>100</v>
      </c>
      <c r="B171">
        <v>35520744</v>
      </c>
      <c r="C171">
        <v>35520741</v>
      </c>
      <c r="D171">
        <v>29172554</v>
      </c>
      <c r="E171">
        <v>1</v>
      </c>
      <c r="F171">
        <v>1</v>
      </c>
      <c r="G171">
        <v>1</v>
      </c>
      <c r="H171">
        <v>2</v>
      </c>
      <c r="I171" t="s">
        <v>462</v>
      </c>
      <c r="J171" t="s">
        <v>463</v>
      </c>
      <c r="K171" t="s">
        <v>464</v>
      </c>
      <c r="L171">
        <v>1368</v>
      </c>
      <c r="N171">
        <v>1011</v>
      </c>
      <c r="O171" t="s">
        <v>334</v>
      </c>
      <c r="P171" t="s">
        <v>334</v>
      </c>
      <c r="Q171">
        <v>1</v>
      </c>
      <c r="X171">
        <v>0.02</v>
      </c>
      <c r="Y171">
        <v>0</v>
      </c>
      <c r="Z171">
        <v>27.66</v>
      </c>
      <c r="AA171">
        <v>11.6</v>
      </c>
      <c r="AB171">
        <v>0</v>
      </c>
      <c r="AC171">
        <v>0</v>
      </c>
      <c r="AD171">
        <v>1</v>
      </c>
      <c r="AE171">
        <v>0</v>
      </c>
      <c r="AF171" t="s">
        <v>3</v>
      </c>
      <c r="AG171">
        <v>0.02</v>
      </c>
      <c r="AH171">
        <v>2</v>
      </c>
      <c r="AI171">
        <v>35520744</v>
      </c>
      <c r="AJ171">
        <v>167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</row>
    <row r="172" spans="1:44">
      <c r="A172">
        <f>ROW(Source!A100)</f>
        <v>100</v>
      </c>
      <c r="B172">
        <v>35520745</v>
      </c>
      <c r="C172">
        <v>35520741</v>
      </c>
      <c r="D172">
        <v>29174913</v>
      </c>
      <c r="E172">
        <v>1</v>
      </c>
      <c r="F172">
        <v>1</v>
      </c>
      <c r="G172">
        <v>1</v>
      </c>
      <c r="H172">
        <v>2</v>
      </c>
      <c r="I172" t="s">
        <v>349</v>
      </c>
      <c r="J172" t="s">
        <v>350</v>
      </c>
      <c r="K172" t="s">
        <v>351</v>
      </c>
      <c r="L172">
        <v>1368</v>
      </c>
      <c r="N172">
        <v>1011</v>
      </c>
      <c r="O172" t="s">
        <v>334</v>
      </c>
      <c r="P172" t="s">
        <v>334</v>
      </c>
      <c r="Q172">
        <v>1</v>
      </c>
      <c r="X172">
        <v>0.15</v>
      </c>
      <c r="Y172">
        <v>0</v>
      </c>
      <c r="Z172">
        <v>87.17</v>
      </c>
      <c r="AA172">
        <v>11.6</v>
      </c>
      <c r="AB172">
        <v>0</v>
      </c>
      <c r="AC172">
        <v>0</v>
      </c>
      <c r="AD172">
        <v>1</v>
      </c>
      <c r="AE172">
        <v>0</v>
      </c>
      <c r="AF172" t="s">
        <v>3</v>
      </c>
      <c r="AG172">
        <v>0.15</v>
      </c>
      <c r="AH172">
        <v>2</v>
      </c>
      <c r="AI172">
        <v>35520745</v>
      </c>
      <c r="AJ172">
        <v>168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</row>
    <row r="173" spans="1:44">
      <c r="A173">
        <f>ROW(Source!A100)</f>
        <v>100</v>
      </c>
      <c r="B173">
        <v>35520746</v>
      </c>
      <c r="C173">
        <v>35520741</v>
      </c>
      <c r="D173">
        <v>29107779</v>
      </c>
      <c r="E173">
        <v>1</v>
      </c>
      <c r="F173">
        <v>1</v>
      </c>
      <c r="G173">
        <v>1</v>
      </c>
      <c r="H173">
        <v>3</v>
      </c>
      <c r="I173" t="s">
        <v>465</v>
      </c>
      <c r="J173" t="s">
        <v>466</v>
      </c>
      <c r="K173" t="s">
        <v>467</v>
      </c>
      <c r="L173">
        <v>1327</v>
      </c>
      <c r="N173">
        <v>1005</v>
      </c>
      <c r="O173" t="s">
        <v>35</v>
      </c>
      <c r="P173" t="s">
        <v>35</v>
      </c>
      <c r="Q173">
        <v>1</v>
      </c>
      <c r="X173">
        <v>0.84</v>
      </c>
      <c r="Y173">
        <v>72.31</v>
      </c>
      <c r="Z173">
        <v>0</v>
      </c>
      <c r="AA173">
        <v>0</v>
      </c>
      <c r="AB173">
        <v>0</v>
      </c>
      <c r="AC173">
        <v>0</v>
      </c>
      <c r="AD173">
        <v>1</v>
      </c>
      <c r="AE173">
        <v>0</v>
      </c>
      <c r="AF173" t="s">
        <v>3</v>
      </c>
      <c r="AG173">
        <v>0.84</v>
      </c>
      <c r="AH173">
        <v>2</v>
      </c>
      <c r="AI173">
        <v>35520746</v>
      </c>
      <c r="AJ173">
        <v>169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</row>
    <row r="174" spans="1:44">
      <c r="A174">
        <f>ROW(Source!A100)</f>
        <v>100</v>
      </c>
      <c r="B174">
        <v>35520747</v>
      </c>
      <c r="C174">
        <v>35520741</v>
      </c>
      <c r="D174">
        <v>29107800</v>
      </c>
      <c r="E174">
        <v>1</v>
      </c>
      <c r="F174">
        <v>1</v>
      </c>
      <c r="G174">
        <v>1</v>
      </c>
      <c r="H174">
        <v>3</v>
      </c>
      <c r="I174" t="s">
        <v>388</v>
      </c>
      <c r="J174" t="s">
        <v>389</v>
      </c>
      <c r="K174" t="s">
        <v>390</v>
      </c>
      <c r="L174">
        <v>1346</v>
      </c>
      <c r="N174">
        <v>1009</v>
      </c>
      <c r="O174" t="s">
        <v>105</v>
      </c>
      <c r="P174" t="s">
        <v>105</v>
      </c>
      <c r="Q174">
        <v>1</v>
      </c>
      <c r="X174">
        <v>0.31</v>
      </c>
      <c r="Y174">
        <v>1.81</v>
      </c>
      <c r="Z174">
        <v>0</v>
      </c>
      <c r="AA174">
        <v>0</v>
      </c>
      <c r="AB174">
        <v>0</v>
      </c>
      <c r="AC174">
        <v>0</v>
      </c>
      <c r="AD174">
        <v>1</v>
      </c>
      <c r="AE174">
        <v>0</v>
      </c>
      <c r="AF174" t="s">
        <v>3</v>
      </c>
      <c r="AG174">
        <v>0.31</v>
      </c>
      <c r="AH174">
        <v>2</v>
      </c>
      <c r="AI174">
        <v>35520747</v>
      </c>
      <c r="AJ174">
        <v>170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</row>
    <row r="175" spans="1:44">
      <c r="A175">
        <f>ROW(Source!A100)</f>
        <v>100</v>
      </c>
      <c r="B175">
        <v>35520748</v>
      </c>
      <c r="C175">
        <v>35520741</v>
      </c>
      <c r="D175">
        <v>29110233</v>
      </c>
      <c r="E175">
        <v>1</v>
      </c>
      <c r="F175">
        <v>1</v>
      </c>
      <c r="G175">
        <v>1</v>
      </c>
      <c r="H175">
        <v>3</v>
      </c>
      <c r="I175" t="s">
        <v>468</v>
      </c>
      <c r="J175" t="s">
        <v>469</v>
      </c>
      <c r="K175" t="s">
        <v>470</v>
      </c>
      <c r="L175">
        <v>1348</v>
      </c>
      <c r="N175">
        <v>1009</v>
      </c>
      <c r="O175" t="s">
        <v>65</v>
      </c>
      <c r="P175" t="s">
        <v>65</v>
      </c>
      <c r="Q175">
        <v>1000</v>
      </c>
      <c r="X175">
        <v>0.03</v>
      </c>
      <c r="Y175">
        <v>4615.9399999999996</v>
      </c>
      <c r="Z175">
        <v>0</v>
      </c>
      <c r="AA175">
        <v>0</v>
      </c>
      <c r="AB175">
        <v>0</v>
      </c>
      <c r="AC175">
        <v>0</v>
      </c>
      <c r="AD175">
        <v>1</v>
      </c>
      <c r="AE175">
        <v>0</v>
      </c>
      <c r="AF175" t="s">
        <v>3</v>
      </c>
      <c r="AG175">
        <v>0.03</v>
      </c>
      <c r="AH175">
        <v>2</v>
      </c>
      <c r="AI175">
        <v>35520748</v>
      </c>
      <c r="AJ175">
        <v>171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</row>
    <row r="176" spans="1:44">
      <c r="A176">
        <f>ROW(Source!A100)</f>
        <v>100</v>
      </c>
      <c r="B176">
        <v>35520749</v>
      </c>
      <c r="C176">
        <v>35520741</v>
      </c>
      <c r="D176">
        <v>29109784</v>
      </c>
      <c r="E176">
        <v>1</v>
      </c>
      <c r="F176">
        <v>1</v>
      </c>
      <c r="G176">
        <v>1</v>
      </c>
      <c r="H176">
        <v>3</v>
      </c>
      <c r="I176" t="s">
        <v>471</v>
      </c>
      <c r="J176" t="s">
        <v>472</v>
      </c>
      <c r="K176" t="s">
        <v>473</v>
      </c>
      <c r="L176">
        <v>1348</v>
      </c>
      <c r="N176">
        <v>1009</v>
      </c>
      <c r="O176" t="s">
        <v>65</v>
      </c>
      <c r="P176" t="s">
        <v>65</v>
      </c>
      <c r="Q176">
        <v>1000</v>
      </c>
      <c r="X176">
        <v>5.0999999999999997E-2</v>
      </c>
      <c r="Y176">
        <v>11927.49</v>
      </c>
      <c r="Z176">
        <v>0</v>
      </c>
      <c r="AA176">
        <v>0</v>
      </c>
      <c r="AB176">
        <v>0</v>
      </c>
      <c r="AC176">
        <v>0</v>
      </c>
      <c r="AD176">
        <v>1</v>
      </c>
      <c r="AE176">
        <v>0</v>
      </c>
      <c r="AF176" t="s">
        <v>3</v>
      </c>
      <c r="AG176">
        <v>5.0999999999999997E-2</v>
      </c>
      <c r="AH176">
        <v>2</v>
      </c>
      <c r="AI176">
        <v>35520749</v>
      </c>
      <c r="AJ176">
        <v>172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</row>
    <row r="177" spans="1:44">
      <c r="A177">
        <f>ROW(Source!A100)</f>
        <v>100</v>
      </c>
      <c r="B177">
        <v>35520750</v>
      </c>
      <c r="C177">
        <v>35520741</v>
      </c>
      <c r="D177">
        <v>29109298</v>
      </c>
      <c r="E177">
        <v>1</v>
      </c>
      <c r="F177">
        <v>1</v>
      </c>
      <c r="G177">
        <v>1</v>
      </c>
      <c r="H177">
        <v>3</v>
      </c>
      <c r="I177" t="s">
        <v>103</v>
      </c>
      <c r="J177" t="s">
        <v>106</v>
      </c>
      <c r="K177" t="s">
        <v>104</v>
      </c>
      <c r="L177">
        <v>1346</v>
      </c>
      <c r="N177">
        <v>1009</v>
      </c>
      <c r="O177" t="s">
        <v>105</v>
      </c>
      <c r="P177" t="s">
        <v>105</v>
      </c>
      <c r="Q177">
        <v>1</v>
      </c>
      <c r="X177">
        <v>20</v>
      </c>
      <c r="Y177">
        <v>15.26</v>
      </c>
      <c r="Z177">
        <v>0</v>
      </c>
      <c r="AA177">
        <v>0</v>
      </c>
      <c r="AB177">
        <v>0</v>
      </c>
      <c r="AC177">
        <v>0</v>
      </c>
      <c r="AD177">
        <v>1</v>
      </c>
      <c r="AE177">
        <v>0</v>
      </c>
      <c r="AF177" t="s">
        <v>3</v>
      </c>
      <c r="AG177">
        <v>20</v>
      </c>
      <c r="AH177">
        <v>2</v>
      </c>
      <c r="AI177">
        <v>35520750</v>
      </c>
      <c r="AJ177">
        <v>173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</row>
    <row r="178" spans="1:44">
      <c r="A178">
        <f>ROW(Source!A101)</f>
        <v>101</v>
      </c>
      <c r="B178">
        <v>35520726</v>
      </c>
      <c r="C178">
        <v>34999196</v>
      </c>
      <c r="D178">
        <v>18407546</v>
      </c>
      <c r="E178">
        <v>1</v>
      </c>
      <c r="F178">
        <v>1</v>
      </c>
      <c r="G178">
        <v>1</v>
      </c>
      <c r="H178">
        <v>1</v>
      </c>
      <c r="I178" t="s">
        <v>538</v>
      </c>
      <c r="J178" t="s">
        <v>3</v>
      </c>
      <c r="K178" t="s">
        <v>539</v>
      </c>
      <c r="L178">
        <v>1369</v>
      </c>
      <c r="N178">
        <v>1013</v>
      </c>
      <c r="O178" t="s">
        <v>327</v>
      </c>
      <c r="P178" t="s">
        <v>327</v>
      </c>
      <c r="Q178">
        <v>1</v>
      </c>
      <c r="X178">
        <v>102.46</v>
      </c>
      <c r="Y178">
        <v>0</v>
      </c>
      <c r="Z178">
        <v>0</v>
      </c>
      <c r="AA178">
        <v>0</v>
      </c>
      <c r="AB178">
        <v>293.58</v>
      </c>
      <c r="AC178">
        <v>0</v>
      </c>
      <c r="AD178">
        <v>1</v>
      </c>
      <c r="AE178">
        <v>1</v>
      </c>
      <c r="AF178" t="s">
        <v>3</v>
      </c>
      <c r="AG178">
        <v>102.46</v>
      </c>
      <c r="AH178">
        <v>2</v>
      </c>
      <c r="AI178">
        <v>35520726</v>
      </c>
      <c r="AJ178">
        <v>174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</row>
    <row r="179" spans="1:44">
      <c r="A179">
        <f>ROW(Source!A101)</f>
        <v>101</v>
      </c>
      <c r="B179">
        <v>35520727</v>
      </c>
      <c r="C179">
        <v>34999196</v>
      </c>
      <c r="D179">
        <v>121548</v>
      </c>
      <c r="E179">
        <v>1</v>
      </c>
      <c r="F179">
        <v>1</v>
      </c>
      <c r="G179">
        <v>1</v>
      </c>
      <c r="H179">
        <v>1</v>
      </c>
      <c r="I179" t="s">
        <v>328</v>
      </c>
      <c r="J179" t="s">
        <v>3</v>
      </c>
      <c r="K179" t="s">
        <v>329</v>
      </c>
      <c r="L179">
        <v>608254</v>
      </c>
      <c r="N179">
        <v>1013</v>
      </c>
      <c r="O179" t="s">
        <v>330</v>
      </c>
      <c r="P179" t="s">
        <v>330</v>
      </c>
      <c r="Q179">
        <v>1</v>
      </c>
      <c r="X179">
        <v>0.76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1</v>
      </c>
      <c r="AE179">
        <v>2</v>
      </c>
      <c r="AF179" t="s">
        <v>3</v>
      </c>
      <c r="AG179">
        <v>0.76</v>
      </c>
      <c r="AH179">
        <v>2</v>
      </c>
      <c r="AI179">
        <v>35520727</v>
      </c>
      <c r="AJ179">
        <v>175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</row>
    <row r="180" spans="1:44">
      <c r="A180">
        <f>ROW(Source!A101)</f>
        <v>101</v>
      </c>
      <c r="B180">
        <v>35520728</v>
      </c>
      <c r="C180">
        <v>34999196</v>
      </c>
      <c r="D180">
        <v>29172556</v>
      </c>
      <c r="E180">
        <v>1</v>
      </c>
      <c r="F180">
        <v>1</v>
      </c>
      <c r="G180">
        <v>1</v>
      </c>
      <c r="H180">
        <v>2</v>
      </c>
      <c r="I180" t="s">
        <v>340</v>
      </c>
      <c r="J180" t="s">
        <v>341</v>
      </c>
      <c r="K180" t="s">
        <v>342</v>
      </c>
      <c r="L180">
        <v>1368</v>
      </c>
      <c r="N180">
        <v>1011</v>
      </c>
      <c r="O180" t="s">
        <v>334</v>
      </c>
      <c r="P180" t="s">
        <v>334</v>
      </c>
      <c r="Q180">
        <v>1</v>
      </c>
      <c r="X180">
        <v>0.76</v>
      </c>
      <c r="Y180">
        <v>0</v>
      </c>
      <c r="Z180">
        <v>31.26</v>
      </c>
      <c r="AA180">
        <v>13.5</v>
      </c>
      <c r="AB180">
        <v>0</v>
      </c>
      <c r="AC180">
        <v>0</v>
      </c>
      <c r="AD180">
        <v>1</v>
      </c>
      <c r="AE180">
        <v>0</v>
      </c>
      <c r="AF180" t="s">
        <v>3</v>
      </c>
      <c r="AG180">
        <v>0.76</v>
      </c>
      <c r="AH180">
        <v>2</v>
      </c>
      <c r="AI180">
        <v>35520728</v>
      </c>
      <c r="AJ180">
        <v>176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</row>
    <row r="181" spans="1:44">
      <c r="A181">
        <f>ROW(Source!A101)</f>
        <v>101</v>
      </c>
      <c r="B181">
        <v>35520729</v>
      </c>
      <c r="C181">
        <v>34999196</v>
      </c>
      <c r="D181">
        <v>29174500</v>
      </c>
      <c r="E181">
        <v>1</v>
      </c>
      <c r="F181">
        <v>1</v>
      </c>
      <c r="G181">
        <v>1</v>
      </c>
      <c r="H181">
        <v>2</v>
      </c>
      <c r="I181" t="s">
        <v>434</v>
      </c>
      <c r="J181" t="s">
        <v>435</v>
      </c>
      <c r="K181" t="s">
        <v>436</v>
      </c>
      <c r="L181">
        <v>1368</v>
      </c>
      <c r="N181">
        <v>1011</v>
      </c>
      <c r="O181" t="s">
        <v>334</v>
      </c>
      <c r="P181" t="s">
        <v>334</v>
      </c>
      <c r="Q181">
        <v>1</v>
      </c>
      <c r="X181">
        <v>5.35</v>
      </c>
      <c r="Y181">
        <v>0</v>
      </c>
      <c r="Z181">
        <v>1.95</v>
      </c>
      <c r="AA181">
        <v>0</v>
      </c>
      <c r="AB181">
        <v>0</v>
      </c>
      <c r="AC181">
        <v>0</v>
      </c>
      <c r="AD181">
        <v>1</v>
      </c>
      <c r="AE181">
        <v>0</v>
      </c>
      <c r="AF181" t="s">
        <v>3</v>
      </c>
      <c r="AG181">
        <v>5.35</v>
      </c>
      <c r="AH181">
        <v>2</v>
      </c>
      <c r="AI181">
        <v>35520729</v>
      </c>
      <c r="AJ181">
        <v>177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</row>
    <row r="182" spans="1:44">
      <c r="A182">
        <f>ROW(Source!A101)</f>
        <v>101</v>
      </c>
      <c r="B182">
        <v>35520730</v>
      </c>
      <c r="C182">
        <v>34999196</v>
      </c>
      <c r="D182">
        <v>29174913</v>
      </c>
      <c r="E182">
        <v>1</v>
      </c>
      <c r="F182">
        <v>1</v>
      </c>
      <c r="G182">
        <v>1</v>
      </c>
      <c r="H182">
        <v>2</v>
      </c>
      <c r="I182" t="s">
        <v>349</v>
      </c>
      <c r="J182" t="s">
        <v>350</v>
      </c>
      <c r="K182" t="s">
        <v>351</v>
      </c>
      <c r="L182">
        <v>1368</v>
      </c>
      <c r="N182">
        <v>1011</v>
      </c>
      <c r="O182" t="s">
        <v>334</v>
      </c>
      <c r="P182" t="s">
        <v>334</v>
      </c>
      <c r="Q182">
        <v>1</v>
      </c>
      <c r="X182">
        <v>4.58</v>
      </c>
      <c r="Y182">
        <v>0</v>
      </c>
      <c r="Z182">
        <v>87.17</v>
      </c>
      <c r="AA182">
        <v>11.6</v>
      </c>
      <c r="AB182">
        <v>0</v>
      </c>
      <c r="AC182">
        <v>0</v>
      </c>
      <c r="AD182">
        <v>1</v>
      </c>
      <c r="AE182">
        <v>0</v>
      </c>
      <c r="AF182" t="s">
        <v>3</v>
      </c>
      <c r="AG182">
        <v>4.58</v>
      </c>
      <c r="AH182">
        <v>2</v>
      </c>
      <c r="AI182">
        <v>35520730</v>
      </c>
      <c r="AJ182">
        <v>178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</row>
    <row r="183" spans="1:44">
      <c r="A183">
        <f>ROW(Source!A101)</f>
        <v>101</v>
      </c>
      <c r="B183">
        <v>35520731</v>
      </c>
      <c r="C183">
        <v>34999196</v>
      </c>
      <c r="D183">
        <v>29109671</v>
      </c>
      <c r="E183">
        <v>1</v>
      </c>
      <c r="F183">
        <v>1</v>
      </c>
      <c r="G183">
        <v>1</v>
      </c>
      <c r="H183">
        <v>3</v>
      </c>
      <c r="I183" t="s">
        <v>540</v>
      </c>
      <c r="J183" t="s">
        <v>541</v>
      </c>
      <c r="K183" t="s">
        <v>542</v>
      </c>
      <c r="L183">
        <v>1327</v>
      </c>
      <c r="N183">
        <v>1005</v>
      </c>
      <c r="O183" t="s">
        <v>35</v>
      </c>
      <c r="P183" t="s">
        <v>35</v>
      </c>
      <c r="Q183">
        <v>1</v>
      </c>
      <c r="X183">
        <v>103</v>
      </c>
      <c r="Y183">
        <v>51.95</v>
      </c>
      <c r="Z183">
        <v>0</v>
      </c>
      <c r="AA183">
        <v>0</v>
      </c>
      <c r="AB183">
        <v>0</v>
      </c>
      <c r="AC183">
        <v>0</v>
      </c>
      <c r="AD183">
        <v>1</v>
      </c>
      <c r="AE183">
        <v>0</v>
      </c>
      <c r="AF183" t="s">
        <v>3</v>
      </c>
      <c r="AG183">
        <v>103</v>
      </c>
      <c r="AH183">
        <v>2</v>
      </c>
      <c r="AI183">
        <v>35520731</v>
      </c>
      <c r="AJ183">
        <v>179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</row>
    <row r="184" spans="1:44">
      <c r="A184">
        <f>ROW(Source!A102)</f>
        <v>102</v>
      </c>
      <c r="B184">
        <v>35520732</v>
      </c>
      <c r="C184">
        <v>34999203</v>
      </c>
      <c r="D184">
        <v>29364679</v>
      </c>
      <c r="E184">
        <v>1</v>
      </c>
      <c r="F184">
        <v>1</v>
      </c>
      <c r="G184">
        <v>1</v>
      </c>
      <c r="H184">
        <v>1</v>
      </c>
      <c r="I184" t="s">
        <v>429</v>
      </c>
      <c r="J184" t="s">
        <v>3</v>
      </c>
      <c r="K184" t="s">
        <v>430</v>
      </c>
      <c r="L184">
        <v>1369</v>
      </c>
      <c r="N184">
        <v>1013</v>
      </c>
      <c r="O184" t="s">
        <v>327</v>
      </c>
      <c r="P184" t="s">
        <v>327</v>
      </c>
      <c r="Q184">
        <v>1</v>
      </c>
      <c r="X184">
        <v>94.4</v>
      </c>
      <c r="Y184">
        <v>0</v>
      </c>
      <c r="Z184">
        <v>0</v>
      </c>
      <c r="AA184">
        <v>0</v>
      </c>
      <c r="AB184">
        <v>309.82</v>
      </c>
      <c r="AC184">
        <v>0</v>
      </c>
      <c r="AD184">
        <v>1</v>
      </c>
      <c r="AE184">
        <v>1</v>
      </c>
      <c r="AF184" t="s">
        <v>3</v>
      </c>
      <c r="AG184">
        <v>94.4</v>
      </c>
      <c r="AH184">
        <v>2</v>
      </c>
      <c r="AI184">
        <v>35520732</v>
      </c>
      <c r="AJ184">
        <v>180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</row>
    <row r="185" spans="1:44">
      <c r="A185">
        <f>ROW(Source!A102)</f>
        <v>102</v>
      </c>
      <c r="B185">
        <v>35520733</v>
      </c>
      <c r="C185">
        <v>34999203</v>
      </c>
      <c r="D185">
        <v>121548</v>
      </c>
      <c r="E185">
        <v>1</v>
      </c>
      <c r="F185">
        <v>1</v>
      </c>
      <c r="G185">
        <v>1</v>
      </c>
      <c r="H185">
        <v>1</v>
      </c>
      <c r="I185" t="s">
        <v>328</v>
      </c>
      <c r="J185" t="s">
        <v>3</v>
      </c>
      <c r="K185" t="s">
        <v>329</v>
      </c>
      <c r="L185">
        <v>608254</v>
      </c>
      <c r="N185">
        <v>1013</v>
      </c>
      <c r="O185" t="s">
        <v>330</v>
      </c>
      <c r="P185" t="s">
        <v>330</v>
      </c>
      <c r="Q185">
        <v>1</v>
      </c>
      <c r="X185">
        <v>0.2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1</v>
      </c>
      <c r="AE185">
        <v>2</v>
      </c>
      <c r="AF185" t="s">
        <v>3</v>
      </c>
      <c r="AG185">
        <v>0.2</v>
      </c>
      <c r="AH185">
        <v>2</v>
      </c>
      <c r="AI185">
        <v>35520733</v>
      </c>
      <c r="AJ185">
        <v>181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</row>
    <row r="186" spans="1:44">
      <c r="A186">
        <f>ROW(Source!A102)</f>
        <v>102</v>
      </c>
      <c r="B186">
        <v>35520734</v>
      </c>
      <c r="C186">
        <v>34999203</v>
      </c>
      <c r="D186">
        <v>29172362</v>
      </c>
      <c r="E186">
        <v>1</v>
      </c>
      <c r="F186">
        <v>1</v>
      </c>
      <c r="G186">
        <v>1</v>
      </c>
      <c r="H186">
        <v>2</v>
      </c>
      <c r="I186" t="s">
        <v>431</v>
      </c>
      <c r="J186" t="s">
        <v>432</v>
      </c>
      <c r="K186" t="s">
        <v>433</v>
      </c>
      <c r="L186">
        <v>1368</v>
      </c>
      <c r="N186">
        <v>1011</v>
      </c>
      <c r="O186" t="s">
        <v>334</v>
      </c>
      <c r="P186" t="s">
        <v>334</v>
      </c>
      <c r="Q186">
        <v>1</v>
      </c>
      <c r="X186">
        <v>0.2</v>
      </c>
      <c r="Y186">
        <v>0</v>
      </c>
      <c r="Z186">
        <v>134.65</v>
      </c>
      <c r="AA186">
        <v>13.5</v>
      </c>
      <c r="AB186">
        <v>0</v>
      </c>
      <c r="AC186">
        <v>0</v>
      </c>
      <c r="AD186">
        <v>1</v>
      </c>
      <c r="AE186">
        <v>0</v>
      </c>
      <c r="AF186" t="s">
        <v>3</v>
      </c>
      <c r="AG186">
        <v>0.2</v>
      </c>
      <c r="AH186">
        <v>2</v>
      </c>
      <c r="AI186">
        <v>35520734</v>
      </c>
      <c r="AJ186">
        <v>182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</row>
    <row r="187" spans="1:44">
      <c r="A187">
        <f>ROW(Source!A102)</f>
        <v>102</v>
      </c>
      <c r="B187">
        <v>35520735</v>
      </c>
      <c r="C187">
        <v>34999203</v>
      </c>
      <c r="D187">
        <v>29174913</v>
      </c>
      <c r="E187">
        <v>1</v>
      </c>
      <c r="F187">
        <v>1</v>
      </c>
      <c r="G187">
        <v>1</v>
      </c>
      <c r="H187">
        <v>2</v>
      </c>
      <c r="I187" t="s">
        <v>349</v>
      </c>
      <c r="J187" t="s">
        <v>350</v>
      </c>
      <c r="K187" t="s">
        <v>351</v>
      </c>
      <c r="L187">
        <v>1368</v>
      </c>
      <c r="N187">
        <v>1011</v>
      </c>
      <c r="O187" t="s">
        <v>334</v>
      </c>
      <c r="P187" t="s">
        <v>334</v>
      </c>
      <c r="Q187">
        <v>1</v>
      </c>
      <c r="X187">
        <v>0.2</v>
      </c>
      <c r="Y187">
        <v>0</v>
      </c>
      <c r="Z187">
        <v>87.17</v>
      </c>
      <c r="AA187">
        <v>11.6</v>
      </c>
      <c r="AB187">
        <v>0</v>
      </c>
      <c r="AC187">
        <v>0</v>
      </c>
      <c r="AD187">
        <v>1</v>
      </c>
      <c r="AE187">
        <v>0</v>
      </c>
      <c r="AF187" t="s">
        <v>3</v>
      </c>
      <c r="AG187">
        <v>0.2</v>
      </c>
      <c r="AH187">
        <v>2</v>
      </c>
      <c r="AI187">
        <v>35520735</v>
      </c>
      <c r="AJ187">
        <v>183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</row>
    <row r="188" spans="1:44">
      <c r="A188">
        <f>ROW(Source!A102)</f>
        <v>102</v>
      </c>
      <c r="B188">
        <v>35520736</v>
      </c>
      <c r="C188">
        <v>34999203</v>
      </c>
      <c r="D188">
        <v>29164111</v>
      </c>
      <c r="E188">
        <v>1</v>
      </c>
      <c r="F188">
        <v>1</v>
      </c>
      <c r="G188">
        <v>1</v>
      </c>
      <c r="H188">
        <v>3</v>
      </c>
      <c r="I188" t="s">
        <v>543</v>
      </c>
      <c r="J188" t="s">
        <v>544</v>
      </c>
      <c r="K188" t="s">
        <v>545</v>
      </c>
      <c r="L188">
        <v>1355</v>
      </c>
      <c r="N188">
        <v>1010</v>
      </c>
      <c r="O188" t="s">
        <v>85</v>
      </c>
      <c r="P188" t="s">
        <v>85</v>
      </c>
      <c r="Q188">
        <v>100</v>
      </c>
      <c r="X188">
        <v>1.02</v>
      </c>
      <c r="Y188">
        <v>100</v>
      </c>
      <c r="Z188">
        <v>0</v>
      </c>
      <c r="AA188">
        <v>0</v>
      </c>
      <c r="AB188">
        <v>0</v>
      </c>
      <c r="AC188">
        <v>0</v>
      </c>
      <c r="AD188">
        <v>1</v>
      </c>
      <c r="AE188">
        <v>0</v>
      </c>
      <c r="AF188" t="s">
        <v>3</v>
      </c>
      <c r="AG188">
        <v>1.02</v>
      </c>
      <c r="AH188">
        <v>2</v>
      </c>
      <c r="AI188">
        <v>35520736</v>
      </c>
      <c r="AJ188">
        <v>184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</row>
    <row r="189" spans="1:44">
      <c r="A189">
        <f>ROW(Source!A102)</f>
        <v>102</v>
      </c>
      <c r="B189">
        <v>35520737</v>
      </c>
      <c r="C189">
        <v>34999203</v>
      </c>
      <c r="D189">
        <v>29171808</v>
      </c>
      <c r="E189">
        <v>1</v>
      </c>
      <c r="F189">
        <v>1</v>
      </c>
      <c r="G189">
        <v>1</v>
      </c>
      <c r="H189">
        <v>3</v>
      </c>
      <c r="I189" t="s">
        <v>446</v>
      </c>
      <c r="J189" t="s">
        <v>447</v>
      </c>
      <c r="K189" t="s">
        <v>448</v>
      </c>
      <c r="L189">
        <v>1374</v>
      </c>
      <c r="N189">
        <v>1013</v>
      </c>
      <c r="O189" t="s">
        <v>449</v>
      </c>
      <c r="P189" t="s">
        <v>449</v>
      </c>
      <c r="Q189">
        <v>1</v>
      </c>
      <c r="X189">
        <v>18.73</v>
      </c>
      <c r="Y189">
        <v>1</v>
      </c>
      <c r="Z189">
        <v>0</v>
      </c>
      <c r="AA189">
        <v>0</v>
      </c>
      <c r="AB189">
        <v>0</v>
      </c>
      <c r="AC189">
        <v>0</v>
      </c>
      <c r="AD189">
        <v>1</v>
      </c>
      <c r="AE189">
        <v>0</v>
      </c>
      <c r="AF189" t="s">
        <v>3</v>
      </c>
      <c r="AG189">
        <v>18.73</v>
      </c>
      <c r="AH189">
        <v>2</v>
      </c>
      <c r="AI189">
        <v>35520737</v>
      </c>
      <c r="AJ189">
        <v>185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Смета 12 гр. ТЕР МО</vt:lpstr>
      <vt:lpstr>Source</vt:lpstr>
      <vt:lpstr>SourceObSm</vt:lpstr>
      <vt:lpstr>SmtRes</vt:lpstr>
      <vt:lpstr>EtalonRes</vt:lpstr>
      <vt:lpstr>'Смета 12 гр. ТЕР МО'!Заголовки_для_печати</vt:lpstr>
      <vt:lpstr>'Смета 12 гр. ТЕР МО'!Область_печати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Закупки</cp:lastModifiedBy>
  <dcterms:created xsi:type="dcterms:W3CDTF">2021-02-17T07:34:38Z</dcterms:created>
  <dcterms:modified xsi:type="dcterms:W3CDTF">2021-02-20T08:17:11Z</dcterms:modified>
</cp:coreProperties>
</file>