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C60D648-237F-483B-A7DF-6774865402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3" l="1"/>
  <c r="I74" i="3"/>
  <c r="M60" i="3"/>
  <c r="M74" i="3" s="1"/>
  <c r="M32" i="3"/>
  <c r="M70" i="3"/>
  <c r="H74" i="3"/>
  <c r="I70" i="3"/>
  <c r="J70" i="3"/>
  <c r="K70" i="3" s="1"/>
  <c r="I69" i="3"/>
  <c r="M69" i="3" s="1"/>
  <c r="J69" i="3"/>
  <c r="I60" i="3"/>
  <c r="J60" i="3"/>
  <c r="K60" i="3" s="1"/>
  <c r="I32" i="3"/>
  <c r="J32" i="3"/>
  <c r="K32" i="3" s="1"/>
  <c r="G74" i="3"/>
  <c r="F74" i="3"/>
  <c r="I71" i="3"/>
  <c r="M71" i="3" s="1"/>
  <c r="K69" i="3" l="1"/>
  <c r="J71" i="3"/>
  <c r="K71" i="3" s="1"/>
  <c r="J68" i="3"/>
  <c r="I48" i="3"/>
  <c r="J24" i="3"/>
  <c r="J51" i="3"/>
  <c r="J16" i="3"/>
  <c r="J18" i="3"/>
  <c r="I36" i="3"/>
  <c r="I52" i="3"/>
  <c r="J50" i="3"/>
  <c r="J33" i="3"/>
  <c r="J12" i="3"/>
  <c r="J37" i="3"/>
  <c r="J14" i="3"/>
  <c r="I43" i="3"/>
  <c r="J41" i="3"/>
  <c r="I40" i="3"/>
  <c r="J22" i="3"/>
  <c r="J20" i="3"/>
  <c r="I65" i="3" l="1"/>
  <c r="J61" i="3"/>
  <c r="I68" i="3"/>
  <c r="M68" i="3" s="1"/>
  <c r="J48" i="3"/>
  <c r="K48" i="3" s="1"/>
  <c r="M52" i="3"/>
  <c r="M48" i="3"/>
  <c r="M43" i="3"/>
  <c r="M40" i="3"/>
  <c r="I37" i="3"/>
  <c r="K37" i="3" s="1"/>
  <c r="M36" i="3"/>
  <c r="J55" i="3"/>
  <c r="J54" i="3"/>
  <c r="J53" i="3"/>
  <c r="J52" i="3"/>
  <c r="K52" i="3" s="1"/>
  <c r="J49" i="3"/>
  <c r="J47" i="3"/>
  <c r="J46" i="3"/>
  <c r="I45" i="3"/>
  <c r="J36" i="3"/>
  <c r="K36" i="3" s="1"/>
  <c r="J28" i="3"/>
  <c r="I72" i="3"/>
  <c r="M72" i="3" s="1"/>
  <c r="J72" i="3"/>
  <c r="I73" i="3"/>
  <c r="M73" i="3" s="1"/>
  <c r="J73" i="3"/>
  <c r="J59" i="3"/>
  <c r="I57" i="3"/>
  <c r="M57" i="3" s="1"/>
  <c r="J56" i="3"/>
  <c r="J57" i="3"/>
  <c r="I66" i="3"/>
  <c r="J63" i="3"/>
  <c r="I64" i="3"/>
  <c r="I53" i="3"/>
  <c r="I49" i="3"/>
  <c r="I41" i="3"/>
  <c r="J40" i="3"/>
  <c r="K40" i="3" s="1"/>
  <c r="J26" i="3"/>
  <c r="J31" i="3"/>
  <c r="J27" i="3"/>
  <c r="J23" i="3"/>
  <c r="J30" i="3"/>
  <c r="I26" i="3"/>
  <c r="I30" i="3"/>
  <c r="I23" i="3"/>
  <c r="J25" i="3"/>
  <c r="I27" i="3"/>
  <c r="J29" i="3"/>
  <c r="I31" i="3"/>
  <c r="I35" i="3"/>
  <c r="M35" i="3" s="1"/>
  <c r="I39" i="3"/>
  <c r="J43" i="3"/>
  <c r="K43" i="3" s="1"/>
  <c r="J45" i="3"/>
  <c r="I47" i="3"/>
  <c r="I51" i="3"/>
  <c r="I55" i="3"/>
  <c r="I9" i="3"/>
  <c r="I10" i="3"/>
  <c r="I17" i="3"/>
  <c r="I19" i="3"/>
  <c r="I24" i="3"/>
  <c r="I28" i="3"/>
  <c r="I33" i="3"/>
  <c r="I34" i="3"/>
  <c r="M34" i="3" s="1"/>
  <c r="J35" i="3"/>
  <c r="I38" i="3"/>
  <c r="J39" i="3"/>
  <c r="I42" i="3"/>
  <c r="I44" i="3"/>
  <c r="I46" i="3"/>
  <c r="I50" i="3"/>
  <c r="I54" i="3"/>
  <c r="J9" i="3"/>
  <c r="J10" i="3"/>
  <c r="I12" i="3"/>
  <c r="M12" i="3" s="1"/>
  <c r="I14" i="3"/>
  <c r="I16" i="3"/>
  <c r="I18" i="3"/>
  <c r="I20" i="3"/>
  <c r="I22" i="3"/>
  <c r="I25" i="3"/>
  <c r="I29" i="3"/>
  <c r="J34" i="3"/>
  <c r="J38" i="3"/>
  <c r="J42" i="3"/>
  <c r="J44" i="3"/>
  <c r="K68" i="3" l="1"/>
  <c r="K57" i="3"/>
  <c r="J67" i="3"/>
  <c r="I59" i="3"/>
  <c r="K59" i="3" s="1"/>
  <c r="M66" i="3"/>
  <c r="M64" i="3"/>
  <c r="M55" i="3"/>
  <c r="M53" i="3"/>
  <c r="M54" i="3"/>
  <c r="M50" i="3"/>
  <c r="M51" i="3"/>
  <c r="M49" i="3"/>
  <c r="M46" i="3"/>
  <c r="M47" i="3"/>
  <c r="M45" i="3"/>
  <c r="M44" i="3"/>
  <c r="K45" i="3"/>
  <c r="M41" i="3"/>
  <c r="M42" i="3"/>
  <c r="M39" i="3"/>
  <c r="M38" i="3"/>
  <c r="M37" i="3"/>
  <c r="M30" i="3"/>
  <c r="M31" i="3"/>
  <c r="M33" i="3"/>
  <c r="M29" i="3"/>
  <c r="M28" i="3"/>
  <c r="M27" i="3"/>
  <c r="M24" i="3"/>
  <c r="M25" i="3"/>
  <c r="M26" i="3"/>
  <c r="M23" i="3"/>
  <c r="M22" i="3"/>
  <c r="M18" i="3"/>
  <c r="M19" i="3"/>
  <c r="M20" i="3"/>
  <c r="M16" i="3"/>
  <c r="M17" i="3"/>
  <c r="M14" i="3"/>
  <c r="M10" i="3"/>
  <c r="M9" i="3"/>
  <c r="J66" i="3"/>
  <c r="K66" i="3" s="1"/>
  <c r="I56" i="3"/>
  <c r="K73" i="3"/>
  <c r="K49" i="3"/>
  <c r="I58" i="3"/>
  <c r="M58" i="3" s="1"/>
  <c r="J58" i="3"/>
  <c r="K72" i="3"/>
  <c r="I62" i="3"/>
  <c r="J62" i="3"/>
  <c r="I61" i="3"/>
  <c r="J65" i="3"/>
  <c r="M65" i="3"/>
  <c r="I63" i="3"/>
  <c r="J64" i="3"/>
  <c r="I67" i="3"/>
  <c r="K9" i="3"/>
  <c r="K35" i="3"/>
  <c r="K42" i="3"/>
  <c r="K10" i="3"/>
  <c r="K39" i="3"/>
  <c r="K55" i="3"/>
  <c r="K53" i="3"/>
  <c r="K51" i="3"/>
  <c r="K47" i="3"/>
  <c r="K41" i="3"/>
  <c r="K34" i="3"/>
  <c r="K33" i="3"/>
  <c r="K27" i="3"/>
  <c r="K25" i="3"/>
  <c r="K24" i="3"/>
  <c r="K14" i="3"/>
  <c r="K22" i="3"/>
  <c r="J19" i="3"/>
  <c r="K19" i="3" s="1"/>
  <c r="J15" i="3"/>
  <c r="I11" i="3"/>
  <c r="K54" i="3"/>
  <c r="K30" i="3"/>
  <c r="K12" i="3"/>
  <c r="J11" i="3"/>
  <c r="K29" i="3"/>
  <c r="I15" i="3"/>
  <c r="K50" i="3"/>
  <c r="K28" i="3"/>
  <c r="K20" i="3"/>
  <c r="K31" i="3"/>
  <c r="K26" i="3"/>
  <c r="K44" i="3"/>
  <c r="K38" i="3"/>
  <c r="J21" i="3"/>
  <c r="J17" i="3"/>
  <c r="K17" i="3" s="1"/>
  <c r="J13" i="3"/>
  <c r="I21" i="3"/>
  <c r="I13" i="3"/>
  <c r="M13" i="3" s="1"/>
  <c r="K46" i="3"/>
  <c r="K23" i="3"/>
  <c r="K18" i="3"/>
  <c r="K16" i="3"/>
  <c r="M59" i="3" l="1"/>
  <c r="M62" i="3"/>
  <c r="M63" i="3"/>
  <c r="M61" i="3"/>
  <c r="M56" i="3"/>
  <c r="M21" i="3"/>
  <c r="M15" i="3"/>
  <c r="M11" i="3"/>
  <c r="K63" i="3"/>
  <c r="K11" i="3"/>
  <c r="K56" i="3"/>
  <c r="K61" i="3"/>
  <c r="K62" i="3"/>
  <c r="K58" i="3"/>
  <c r="K65" i="3"/>
  <c r="M67" i="3"/>
  <c r="K67" i="3"/>
  <c r="K64" i="3"/>
  <c r="K13" i="3"/>
  <c r="K21" i="3"/>
  <c r="J74" i="3"/>
  <c r="K15" i="3"/>
  <c r="K74" i="3" l="1"/>
</calcChain>
</file>

<file path=xl/sharedStrings.xml><?xml version="1.0" encoding="utf-8"?>
<sst xmlns="http://schemas.openxmlformats.org/spreadsheetml/2006/main" count="297" uniqueCount="109">
  <si>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</si>
  <si>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</si>
  <si>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</si>
  <si>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</si>
  <si>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</si>
  <si>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</si>
  <si>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</si>
  <si>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</si>
  <si>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</si>
  <si>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</si>
  <si>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</si>
  <si>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</si>
  <si>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</si>
  <si>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</si>
  <si>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</si>
  <si>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</si>
  <si>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</si>
  <si>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</si>
  <si>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</si>
  <si>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</si>
  <si>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</si>
  <si>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</si>
  <si>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</si>
  <si>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</si>
  <si>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Подготовка стартовой поляны (размер поляны: не менее 100х300 м., уплотнение снега с использованием ратраков, обустройство стартовой поляны ручным способом).</t>
  </si>
  <si>
    <t>Подготовка лыжной трассы (длинна трассы - не менее 10 км., ширина трассы - не менее 18 м., оснежение (напыление) уплотнение снега с использованием ратраков, вырубка кустарников, обустройство переправ).</t>
  </si>
  <si>
    <t xml:space="preserve">Разметка лыжной трассы (предоставление и монтаж полимерного цветного ограждения (сетка) для лыжной трассы (протяженность трассы не менее 10 км., высота сетки не менее 1 м., крепится на стойки (вехи) крепления с ребрами жесткости для заградительной сетки с передвижными зажимами для натяжения сети)). </t>
  </si>
  <si>
    <t xml:space="preserve">Ведущий (не менее 8 часов, с опытом работы на спортивных и массовых мероприятий не менее 1 года). </t>
  </si>
  <si>
    <t xml:space="preserve">Ди-джей (не менее 8 часов, с опытом работы на спортивных и массовых мероприятиях не менее 1 года). </t>
  </si>
  <si>
    <t>Выступление кавер-группы (с опытом выступления на спортивных и массовых мероприятиях, 1 выступление не более 60 мин.; тематическая программа, аранжировки, живое исполнение песен). Репертуар по согласованию с Заказчиком.</t>
  </si>
  <si>
    <t xml:space="preserve">Предоставление комплекта звукового оборудования мощностью не менее 15 кВт. Все оборудование должно быть совместимым и соответствовать концепции звукового оформления и месту проведения мероприятия. </t>
  </si>
  <si>
    <t>Сценическая конструкция с крышей и боковыми порталами (общий размер конструкции: 12 х 6 м.; подиум: размер 8 х 6 м.; конструкция для крепления баннера задника - 1 шт.). Цвет тента снаружи и внутри согласовывается с Заказчиком.</t>
  </si>
  <si>
    <t>Подиум сценический (размер подиума: 6х4 м.; конструкция для крепления баннера задника - 1 шт.).</t>
  </si>
  <si>
    <t>Конструкция "Арка ФИНИШ" (металлическая модульная конструкция размером: 14х3 м., с возможностью брендирования).</t>
  </si>
  <si>
    <t xml:space="preserve">Шатер (тип: шатер пагода; форма: квадрат; площадь: 25 кв.м.; длина: 5 м.; ширина: 5 м.; напольное покрытие: брус/фанера). </t>
  </si>
  <si>
    <t>Каркасная палатка Тибет-6 (размер палатки (ДхШхВ): 3,35 х 3,60 х 2,45 м., высота боковой стенки 1,65 м.; напольное покрытие: брус/фанера).</t>
  </si>
  <si>
    <t xml:space="preserve">Фан-барьер (размер секции: не менее 2500х1000 мм.). </t>
  </si>
  <si>
    <t>Дизельный генератор (номинальная мощность (PRP):  не менее 40 кВт / 50 кВА). Дизельное топливо и обслуживание на весь период эксплуатации.</t>
  </si>
  <si>
    <t>Электрическая тепловая пушка (воздушный поток: не менее 1700 куб.м/ч.).</t>
  </si>
  <si>
    <t>Металлодетектор (питание: 100-240 В.). Настройка и обслуживание оборудования на весь период эксплуатации.</t>
  </si>
  <si>
    <t>Радиостанция (количество каналов: не менее 16 каналов). В комплект входит: рация, гарнитура, доп. батарейка, зарядное устройство.</t>
  </si>
  <si>
    <t>Ноутбук (системные требования: процессор не менее Core I3).В комплект входит: мышка, аудиогарнитура, замок, Kvm-свич, модем.</t>
  </si>
  <si>
    <t>Принтер (черно - белая лазерная печать не менее 18 стр в мин). В комплекте расходные материалы: бумага формата  А4 - 5 пачек по 500 листов, картридж).</t>
  </si>
  <si>
    <t>Мешки полимерные (размер не менее 90х110 см.)</t>
  </si>
  <si>
    <t xml:space="preserve">Древко (длина не менее 200 см.). </t>
  </si>
  <si>
    <t>Напольное покрытие (тип: ковролин; размер: 6 х 4 м.).</t>
  </si>
  <si>
    <t>Досмотровое зеркало с раздвижной штангой и фонарем</t>
  </si>
  <si>
    <t>Предоставление комплекта специализированного электронного оборудования для организации хронометража мероприятия</t>
  </si>
  <si>
    <t>Звукорежиссер (не менее 8 часов, с опытом работы на спортивных и массовых мероприятиях не менее 1 года).</t>
  </si>
  <si>
    <t>Техник по сопровождению, установке и  настройке оборудования (техник по орг. и иному оборудованию и инвентарю (обеспечение контроля за бесперебойной работой оборудования, помощь в работе с ним, обеспечение оперативного решения проблем в работе техники).</t>
  </si>
  <si>
    <t>Разработка дизайн макетов полиграфической и широкоформатной продукции.</t>
  </si>
  <si>
    <t>Флагшток Виндер "Парус", флаг с нанесением (высота: не менее 3,7 м.; флаг: размер 90х330 см.). Эскиз по согласованию с Заказчиком.</t>
  </si>
  <si>
    <t>Флаг (размер не менее 150х90 см.). Эскиз по согласованию с Заказчиком.</t>
  </si>
  <si>
    <t xml:space="preserve">Навигационный указатель напольный на подставке (высота стойки: 1,8-2 м.). </t>
  </si>
  <si>
    <t>Таблички для навигационных указателей (размер: не менее 80х50 см.). Эскиз по согласованию с Заказчиком.</t>
  </si>
  <si>
    <t>Таблички для навигационных указателей (размер: не менее 30х40 см.). Эскиз по согласованию с Заказчиком.</t>
  </si>
  <si>
    <t>Конструкция пресс-волл, размером 6х3 м., усиленная мобильная сборная конструкция из связок хромированных труб.</t>
  </si>
  <si>
    <t>Конструкция пресс-волл, размером 3х2,5 м., мобильная сборная конструкция из связок хромированных труб.</t>
  </si>
  <si>
    <t>Баннер для пресс-вола, размером 3х2,5 м. Эскиз по согласованию с Заказчиком.</t>
  </si>
  <si>
    <t>Баннер для пресс-вола, размером 6х3 м. Эскиз по согласованию с Заказчиком.</t>
  </si>
  <si>
    <t>Баннер тематический, размером 6х1 м. Эскиз по согласованию с Заказчиком.</t>
  </si>
  <si>
    <t>Баннер для арки "ФИНИШ", размером 13,25х0,9 м. Эскиз по согласованию с Заказчиком.</t>
  </si>
  <si>
    <t>Баннер для арки "ФИНИШ", размером 1,15х4,15 м. Эскиз по согласованию с Заказчиком.</t>
  </si>
  <si>
    <t>Баннер для арки "ФИНИШ", размером 1,65х4,15 м. Эскиз по согласованию с Заказчиком.</t>
  </si>
  <si>
    <t>Баннер сценический - "задник для сцены", размером 8х4 м. Эскиз по согласованию с Заказчиком.</t>
  </si>
  <si>
    <t>Баннер сценический - "юбка для сцены", размером 16х1,5 м. Эскиз по согласованию с Заказчиком.</t>
  </si>
  <si>
    <t>Баннер сценический - "портал", размером 3х2 м. Эскиз по согласованию с Заказчиком.</t>
  </si>
  <si>
    <t>Баннер сценический подиум - "задник для сцены", размером 6х3 м. Эскиз по согласованию с Заказчиком.</t>
  </si>
  <si>
    <t>Баннер сценический подиум - "юбка для сцены", размером 14х1 м. Эскиз по согласованию с Заказчиком.</t>
  </si>
  <si>
    <t>Услуги по монтажу/демонтажу широкоформатной продукции.</t>
  </si>
  <si>
    <t>Услуги по монтажу/демонтажу оборудования, конструкций.</t>
  </si>
  <si>
    <t xml:space="preserve">Организация и обеспечение работы судейской группы, аккредитация участников мероприятия (квалифицированные судья не ниже первой категории). </t>
  </si>
  <si>
    <t>Обеспечение канцелярскими товарами (1 комплект).</t>
  </si>
  <si>
    <t>Шильд на кубок. Дизайн по согласованию с Заказчиком.</t>
  </si>
  <si>
    <t>Бейдж на клипсе с лентой (размер не менее 105х148 мм. (А6)). Эскиз по согласованию с Заказчиком.</t>
  </si>
  <si>
    <t>Пропуск (размер: 210х297 мм. (формат А4)). Эскиз по согласованию с Заказчиком.</t>
  </si>
  <si>
    <t>Наклейка тематическая с нанесением (размер: 105х148 мм.). Эскиз по согласованию с Заказчиком.</t>
  </si>
  <si>
    <t>Ветровка с нанесением. Эскиз и размерный ряд по согласованию с Заказчиком.</t>
  </si>
  <si>
    <t>Шапка с нанесением. Эскиз согласованию с Заказчиком.</t>
  </si>
  <si>
    <t>Репортажная фотосъемка мероприятия, фотограф (1 чел., не менее 8 часов), с опытом работы на спортивных и массовых мероприятиях не менее года.</t>
  </si>
  <si>
    <t>Видеосъемка мероприятия (не менее 8 часов), видео-оператор (1 чел.) и помощник видео-оператора (1 чел.), с опытом работы на спортивных и массовых мероприятиях не менее года.</t>
  </si>
  <si>
    <t>Предоставление мобильных туалетных кабин, обслуживание туалетных кабин во время проведения мероприятия (клининг).</t>
  </si>
  <si>
    <t>Автотранспорт для перевозки, инвентаря, оборудования и материалов с услугой погрузки/разгрузки.</t>
  </si>
  <si>
    <t>Эвакуатор манипулятор с водителем-оператором.</t>
  </si>
  <si>
    <t>усл.</t>
  </si>
  <si>
    <t>усл/чел</t>
  </si>
  <si>
    <t>шт.</t>
  </si>
  <si>
    <t>4</t>
  </si>
  <si>
    <t>кв.м.</t>
  </si>
  <si>
    <t>1/1</t>
  </si>
  <si>
    <t>1/8</t>
  </si>
  <si>
    <t>чел/день</t>
  </si>
  <si>
    <t>14/5</t>
  </si>
  <si>
    <t>1/51</t>
  </si>
  <si>
    <t>усл/шт</t>
  </si>
  <si>
    <t>1/20</t>
  </si>
  <si>
    <t>усл/час</t>
  </si>
  <si>
    <t>8/8</t>
  </si>
  <si>
    <t>2/8</t>
  </si>
  <si>
    <t>Оказание комплекса услуг по организации и проведению регионального этапа XL открытой Всероссийской массовой лыжной гонки "Лыжня России"</t>
  </si>
  <si>
    <t>Стартовый пистолет (технические характеристики: калибр: не менее 9 мм.; комплектация: пистолет, ёршик для чистки, не менее 10 выстрелов).</t>
  </si>
  <si>
    <t xml:space="preserve">Контролер-распорядитель </t>
  </si>
  <si>
    <t>усл/чел.</t>
  </si>
  <si>
    <t>Организация и обеспечение работы полевой кухни</t>
  </si>
  <si>
    <t xml:space="preserve">Обеспечение горячим чаем участников мероприятия </t>
  </si>
  <si>
    <t>усл./порц.</t>
  </si>
  <si>
    <t>1/500</t>
  </si>
  <si>
    <t>1/15000</t>
  </si>
  <si>
    <t>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</si>
</sst>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7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5" fillId="0" borderId="18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wrapText="1"/>
    </xf>
    <xf numFmtId="1" fontId="5" fillId="0" borderId="3" xfId="0" applyNumberFormat="1" applyFont="1" applyFill="1" applyBorder="1" applyAlignment="1">
      <alignment wrapText="1"/>
    </xf>
    <xf numFmtId="0" fontId="4" fillId="0" borderId="3" xfId="0" applyFont="1" applyFill="1" applyBorder="1" applyAlignment="1"/>
    <xf numFmtId="4" fontId="3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11" xfId="0" applyFont="1" applyFill="1" applyBorder="1"/>
    <xf numFmtId="4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4" fontId="5" fillId="0" borderId="3" xfId="0" applyNumberFormat="1" applyFont="1" applyFill="1" applyBorder="1" applyAlignment="1">
      <alignment wrapText="1"/>
    </xf>
    <xf numFmtId="4" fontId="5" fillId="0" borderId="18" xfId="0" applyNumberFormat="1" applyFont="1" applyFill="1" applyBorder="1" applyAlignment="1">
      <alignment wrapText="1"/>
    </xf>
    <xf numFmtId="4" fontId="5" fillId="0" borderId="16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1" fontId="4" fillId="0" borderId="3" xfId="0" applyNumberFormat="1" applyFont="1" applyFill="1" applyBorder="1" applyAlignment="1"/>
    <xf numFmtId="0" fontId="4" fillId="0" borderId="8" xfId="0" applyFont="1" applyFill="1" applyBorder="1" applyAlignment="1"/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4" fontId="2" fillId="0" borderId="0" xfId="0" applyNumberFormat="1" applyFont="1" applyFill="1" applyBorder="1"/>
    <xf numFmtId="0" fontId="2" fillId="0" borderId="9" xfId="0" applyFont="1" applyFill="1" applyBorder="1"/>
    <xf numFmtId="1" fontId="5" fillId="0" borderId="0" xfId="0" applyNumberFormat="1" applyFont="1" applyFill="1" applyBorder="1"/>
    <xf numFmtId="0" fontId="5" fillId="0" borderId="9" xfId="0" applyFont="1" applyFill="1" applyBorder="1"/>
    <xf numFmtId="0" fontId="2" fillId="0" borderId="6" xfId="0" applyFont="1" applyFill="1" applyBorder="1"/>
    <xf numFmtId="0" fontId="2" fillId="0" borderId="10" xfId="0" applyFont="1" applyFill="1" applyBorder="1" applyAlignment="1"/>
    <xf numFmtId="1" fontId="5" fillId="0" borderId="11" xfId="0" applyNumberFormat="1" applyFont="1" applyFill="1" applyBorder="1"/>
    <xf numFmtId="4" fontId="5" fillId="0" borderId="11" xfId="0" applyNumberFormat="1" applyFont="1" applyFill="1" applyBorder="1"/>
    <xf numFmtId="0" fontId="5" fillId="0" borderId="12" xfId="0" applyFont="1" applyFill="1" applyBorder="1"/>
    <xf numFmtId="0" fontId="2" fillId="0" borderId="0" xfId="0" applyFont="1" applyFill="1"/>
    <xf numFmtId="1" fontId="5" fillId="0" borderId="0" xfId="0" applyNumberFormat="1" applyFont="1" applyFill="1"/>
    <xf numFmtId="4" fontId="5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Normal="100" workbookViewId="0">
      <selection activeCell="J77" sqref="J77"/>
    </sheetView>
  </sheetViews>
  <sheetFormatPr defaultColWidth="9.140625" defaultRowHeight="18.75" x14ac:dyDescent="0.3"/>
  <cols>
    <col min="1" max="1" width="4.28515625" style="7" customWidth="1"/>
    <col min="2" max="2" width="54.42578125" style="7" customWidth="1"/>
    <col min="3" max="3" width="22.140625" style="7" customWidth="1"/>
    <col min="4" max="4" width="10.5703125" style="7" customWidth="1"/>
    <col min="5" max="5" width="10.85546875" style="73" customWidth="1"/>
    <col min="6" max="7" width="19" style="7" customWidth="1"/>
    <col min="8" max="8" width="19" style="74" customWidth="1"/>
    <col min="9" max="12" width="19.5703125" style="7" customWidth="1"/>
    <col min="13" max="13" width="24.42578125" style="7" customWidth="1"/>
    <col min="14" max="14" width="13.140625" style="26" customWidth="1"/>
    <col min="15" max="16384" width="9.140625" style="7"/>
  </cols>
  <sheetData>
    <row r="1" spans="1:13" ht="22.5" customHeight="1" x14ac:dyDescent="0.3">
      <c r="A1" s="35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39.6" customHeight="1" x14ac:dyDescent="0.3">
      <c r="A2" s="35"/>
      <c r="B2" s="84" t="s">
        <v>10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2.9" customHeight="1" thickBot="1" x14ac:dyDescent="0.35">
      <c r="A3" s="85" t="s">
        <v>99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47.25" customHeight="1" x14ac:dyDescent="0.3">
      <c r="A4" s="86"/>
      <c r="B4" s="77" t="s">
        <v>11</v>
      </c>
      <c r="C4" s="77" t="s">
        <v>12</v>
      </c>
      <c r="D4" s="77" t="s">
        <v>13</v>
      </c>
      <c r="E4" s="88" t="s">
        <v>20</v>
      </c>
      <c r="F4" s="90" t="s">
        <v>14</v>
      </c>
      <c r="G4" s="91"/>
      <c r="H4" s="91"/>
      <c r="I4" s="77" t="s">
        <v>0</v>
      </c>
      <c r="J4" s="77" t="s">
        <v>5</v>
      </c>
      <c r="K4" s="77" t="s">
        <v>6</v>
      </c>
      <c r="L4" s="77" t="s">
        <v>7</v>
      </c>
      <c r="M4" s="94" t="s">
        <v>9</v>
      </c>
    </row>
    <row r="5" spans="1:13" ht="72" customHeight="1" x14ac:dyDescent="0.3">
      <c r="A5" s="87"/>
      <c r="B5" s="78"/>
      <c r="C5" s="78"/>
      <c r="D5" s="78"/>
      <c r="E5" s="89"/>
      <c r="F5" s="92"/>
      <c r="G5" s="93"/>
      <c r="H5" s="93"/>
      <c r="I5" s="78"/>
      <c r="J5" s="78"/>
      <c r="K5" s="78"/>
      <c r="L5" s="78"/>
      <c r="M5" s="95"/>
    </row>
    <row r="6" spans="1:13" ht="18.75" customHeight="1" x14ac:dyDescent="0.3">
      <c r="A6" s="5"/>
      <c r="B6" s="1"/>
      <c r="C6" s="1"/>
      <c r="D6" s="1"/>
      <c r="E6" s="17"/>
      <c r="F6" s="79" t="s">
        <v>15</v>
      </c>
      <c r="G6" s="80"/>
      <c r="H6" s="80"/>
      <c r="I6" s="2"/>
      <c r="J6" s="2"/>
      <c r="K6" s="2"/>
      <c r="L6" s="3"/>
      <c r="M6" s="6"/>
    </row>
    <row r="7" spans="1:13" x14ac:dyDescent="0.3">
      <c r="A7" s="81"/>
      <c r="B7" s="36"/>
      <c r="C7" s="36"/>
      <c r="D7" s="36"/>
      <c r="E7" s="37"/>
      <c r="F7" s="1" t="s">
        <v>17</v>
      </c>
      <c r="G7" s="1" t="s">
        <v>18</v>
      </c>
      <c r="H7" s="1" t="s">
        <v>19</v>
      </c>
      <c r="I7" s="36"/>
      <c r="J7" s="38"/>
      <c r="K7" s="38"/>
      <c r="L7" s="38"/>
      <c r="M7" s="39"/>
    </row>
    <row r="8" spans="1:13" ht="20.25" customHeight="1" x14ac:dyDescent="0.3">
      <c r="A8" s="81"/>
      <c r="B8" s="40"/>
      <c r="C8" s="21"/>
      <c r="D8" s="21"/>
      <c r="E8" s="41"/>
      <c r="F8" s="21"/>
      <c r="G8" s="21"/>
      <c r="H8" s="21"/>
      <c r="I8" s="21"/>
      <c r="J8" s="21"/>
      <c r="K8" s="21"/>
      <c r="L8" s="21"/>
      <c r="M8" s="42"/>
    </row>
    <row r="9" spans="1:13" ht="63.75" x14ac:dyDescent="0.3">
      <c r="A9" s="81"/>
      <c r="B9" s="27" t="s">
        <v>24</v>
      </c>
      <c r="C9" s="3" t="s">
        <v>16</v>
      </c>
      <c r="D9" s="33" t="s">
        <v>84</v>
      </c>
      <c r="E9" s="33">
        <v>1</v>
      </c>
      <c r="F9" s="43">
        <v>199000</v>
      </c>
      <c r="G9" s="43">
        <v>214400</v>
      </c>
      <c r="H9" s="43">
        <v>165000</v>
      </c>
      <c r="I9" s="44">
        <f t="shared" ref="I9:I70" si="0">AVERAGE(F9:H9)</f>
        <v>192800</v>
      </c>
      <c r="J9" s="4">
        <f t="shared" ref="J9:J70" si="1">STDEV(F9:H9)</f>
        <v>25276.866894455095</v>
      </c>
      <c r="K9" s="4">
        <f t="shared" ref="K9:K74" si="2">J9/I9*100</f>
        <v>13.110408140277539</v>
      </c>
      <c r="L9" s="45" t="s">
        <v>4</v>
      </c>
      <c r="M9" s="46">
        <f t="shared" ref="M9:M55" si="3">I9*E9</f>
        <v>192800</v>
      </c>
    </row>
    <row r="10" spans="1:13" ht="79.5" x14ac:dyDescent="0.3">
      <c r="A10" s="81"/>
      <c r="B10" s="27" t="s">
        <v>25</v>
      </c>
      <c r="C10" s="3" t="s">
        <v>16</v>
      </c>
      <c r="D10" s="33" t="s">
        <v>84</v>
      </c>
      <c r="E10" s="33">
        <v>1</v>
      </c>
      <c r="F10" s="43">
        <v>352000</v>
      </c>
      <c r="G10" s="43">
        <v>422460</v>
      </c>
      <c r="H10" s="43">
        <v>320000</v>
      </c>
      <c r="I10" s="44">
        <f t="shared" si="0"/>
        <v>364820</v>
      </c>
      <c r="J10" s="4">
        <f t="shared" si="1"/>
        <v>52419.244557700375</v>
      </c>
      <c r="K10" s="4">
        <f t="shared" si="2"/>
        <v>14.368522711940237</v>
      </c>
      <c r="L10" s="45" t="s">
        <v>4</v>
      </c>
      <c r="M10" s="46">
        <f>I10*E10</f>
        <v>364820</v>
      </c>
    </row>
    <row r="11" spans="1:13" ht="111" x14ac:dyDescent="0.3">
      <c r="A11" s="81"/>
      <c r="B11" s="27" t="s">
        <v>26</v>
      </c>
      <c r="C11" s="3" t="s">
        <v>16</v>
      </c>
      <c r="D11" s="33" t="s">
        <v>84</v>
      </c>
      <c r="E11" s="33">
        <v>1</v>
      </c>
      <c r="F11" s="43">
        <v>175000</v>
      </c>
      <c r="G11" s="43">
        <v>182900</v>
      </c>
      <c r="H11" s="43">
        <v>147000</v>
      </c>
      <c r="I11" s="44">
        <f t="shared" si="0"/>
        <v>168300</v>
      </c>
      <c r="J11" s="4">
        <f t="shared" si="1"/>
        <v>18864.516956444975</v>
      </c>
      <c r="K11" s="4">
        <f t="shared" si="2"/>
        <v>11.208863313395707</v>
      </c>
      <c r="L11" s="45" t="s">
        <v>4</v>
      </c>
      <c r="M11" s="46">
        <f t="shared" si="3"/>
        <v>168300</v>
      </c>
    </row>
    <row r="12" spans="1:13" ht="56.25" x14ac:dyDescent="0.3">
      <c r="A12" s="81"/>
      <c r="B12" s="27" t="s">
        <v>27</v>
      </c>
      <c r="C12" s="3" t="s">
        <v>16</v>
      </c>
      <c r="D12" s="33" t="s">
        <v>85</v>
      </c>
      <c r="E12" s="47" t="s">
        <v>89</v>
      </c>
      <c r="F12" s="43">
        <v>50000</v>
      </c>
      <c r="G12" s="43">
        <v>54220</v>
      </c>
      <c r="H12" s="43">
        <v>42000</v>
      </c>
      <c r="I12" s="44">
        <f t="shared" si="0"/>
        <v>48740</v>
      </c>
      <c r="J12" s="4">
        <f t="shared" si="1"/>
        <v>6206.6738274215768</v>
      </c>
      <c r="K12" s="4">
        <f t="shared" si="2"/>
        <v>12.734250774356948</v>
      </c>
      <c r="L12" s="45" t="s">
        <v>4</v>
      </c>
      <c r="M12" s="46">
        <f>I12</f>
        <v>48740</v>
      </c>
    </row>
    <row r="13" spans="1:13" ht="56.25" x14ac:dyDescent="0.3">
      <c r="A13" s="81"/>
      <c r="B13" s="48" t="s">
        <v>28</v>
      </c>
      <c r="C13" s="3" t="s">
        <v>16</v>
      </c>
      <c r="D13" s="33" t="s">
        <v>85</v>
      </c>
      <c r="E13" s="47" t="s">
        <v>89</v>
      </c>
      <c r="F13" s="43">
        <v>24200</v>
      </c>
      <c r="G13" s="43">
        <v>29220</v>
      </c>
      <c r="H13" s="43">
        <v>22000</v>
      </c>
      <c r="I13" s="44">
        <f t="shared" si="0"/>
        <v>25140</v>
      </c>
      <c r="J13" s="4">
        <f t="shared" si="1"/>
        <v>3700.6485918011722</v>
      </c>
      <c r="K13" s="4">
        <f t="shared" si="2"/>
        <v>14.720161463011822</v>
      </c>
      <c r="L13" s="45" t="s">
        <v>4</v>
      </c>
      <c r="M13" s="46">
        <f>I13</f>
        <v>25140</v>
      </c>
    </row>
    <row r="14" spans="1:13" ht="79.5" x14ac:dyDescent="0.3">
      <c r="A14" s="81"/>
      <c r="B14" s="27" t="s">
        <v>29</v>
      </c>
      <c r="C14" s="3" t="s">
        <v>16</v>
      </c>
      <c r="D14" s="33" t="s">
        <v>84</v>
      </c>
      <c r="E14" s="33">
        <v>1</v>
      </c>
      <c r="F14" s="43">
        <v>220000</v>
      </c>
      <c r="G14" s="43">
        <v>254700</v>
      </c>
      <c r="H14" s="43">
        <v>194000</v>
      </c>
      <c r="I14" s="44">
        <f t="shared" si="0"/>
        <v>222900</v>
      </c>
      <c r="J14" s="4">
        <f t="shared" si="1"/>
        <v>30453.73540306673</v>
      </c>
      <c r="K14" s="4">
        <f t="shared" si="2"/>
        <v>13.662510275041154</v>
      </c>
      <c r="L14" s="45" t="s">
        <v>4</v>
      </c>
      <c r="M14" s="46">
        <f t="shared" si="3"/>
        <v>222900</v>
      </c>
    </row>
    <row r="15" spans="1:13" ht="78.75" x14ac:dyDescent="0.3">
      <c r="A15" s="81"/>
      <c r="B15" s="49" t="s">
        <v>30</v>
      </c>
      <c r="C15" s="3" t="s">
        <v>16</v>
      </c>
      <c r="D15" s="33" t="s">
        <v>84</v>
      </c>
      <c r="E15" s="33">
        <v>1</v>
      </c>
      <c r="F15" s="43">
        <v>69600</v>
      </c>
      <c r="G15" s="43">
        <v>77450</v>
      </c>
      <c r="H15" s="43">
        <v>58000</v>
      </c>
      <c r="I15" s="44">
        <f t="shared" si="0"/>
        <v>68350</v>
      </c>
      <c r="J15" s="4">
        <f t="shared" si="1"/>
        <v>9785.0651505240367</v>
      </c>
      <c r="K15" s="4">
        <f t="shared" si="2"/>
        <v>14.316115801790835</v>
      </c>
      <c r="L15" s="45" t="s">
        <v>4</v>
      </c>
      <c r="M15" s="46">
        <f t="shared" si="3"/>
        <v>68350</v>
      </c>
    </row>
    <row r="16" spans="1:13" ht="79.5" x14ac:dyDescent="0.3">
      <c r="A16" s="81"/>
      <c r="B16" s="27" t="s">
        <v>31</v>
      </c>
      <c r="C16" s="3" t="s">
        <v>16</v>
      </c>
      <c r="D16" s="33" t="s">
        <v>86</v>
      </c>
      <c r="E16" s="33">
        <v>1</v>
      </c>
      <c r="F16" s="43">
        <v>195000</v>
      </c>
      <c r="G16" s="43">
        <v>234600</v>
      </c>
      <c r="H16" s="43">
        <v>177000</v>
      </c>
      <c r="I16" s="44">
        <f t="shared" si="0"/>
        <v>202200</v>
      </c>
      <c r="J16" s="4">
        <f t="shared" si="1"/>
        <v>29467.26997874082</v>
      </c>
      <c r="K16" s="4">
        <f t="shared" si="2"/>
        <v>14.573328377220978</v>
      </c>
      <c r="L16" s="45" t="s">
        <v>4</v>
      </c>
      <c r="M16" s="46">
        <f t="shared" si="3"/>
        <v>202200</v>
      </c>
    </row>
    <row r="17" spans="1:13" ht="56.25" x14ac:dyDescent="0.3">
      <c r="A17" s="81"/>
      <c r="B17" s="27" t="s">
        <v>32</v>
      </c>
      <c r="C17" s="3" t="s">
        <v>16</v>
      </c>
      <c r="D17" s="33" t="s">
        <v>86</v>
      </c>
      <c r="E17" s="33">
        <v>1</v>
      </c>
      <c r="F17" s="43">
        <v>53000</v>
      </c>
      <c r="G17" s="43">
        <v>56200</v>
      </c>
      <c r="H17" s="43">
        <v>45000</v>
      </c>
      <c r="I17" s="44">
        <f t="shared" si="0"/>
        <v>51400</v>
      </c>
      <c r="J17" s="4">
        <f t="shared" si="1"/>
        <v>5768.8820407423827</v>
      </c>
      <c r="K17" s="4">
        <f t="shared" si="2"/>
        <v>11.223505915841212</v>
      </c>
      <c r="L17" s="45" t="s">
        <v>4</v>
      </c>
      <c r="M17" s="46">
        <f t="shared" si="3"/>
        <v>51400</v>
      </c>
    </row>
    <row r="18" spans="1:13" ht="56.25" x14ac:dyDescent="0.3">
      <c r="A18" s="81"/>
      <c r="B18" s="27" t="s">
        <v>33</v>
      </c>
      <c r="C18" s="3" t="s">
        <v>16</v>
      </c>
      <c r="D18" s="50" t="s">
        <v>86</v>
      </c>
      <c r="E18" s="33">
        <v>1</v>
      </c>
      <c r="F18" s="43">
        <v>47000</v>
      </c>
      <c r="G18" s="43">
        <v>53100</v>
      </c>
      <c r="H18" s="43">
        <v>40000</v>
      </c>
      <c r="I18" s="44">
        <f t="shared" si="0"/>
        <v>46700</v>
      </c>
      <c r="J18" s="4">
        <f t="shared" si="1"/>
        <v>6555.1506466289547</v>
      </c>
      <c r="K18" s="4">
        <f t="shared" si="2"/>
        <v>14.036725153381061</v>
      </c>
      <c r="L18" s="45" t="s">
        <v>4</v>
      </c>
      <c r="M18" s="46">
        <f t="shared" si="3"/>
        <v>46700</v>
      </c>
    </row>
    <row r="19" spans="1:13" ht="56.25" x14ac:dyDescent="0.3">
      <c r="A19" s="81"/>
      <c r="B19" s="27" t="s">
        <v>34</v>
      </c>
      <c r="C19" s="3" t="s">
        <v>16</v>
      </c>
      <c r="D19" s="33" t="s">
        <v>86</v>
      </c>
      <c r="E19" s="33">
        <v>2</v>
      </c>
      <c r="F19" s="43">
        <v>23650</v>
      </c>
      <c r="G19" s="43">
        <v>28350</v>
      </c>
      <c r="H19" s="43">
        <v>21500</v>
      </c>
      <c r="I19" s="44">
        <f t="shared" si="0"/>
        <v>24500</v>
      </c>
      <c r="J19" s="4">
        <f t="shared" si="1"/>
        <v>3503.2128111206716</v>
      </c>
      <c r="K19" s="4">
        <f t="shared" si="2"/>
        <v>14.298827800492536</v>
      </c>
      <c r="L19" s="45" t="s">
        <v>4</v>
      </c>
      <c r="M19" s="46">
        <f t="shared" si="3"/>
        <v>49000</v>
      </c>
    </row>
    <row r="20" spans="1:13" ht="56.25" x14ac:dyDescent="0.3">
      <c r="A20" s="81"/>
      <c r="B20" s="27" t="s">
        <v>35</v>
      </c>
      <c r="C20" s="3" t="s">
        <v>16</v>
      </c>
      <c r="D20" s="28" t="s">
        <v>86</v>
      </c>
      <c r="E20" s="28">
        <v>1</v>
      </c>
      <c r="F20" s="43">
        <v>15600</v>
      </c>
      <c r="G20" s="43">
        <v>17300</v>
      </c>
      <c r="H20" s="43">
        <v>13000</v>
      </c>
      <c r="I20" s="44">
        <f t="shared" si="0"/>
        <v>15300</v>
      </c>
      <c r="J20" s="4">
        <f t="shared" si="1"/>
        <v>2165.6407827707717</v>
      </c>
      <c r="K20" s="4">
        <f t="shared" si="2"/>
        <v>14.154514920070405</v>
      </c>
      <c r="L20" s="45" t="s">
        <v>4</v>
      </c>
      <c r="M20" s="46">
        <f t="shared" si="3"/>
        <v>15300</v>
      </c>
    </row>
    <row r="21" spans="1:13" ht="56.25" x14ac:dyDescent="0.3">
      <c r="A21" s="81"/>
      <c r="B21" s="27" t="s">
        <v>36</v>
      </c>
      <c r="C21" s="3" t="s">
        <v>16</v>
      </c>
      <c r="D21" s="33" t="s">
        <v>86</v>
      </c>
      <c r="E21" s="33">
        <v>60</v>
      </c>
      <c r="F21" s="43">
        <v>900</v>
      </c>
      <c r="G21" s="43">
        <v>1005</v>
      </c>
      <c r="H21" s="43">
        <v>765</v>
      </c>
      <c r="I21" s="44">
        <f t="shared" si="0"/>
        <v>890</v>
      </c>
      <c r="J21" s="4">
        <f t="shared" si="1"/>
        <v>120.31209415515964</v>
      </c>
      <c r="K21" s="4">
        <f t="shared" si="2"/>
        <v>13.518212826422433</v>
      </c>
      <c r="L21" s="45" t="s">
        <v>4</v>
      </c>
      <c r="M21" s="46">
        <f t="shared" si="3"/>
        <v>53400</v>
      </c>
    </row>
    <row r="22" spans="1:13" ht="63.75" x14ac:dyDescent="0.3">
      <c r="A22" s="81"/>
      <c r="B22" s="27" t="s">
        <v>37</v>
      </c>
      <c r="C22" s="3" t="s">
        <v>16</v>
      </c>
      <c r="D22" s="33" t="s">
        <v>86</v>
      </c>
      <c r="E22" s="33">
        <v>2</v>
      </c>
      <c r="F22" s="43">
        <v>66000</v>
      </c>
      <c r="G22" s="43">
        <v>79500</v>
      </c>
      <c r="H22" s="43">
        <v>60000</v>
      </c>
      <c r="I22" s="44">
        <f t="shared" si="0"/>
        <v>68500</v>
      </c>
      <c r="J22" s="4">
        <f t="shared" si="1"/>
        <v>9987.4921777190903</v>
      </c>
      <c r="K22" s="4">
        <f t="shared" si="2"/>
        <v>14.580280551414731</v>
      </c>
      <c r="L22" s="45" t="s">
        <v>4</v>
      </c>
      <c r="M22" s="46">
        <f t="shared" si="3"/>
        <v>137000</v>
      </c>
    </row>
    <row r="23" spans="1:13" ht="56.25" x14ac:dyDescent="0.3">
      <c r="A23" s="81"/>
      <c r="B23" s="51" t="s">
        <v>38</v>
      </c>
      <c r="C23" s="3" t="s">
        <v>16</v>
      </c>
      <c r="D23" s="47" t="s">
        <v>86</v>
      </c>
      <c r="E23" s="47" t="s">
        <v>87</v>
      </c>
      <c r="F23" s="43">
        <v>2160</v>
      </c>
      <c r="G23" s="43">
        <v>2340</v>
      </c>
      <c r="H23" s="43">
        <v>1800</v>
      </c>
      <c r="I23" s="44">
        <f t="shared" si="0"/>
        <v>2100</v>
      </c>
      <c r="J23" s="4">
        <f t="shared" si="1"/>
        <v>274.95454169735041</v>
      </c>
      <c r="K23" s="4">
        <f t="shared" si="2"/>
        <v>13.093073414159543</v>
      </c>
      <c r="L23" s="45" t="s">
        <v>4</v>
      </c>
      <c r="M23" s="46">
        <f t="shared" si="3"/>
        <v>8400</v>
      </c>
    </row>
    <row r="24" spans="1:13" ht="56.25" x14ac:dyDescent="0.3">
      <c r="A24" s="81"/>
      <c r="B24" s="27" t="s">
        <v>39</v>
      </c>
      <c r="C24" s="3" t="s">
        <v>16</v>
      </c>
      <c r="D24" s="33" t="s">
        <v>86</v>
      </c>
      <c r="E24" s="33">
        <v>8</v>
      </c>
      <c r="F24" s="43">
        <v>26500</v>
      </c>
      <c r="G24" s="43">
        <v>30780</v>
      </c>
      <c r="H24" s="43">
        <v>23000</v>
      </c>
      <c r="I24" s="44">
        <f t="shared" si="0"/>
        <v>26760</v>
      </c>
      <c r="J24" s="4">
        <f t="shared" si="1"/>
        <v>3896.5112600889529</v>
      </c>
      <c r="K24" s="4">
        <f t="shared" si="2"/>
        <v>14.560953886730019</v>
      </c>
      <c r="L24" s="45" t="s">
        <v>4</v>
      </c>
      <c r="M24" s="46">
        <f t="shared" si="3"/>
        <v>214080</v>
      </c>
    </row>
    <row r="25" spans="1:13" ht="56.25" x14ac:dyDescent="0.3">
      <c r="A25" s="81"/>
      <c r="B25" s="52" t="s">
        <v>40</v>
      </c>
      <c r="C25" s="3" t="s">
        <v>16</v>
      </c>
      <c r="D25" s="33" t="s">
        <v>86</v>
      </c>
      <c r="E25" s="33">
        <v>10</v>
      </c>
      <c r="F25" s="43">
        <v>1397</v>
      </c>
      <c r="G25" s="43">
        <v>1653</v>
      </c>
      <c r="H25" s="43">
        <v>1270</v>
      </c>
      <c r="I25" s="44">
        <f t="shared" si="0"/>
        <v>1440</v>
      </c>
      <c r="J25" s="4">
        <f t="shared" si="1"/>
        <v>195.08716000803332</v>
      </c>
      <c r="K25" s="4">
        <f t="shared" si="2"/>
        <v>13.547719445002315</v>
      </c>
      <c r="L25" s="45" t="s">
        <v>4</v>
      </c>
      <c r="M25" s="46">
        <f t="shared" si="3"/>
        <v>14400</v>
      </c>
    </row>
    <row r="26" spans="1:13" ht="56.25" x14ac:dyDescent="0.3">
      <c r="A26" s="81"/>
      <c r="B26" s="53" t="s">
        <v>41</v>
      </c>
      <c r="C26" s="3" t="s">
        <v>16</v>
      </c>
      <c r="D26" s="33" t="s">
        <v>86</v>
      </c>
      <c r="E26" s="33">
        <v>3</v>
      </c>
      <c r="F26" s="43">
        <v>2200</v>
      </c>
      <c r="G26" s="43">
        <v>2410</v>
      </c>
      <c r="H26" s="43">
        <v>1900</v>
      </c>
      <c r="I26" s="44">
        <f t="shared" si="0"/>
        <v>2170</v>
      </c>
      <c r="J26" s="4">
        <f t="shared" si="1"/>
        <v>256.32011235952592</v>
      </c>
      <c r="K26" s="4">
        <f t="shared" si="2"/>
        <v>11.811986744678613</v>
      </c>
      <c r="L26" s="45" t="s">
        <v>4</v>
      </c>
      <c r="M26" s="46">
        <f t="shared" si="3"/>
        <v>6510</v>
      </c>
    </row>
    <row r="27" spans="1:13" ht="63.75" x14ac:dyDescent="0.3">
      <c r="A27" s="81"/>
      <c r="B27" s="54" t="s">
        <v>42</v>
      </c>
      <c r="C27" s="3" t="s">
        <v>16</v>
      </c>
      <c r="D27" s="33" t="s">
        <v>86</v>
      </c>
      <c r="E27" s="33">
        <v>3</v>
      </c>
      <c r="F27" s="43">
        <v>2300</v>
      </c>
      <c r="G27" s="43">
        <v>2500</v>
      </c>
      <c r="H27" s="43">
        <v>1920</v>
      </c>
      <c r="I27" s="44">
        <f t="shared" si="0"/>
        <v>2240</v>
      </c>
      <c r="J27" s="4">
        <f t="shared" si="1"/>
        <v>294.61839725312473</v>
      </c>
      <c r="K27" s="4">
        <f t="shared" si="2"/>
        <v>13.152607020228782</v>
      </c>
      <c r="L27" s="45" t="s">
        <v>4</v>
      </c>
      <c r="M27" s="46">
        <f t="shared" si="3"/>
        <v>6720</v>
      </c>
    </row>
    <row r="28" spans="1:13" ht="56.25" x14ac:dyDescent="0.3">
      <c r="A28" s="81"/>
      <c r="B28" s="27" t="s">
        <v>43</v>
      </c>
      <c r="C28" s="3" t="s">
        <v>16</v>
      </c>
      <c r="D28" s="28" t="s">
        <v>86</v>
      </c>
      <c r="E28" s="28">
        <v>15000</v>
      </c>
      <c r="F28" s="43">
        <v>19</v>
      </c>
      <c r="G28" s="43">
        <v>23</v>
      </c>
      <c r="H28" s="43">
        <v>18</v>
      </c>
      <c r="I28" s="44">
        <f t="shared" si="0"/>
        <v>20</v>
      </c>
      <c r="J28" s="4">
        <f t="shared" si="1"/>
        <v>2.6457513110645907</v>
      </c>
      <c r="K28" s="4">
        <f t="shared" si="2"/>
        <v>13.228756555322954</v>
      </c>
      <c r="L28" s="45" t="s">
        <v>4</v>
      </c>
      <c r="M28" s="46">
        <f t="shared" si="3"/>
        <v>300000</v>
      </c>
    </row>
    <row r="29" spans="1:13" ht="56.25" x14ac:dyDescent="0.3">
      <c r="A29" s="81"/>
      <c r="B29" s="27" t="s">
        <v>44</v>
      </c>
      <c r="C29" s="3" t="s">
        <v>16</v>
      </c>
      <c r="D29" s="28" t="s">
        <v>86</v>
      </c>
      <c r="E29" s="28">
        <v>100</v>
      </c>
      <c r="F29" s="43">
        <v>479</v>
      </c>
      <c r="G29" s="43">
        <v>532</v>
      </c>
      <c r="H29" s="43">
        <v>399</v>
      </c>
      <c r="I29" s="44">
        <f t="shared" si="0"/>
        <v>470</v>
      </c>
      <c r="J29" s="4">
        <f t="shared" si="1"/>
        <v>66.955208908642803</v>
      </c>
      <c r="K29" s="4">
        <f t="shared" si="2"/>
        <v>14.245789129498467</v>
      </c>
      <c r="L29" s="45" t="s">
        <v>4</v>
      </c>
      <c r="M29" s="46">
        <f t="shared" si="3"/>
        <v>47000</v>
      </c>
    </row>
    <row r="30" spans="1:13" ht="56.25" x14ac:dyDescent="0.3">
      <c r="A30" s="81"/>
      <c r="B30" s="27" t="s">
        <v>45</v>
      </c>
      <c r="C30" s="3" t="s">
        <v>16</v>
      </c>
      <c r="D30" s="33" t="s">
        <v>88</v>
      </c>
      <c r="E30" s="33">
        <v>24</v>
      </c>
      <c r="F30" s="43">
        <v>335</v>
      </c>
      <c r="G30" s="43">
        <v>360</v>
      </c>
      <c r="H30" s="43">
        <v>280</v>
      </c>
      <c r="I30" s="44">
        <f t="shared" si="0"/>
        <v>325</v>
      </c>
      <c r="J30" s="4">
        <f t="shared" si="1"/>
        <v>40.926763859362246</v>
      </c>
      <c r="K30" s="4">
        <f t="shared" si="2"/>
        <v>12.592850418265305</v>
      </c>
      <c r="L30" s="45" t="s">
        <v>4</v>
      </c>
      <c r="M30" s="46">
        <f t="shared" si="3"/>
        <v>7800</v>
      </c>
    </row>
    <row r="31" spans="1:13" ht="56.25" x14ac:dyDescent="0.3">
      <c r="A31" s="81"/>
      <c r="B31" s="27" t="s">
        <v>46</v>
      </c>
      <c r="C31" s="3" t="s">
        <v>16</v>
      </c>
      <c r="D31" s="33" t="s">
        <v>86</v>
      </c>
      <c r="E31" s="33">
        <v>2</v>
      </c>
      <c r="F31" s="43">
        <v>3850</v>
      </c>
      <c r="G31" s="43">
        <v>4590</v>
      </c>
      <c r="H31" s="43">
        <v>3500</v>
      </c>
      <c r="I31" s="44">
        <f t="shared" si="0"/>
        <v>3980</v>
      </c>
      <c r="J31" s="4">
        <f t="shared" si="1"/>
        <v>556.50696311906108</v>
      </c>
      <c r="K31" s="4">
        <f t="shared" si="2"/>
        <v>13.982587013041737</v>
      </c>
      <c r="L31" s="45" t="s">
        <v>4</v>
      </c>
      <c r="M31" s="46">
        <f t="shared" si="3"/>
        <v>7960</v>
      </c>
    </row>
    <row r="32" spans="1:13" ht="56.25" x14ac:dyDescent="0.3">
      <c r="A32" s="81"/>
      <c r="B32" s="27" t="s">
        <v>100</v>
      </c>
      <c r="C32" s="75" t="s">
        <v>16</v>
      </c>
      <c r="D32" s="33" t="s">
        <v>86</v>
      </c>
      <c r="E32" s="33">
        <v>1</v>
      </c>
      <c r="F32" s="43">
        <v>7000</v>
      </c>
      <c r="G32" s="43">
        <v>8100</v>
      </c>
      <c r="H32" s="43">
        <v>6200</v>
      </c>
      <c r="I32" s="44">
        <f t="shared" si="0"/>
        <v>7100</v>
      </c>
      <c r="J32" s="4">
        <f t="shared" si="1"/>
        <v>953.93920141694559</v>
      </c>
      <c r="K32" s="4">
        <f t="shared" si="2"/>
        <v>13.43576340023867</v>
      </c>
      <c r="L32" s="45" t="s">
        <v>4</v>
      </c>
      <c r="M32" s="46">
        <f>I32*E32</f>
        <v>7100</v>
      </c>
    </row>
    <row r="33" spans="1:13" ht="56.25" x14ac:dyDescent="0.3">
      <c r="A33" s="81"/>
      <c r="B33" s="27" t="s">
        <v>47</v>
      </c>
      <c r="C33" s="3" t="s">
        <v>16</v>
      </c>
      <c r="D33" s="28" t="s">
        <v>84</v>
      </c>
      <c r="E33" s="28">
        <v>1</v>
      </c>
      <c r="F33" s="43">
        <v>240000</v>
      </c>
      <c r="G33" s="43">
        <v>279200</v>
      </c>
      <c r="H33" s="43">
        <v>208000</v>
      </c>
      <c r="I33" s="44">
        <f t="shared" si="0"/>
        <v>242400</v>
      </c>
      <c r="J33" s="4">
        <f t="shared" si="1"/>
        <v>35660.622540836273</v>
      </c>
      <c r="K33" s="4">
        <f t="shared" si="2"/>
        <v>14.71147794588955</v>
      </c>
      <c r="L33" s="45" t="s">
        <v>4</v>
      </c>
      <c r="M33" s="46">
        <f t="shared" si="3"/>
        <v>242400</v>
      </c>
    </row>
    <row r="34" spans="1:13" ht="56.25" x14ac:dyDescent="0.3">
      <c r="A34" s="81"/>
      <c r="B34" s="27" t="s">
        <v>48</v>
      </c>
      <c r="C34" s="3" t="s">
        <v>16</v>
      </c>
      <c r="D34" s="28" t="s">
        <v>85</v>
      </c>
      <c r="E34" s="34" t="s">
        <v>89</v>
      </c>
      <c r="F34" s="43">
        <v>25000</v>
      </c>
      <c r="G34" s="43">
        <v>30700</v>
      </c>
      <c r="H34" s="43">
        <v>23500</v>
      </c>
      <c r="I34" s="44">
        <f t="shared" si="0"/>
        <v>26400</v>
      </c>
      <c r="J34" s="4">
        <f t="shared" si="1"/>
        <v>3798.6839826445157</v>
      </c>
      <c r="K34" s="4">
        <f t="shared" si="2"/>
        <v>14.388954479714075</v>
      </c>
      <c r="L34" s="45" t="s">
        <v>4</v>
      </c>
      <c r="M34" s="46">
        <f>I34</f>
        <v>26400</v>
      </c>
    </row>
    <row r="35" spans="1:13" ht="95.25" x14ac:dyDescent="0.3">
      <c r="A35" s="81"/>
      <c r="B35" s="55" t="s">
        <v>49</v>
      </c>
      <c r="C35" s="3" t="s">
        <v>16</v>
      </c>
      <c r="D35" s="56" t="s">
        <v>85</v>
      </c>
      <c r="E35" s="47" t="s">
        <v>90</v>
      </c>
      <c r="F35" s="43">
        <v>4440</v>
      </c>
      <c r="G35" s="43">
        <v>4880</v>
      </c>
      <c r="H35" s="43">
        <v>3700</v>
      </c>
      <c r="I35" s="44">
        <f t="shared" si="0"/>
        <v>4340</v>
      </c>
      <c r="J35" s="4">
        <f t="shared" si="1"/>
        <v>596.32206063502292</v>
      </c>
      <c r="K35" s="4">
        <f t="shared" si="2"/>
        <v>13.740139645968268</v>
      </c>
      <c r="L35" s="45" t="s">
        <v>4</v>
      </c>
      <c r="M35" s="46">
        <f>I35*8</f>
        <v>34720</v>
      </c>
    </row>
    <row r="36" spans="1:13" ht="56.25" x14ac:dyDescent="0.3">
      <c r="A36" s="81"/>
      <c r="B36" s="27" t="s">
        <v>50</v>
      </c>
      <c r="C36" s="3" t="s">
        <v>16</v>
      </c>
      <c r="D36" s="28" t="s">
        <v>84</v>
      </c>
      <c r="E36" s="28">
        <v>1</v>
      </c>
      <c r="F36" s="43">
        <v>12700</v>
      </c>
      <c r="G36" s="43">
        <v>14510</v>
      </c>
      <c r="H36" s="43">
        <v>10800</v>
      </c>
      <c r="I36" s="44">
        <f t="shared" si="0"/>
        <v>12670</v>
      </c>
      <c r="J36" s="4">
        <f t="shared" si="1"/>
        <v>1855.1819317791987</v>
      </c>
      <c r="K36" s="4">
        <f t="shared" si="2"/>
        <v>14.642319903545372</v>
      </c>
      <c r="L36" s="45" t="s">
        <v>4</v>
      </c>
      <c r="M36" s="46">
        <f t="shared" si="3"/>
        <v>12670</v>
      </c>
    </row>
    <row r="37" spans="1:13" ht="56.25" x14ac:dyDescent="0.3">
      <c r="A37" s="81"/>
      <c r="B37" s="53" t="s">
        <v>51</v>
      </c>
      <c r="C37" s="3" t="s">
        <v>16</v>
      </c>
      <c r="D37" s="33" t="s">
        <v>86</v>
      </c>
      <c r="E37" s="33">
        <v>20</v>
      </c>
      <c r="F37" s="43">
        <v>3960</v>
      </c>
      <c r="G37" s="43">
        <v>4800</v>
      </c>
      <c r="H37" s="43">
        <v>3600</v>
      </c>
      <c r="I37" s="44">
        <f t="shared" si="0"/>
        <v>4120</v>
      </c>
      <c r="J37" s="4">
        <f t="shared" si="1"/>
        <v>615.7921727336261</v>
      </c>
      <c r="K37" s="4">
        <f t="shared" si="2"/>
        <v>14.946411959554032</v>
      </c>
      <c r="L37" s="45" t="s">
        <v>4</v>
      </c>
      <c r="M37" s="46">
        <f t="shared" si="3"/>
        <v>82400</v>
      </c>
    </row>
    <row r="38" spans="1:13" ht="56.25" x14ac:dyDescent="0.3">
      <c r="A38" s="81"/>
      <c r="B38" s="27" t="s">
        <v>52</v>
      </c>
      <c r="C38" s="3" t="s">
        <v>16</v>
      </c>
      <c r="D38" s="28" t="s">
        <v>86</v>
      </c>
      <c r="E38" s="28">
        <v>1</v>
      </c>
      <c r="F38" s="43">
        <v>4400</v>
      </c>
      <c r="G38" s="43">
        <v>4740</v>
      </c>
      <c r="H38" s="43">
        <v>3700</v>
      </c>
      <c r="I38" s="44">
        <f t="shared" si="0"/>
        <v>4280</v>
      </c>
      <c r="J38" s="4">
        <f t="shared" si="1"/>
        <v>530.28294334251405</v>
      </c>
      <c r="K38" s="4">
        <f t="shared" si="2"/>
        <v>12.389788395853133</v>
      </c>
      <c r="L38" s="45" t="s">
        <v>4</v>
      </c>
      <c r="M38" s="46">
        <f t="shared" si="3"/>
        <v>4280</v>
      </c>
    </row>
    <row r="39" spans="1:13" ht="56.25" x14ac:dyDescent="0.3">
      <c r="A39" s="81"/>
      <c r="B39" s="27" t="s">
        <v>53</v>
      </c>
      <c r="C39" s="3" t="s">
        <v>16</v>
      </c>
      <c r="D39" s="28" t="s">
        <v>86</v>
      </c>
      <c r="E39" s="28">
        <v>20</v>
      </c>
      <c r="F39" s="43">
        <v>1620</v>
      </c>
      <c r="G39" s="43">
        <v>1870</v>
      </c>
      <c r="H39" s="43">
        <v>1400</v>
      </c>
      <c r="I39" s="44">
        <f t="shared" si="0"/>
        <v>1630</v>
      </c>
      <c r="J39" s="4">
        <f t="shared" si="1"/>
        <v>235.15952032609695</v>
      </c>
      <c r="K39" s="4">
        <f t="shared" si="2"/>
        <v>14.426964437183862</v>
      </c>
      <c r="L39" s="45" t="s">
        <v>4</v>
      </c>
      <c r="M39" s="46">
        <f t="shared" si="3"/>
        <v>32600</v>
      </c>
    </row>
    <row r="40" spans="1:13" ht="56.25" x14ac:dyDescent="0.3">
      <c r="A40" s="81"/>
      <c r="B40" s="53" t="s">
        <v>54</v>
      </c>
      <c r="C40" s="3" t="s">
        <v>16</v>
      </c>
      <c r="D40" s="28" t="s">
        <v>86</v>
      </c>
      <c r="E40" s="28">
        <v>20</v>
      </c>
      <c r="F40" s="43">
        <v>2700</v>
      </c>
      <c r="G40" s="43">
        <v>3230</v>
      </c>
      <c r="H40" s="43">
        <v>2500</v>
      </c>
      <c r="I40" s="44">
        <f t="shared" si="0"/>
        <v>2810</v>
      </c>
      <c r="J40" s="4">
        <f t="shared" si="1"/>
        <v>377.22672227720028</v>
      </c>
      <c r="K40" s="4">
        <f t="shared" si="2"/>
        <v>13.424438515202858</v>
      </c>
      <c r="L40" s="45" t="s">
        <v>4</v>
      </c>
      <c r="M40" s="46">
        <f t="shared" si="3"/>
        <v>56200</v>
      </c>
    </row>
    <row r="41" spans="1:13" ht="56.25" x14ac:dyDescent="0.3">
      <c r="A41" s="81"/>
      <c r="B41" s="53" t="s">
        <v>55</v>
      </c>
      <c r="C41" s="3" t="s">
        <v>16</v>
      </c>
      <c r="D41" s="28" t="s">
        <v>86</v>
      </c>
      <c r="E41" s="28">
        <v>15</v>
      </c>
      <c r="F41" s="43">
        <v>2400</v>
      </c>
      <c r="G41" s="43">
        <v>2620</v>
      </c>
      <c r="H41" s="43">
        <v>2000</v>
      </c>
      <c r="I41" s="44">
        <f t="shared" si="0"/>
        <v>2340</v>
      </c>
      <c r="J41" s="4">
        <f t="shared" si="1"/>
        <v>314.32467291003422</v>
      </c>
      <c r="K41" s="4">
        <f t="shared" si="2"/>
        <v>13.432678329488642</v>
      </c>
      <c r="L41" s="45" t="s">
        <v>4</v>
      </c>
      <c r="M41" s="46">
        <f t="shared" si="3"/>
        <v>35100</v>
      </c>
    </row>
    <row r="42" spans="1:13" ht="56.25" x14ac:dyDescent="0.3">
      <c r="A42" s="81"/>
      <c r="B42" s="53" t="s">
        <v>56</v>
      </c>
      <c r="C42" s="3" t="s">
        <v>16</v>
      </c>
      <c r="D42" s="33" t="s">
        <v>86</v>
      </c>
      <c r="E42" s="33">
        <v>1</v>
      </c>
      <c r="F42" s="43">
        <v>27000</v>
      </c>
      <c r="G42" s="43">
        <v>31180</v>
      </c>
      <c r="H42" s="43">
        <v>23300</v>
      </c>
      <c r="I42" s="44">
        <f t="shared" si="0"/>
        <v>27160</v>
      </c>
      <c r="J42" s="4">
        <f t="shared" si="1"/>
        <v>3942.4357952920427</v>
      </c>
      <c r="K42" s="4">
        <f t="shared" si="2"/>
        <v>14.515595711679097</v>
      </c>
      <c r="L42" s="45" t="s">
        <v>4</v>
      </c>
      <c r="M42" s="46">
        <f t="shared" si="3"/>
        <v>27160</v>
      </c>
    </row>
    <row r="43" spans="1:13" ht="56.25" x14ac:dyDescent="0.3">
      <c r="A43" s="81"/>
      <c r="B43" s="53" t="s">
        <v>57</v>
      </c>
      <c r="C43" s="3" t="s">
        <v>16</v>
      </c>
      <c r="D43" s="33" t="s">
        <v>86</v>
      </c>
      <c r="E43" s="33">
        <v>1</v>
      </c>
      <c r="F43" s="43">
        <v>12000</v>
      </c>
      <c r="G43" s="43">
        <v>14000</v>
      </c>
      <c r="H43" s="43">
        <v>10900</v>
      </c>
      <c r="I43" s="44">
        <f t="shared" si="0"/>
        <v>12300</v>
      </c>
      <c r="J43" s="4">
        <f t="shared" si="1"/>
        <v>1571.6233645501711</v>
      </c>
      <c r="K43" s="4">
        <f t="shared" si="2"/>
        <v>12.77742572805017</v>
      </c>
      <c r="L43" s="45" t="s">
        <v>4</v>
      </c>
      <c r="M43" s="46">
        <f t="shared" si="3"/>
        <v>12300</v>
      </c>
    </row>
    <row r="44" spans="1:13" ht="56.25" x14ac:dyDescent="0.3">
      <c r="A44" s="81"/>
      <c r="B44" s="27" t="s">
        <v>58</v>
      </c>
      <c r="C44" s="3" t="s">
        <v>16</v>
      </c>
      <c r="D44" s="28" t="s">
        <v>86</v>
      </c>
      <c r="E44" s="28">
        <v>1</v>
      </c>
      <c r="F44" s="43">
        <v>7000</v>
      </c>
      <c r="G44" s="43">
        <v>7475</v>
      </c>
      <c r="H44" s="43">
        <v>6000</v>
      </c>
      <c r="I44" s="44">
        <f t="shared" si="0"/>
        <v>6825</v>
      </c>
      <c r="J44" s="4">
        <f t="shared" si="1"/>
        <v>752.91101731877984</v>
      </c>
      <c r="K44" s="4">
        <f t="shared" si="2"/>
        <v>11.031663257418019</v>
      </c>
      <c r="L44" s="45" t="s">
        <v>4</v>
      </c>
      <c r="M44" s="46">
        <f t="shared" si="3"/>
        <v>6825</v>
      </c>
    </row>
    <row r="45" spans="1:13" ht="56.25" x14ac:dyDescent="0.3">
      <c r="A45" s="81"/>
      <c r="B45" s="27" t="s">
        <v>59</v>
      </c>
      <c r="C45" s="3" t="s">
        <v>16</v>
      </c>
      <c r="D45" s="28" t="s">
        <v>86</v>
      </c>
      <c r="E45" s="28">
        <v>1</v>
      </c>
      <c r="F45" s="43">
        <v>17000</v>
      </c>
      <c r="G45" s="43">
        <v>19600</v>
      </c>
      <c r="H45" s="43">
        <v>14700</v>
      </c>
      <c r="I45" s="44">
        <f t="shared" si="0"/>
        <v>17100</v>
      </c>
      <c r="J45" s="4">
        <f t="shared" si="1"/>
        <v>2451.5301344262525</v>
      </c>
      <c r="K45" s="4">
        <f t="shared" si="2"/>
        <v>14.336433534656448</v>
      </c>
      <c r="L45" s="45" t="s">
        <v>4</v>
      </c>
      <c r="M45" s="46">
        <f t="shared" si="3"/>
        <v>17100</v>
      </c>
    </row>
    <row r="46" spans="1:13" ht="56.25" x14ac:dyDescent="0.3">
      <c r="A46" s="81"/>
      <c r="B46" s="27" t="s">
        <v>60</v>
      </c>
      <c r="C46" s="3" t="s">
        <v>16</v>
      </c>
      <c r="D46" s="28" t="s">
        <v>86</v>
      </c>
      <c r="E46" s="28">
        <v>60</v>
      </c>
      <c r="F46" s="43">
        <v>5500</v>
      </c>
      <c r="G46" s="43">
        <v>6272</v>
      </c>
      <c r="H46" s="43">
        <v>4800</v>
      </c>
      <c r="I46" s="44">
        <f t="shared" si="0"/>
        <v>5524</v>
      </c>
      <c r="J46" s="4">
        <f t="shared" si="1"/>
        <v>736.29341977230786</v>
      </c>
      <c r="K46" s="4">
        <f t="shared" si="2"/>
        <v>13.328990220353148</v>
      </c>
      <c r="L46" s="45" t="s">
        <v>4</v>
      </c>
      <c r="M46" s="46">
        <f t="shared" si="3"/>
        <v>331440</v>
      </c>
    </row>
    <row r="47" spans="1:13" ht="56.25" x14ac:dyDescent="0.3">
      <c r="A47" s="81"/>
      <c r="B47" s="27" t="s">
        <v>61</v>
      </c>
      <c r="C47" s="3" t="s">
        <v>16</v>
      </c>
      <c r="D47" s="28" t="s">
        <v>86</v>
      </c>
      <c r="E47" s="28">
        <v>2</v>
      </c>
      <c r="F47" s="43">
        <v>10900</v>
      </c>
      <c r="G47" s="43">
        <v>12680</v>
      </c>
      <c r="H47" s="43">
        <v>9780</v>
      </c>
      <c r="I47" s="44">
        <f t="shared" si="0"/>
        <v>11120</v>
      </c>
      <c r="J47" s="4">
        <f t="shared" si="1"/>
        <v>1462.4636747625564</v>
      </c>
      <c r="K47" s="4">
        <f t="shared" si="2"/>
        <v>13.151651751461838</v>
      </c>
      <c r="L47" s="45" t="s">
        <v>4</v>
      </c>
      <c r="M47" s="46">
        <f t="shared" si="3"/>
        <v>22240</v>
      </c>
    </row>
    <row r="48" spans="1:13" ht="56.25" x14ac:dyDescent="0.3">
      <c r="A48" s="81"/>
      <c r="B48" s="27" t="s">
        <v>62</v>
      </c>
      <c r="C48" s="3" t="s">
        <v>16</v>
      </c>
      <c r="D48" s="28" t="s">
        <v>86</v>
      </c>
      <c r="E48" s="28">
        <v>4</v>
      </c>
      <c r="F48" s="43">
        <v>4632</v>
      </c>
      <c r="G48" s="43">
        <v>4978</v>
      </c>
      <c r="H48" s="43">
        <v>3860</v>
      </c>
      <c r="I48" s="44">
        <f t="shared" si="0"/>
        <v>4490</v>
      </c>
      <c r="J48" s="4">
        <f t="shared" si="1"/>
        <v>572.36701512229024</v>
      </c>
      <c r="K48" s="4">
        <f t="shared" si="2"/>
        <v>12.747594991587755</v>
      </c>
      <c r="L48" s="45" t="s">
        <v>4</v>
      </c>
      <c r="M48" s="46">
        <f t="shared" si="3"/>
        <v>17960</v>
      </c>
    </row>
    <row r="49" spans="1:13" ht="56.25" x14ac:dyDescent="0.3">
      <c r="A49" s="81"/>
      <c r="B49" s="27" t="s">
        <v>63</v>
      </c>
      <c r="C49" s="3" t="s">
        <v>16</v>
      </c>
      <c r="D49" s="28" t="s">
        <v>86</v>
      </c>
      <c r="E49" s="28">
        <v>4</v>
      </c>
      <c r="F49" s="43">
        <v>6000</v>
      </c>
      <c r="G49" s="43">
        <v>7100</v>
      </c>
      <c r="H49" s="43">
        <v>5500</v>
      </c>
      <c r="I49" s="44">
        <f t="shared" si="0"/>
        <v>6200</v>
      </c>
      <c r="J49" s="4">
        <f t="shared" si="1"/>
        <v>818.53527718724501</v>
      </c>
      <c r="K49" s="4">
        <f t="shared" si="2"/>
        <v>13.202181890116854</v>
      </c>
      <c r="L49" s="45" t="s">
        <v>4</v>
      </c>
      <c r="M49" s="46">
        <f t="shared" si="3"/>
        <v>24800</v>
      </c>
    </row>
    <row r="50" spans="1:13" ht="56.25" x14ac:dyDescent="0.3">
      <c r="A50" s="81"/>
      <c r="B50" s="27" t="s">
        <v>64</v>
      </c>
      <c r="C50" s="3" t="s">
        <v>16</v>
      </c>
      <c r="D50" s="28" t="s">
        <v>86</v>
      </c>
      <c r="E50" s="28">
        <v>1</v>
      </c>
      <c r="F50" s="43">
        <v>30240</v>
      </c>
      <c r="G50" s="43">
        <v>33570</v>
      </c>
      <c r="H50" s="43">
        <v>25200</v>
      </c>
      <c r="I50" s="44">
        <f t="shared" si="0"/>
        <v>29670</v>
      </c>
      <c r="J50" s="4">
        <f t="shared" si="1"/>
        <v>4214.0123398015812</v>
      </c>
      <c r="K50" s="4">
        <f t="shared" si="2"/>
        <v>14.202940140888376</v>
      </c>
      <c r="L50" s="45" t="s">
        <v>4</v>
      </c>
      <c r="M50" s="46">
        <f t="shared" si="3"/>
        <v>29670</v>
      </c>
    </row>
    <row r="51" spans="1:13" ht="56.25" x14ac:dyDescent="0.3">
      <c r="A51" s="81"/>
      <c r="B51" s="27" t="s">
        <v>65</v>
      </c>
      <c r="C51" s="3" t="s">
        <v>16</v>
      </c>
      <c r="D51" s="28" t="s">
        <v>86</v>
      </c>
      <c r="E51" s="28">
        <v>1</v>
      </c>
      <c r="F51" s="43">
        <v>22800</v>
      </c>
      <c r="G51" s="43">
        <v>25490</v>
      </c>
      <c r="H51" s="43">
        <v>19000</v>
      </c>
      <c r="I51" s="44">
        <f t="shared" si="0"/>
        <v>22430</v>
      </c>
      <c r="J51" s="4">
        <f t="shared" si="1"/>
        <v>3260.7821147693999</v>
      </c>
      <c r="K51" s="4">
        <f t="shared" si="2"/>
        <v>14.537593021709316</v>
      </c>
      <c r="L51" s="45" t="s">
        <v>4</v>
      </c>
      <c r="M51" s="46">
        <f t="shared" si="3"/>
        <v>22430</v>
      </c>
    </row>
    <row r="52" spans="1:13" ht="56.25" x14ac:dyDescent="0.3">
      <c r="A52" s="81"/>
      <c r="B52" s="27" t="s">
        <v>66</v>
      </c>
      <c r="C52" s="3" t="s">
        <v>16</v>
      </c>
      <c r="D52" s="28" t="s">
        <v>86</v>
      </c>
      <c r="E52" s="28">
        <v>2</v>
      </c>
      <c r="F52" s="43">
        <v>5600</v>
      </c>
      <c r="G52" s="43">
        <v>6740</v>
      </c>
      <c r="H52" s="43">
        <v>5150</v>
      </c>
      <c r="I52" s="44">
        <f t="shared" si="0"/>
        <v>5830</v>
      </c>
      <c r="J52" s="4">
        <f t="shared" si="1"/>
        <v>819.5730595865142</v>
      </c>
      <c r="K52" s="4">
        <f t="shared" si="2"/>
        <v>14.057856939734378</v>
      </c>
      <c r="L52" s="45" t="s">
        <v>4</v>
      </c>
      <c r="M52" s="46">
        <f t="shared" si="3"/>
        <v>11660</v>
      </c>
    </row>
    <row r="53" spans="1:13" ht="56.25" x14ac:dyDescent="0.3">
      <c r="A53" s="81"/>
      <c r="B53" s="27" t="s">
        <v>67</v>
      </c>
      <c r="C53" s="3" t="s">
        <v>16</v>
      </c>
      <c r="D53" s="28" t="s">
        <v>86</v>
      </c>
      <c r="E53" s="28">
        <v>1</v>
      </c>
      <c r="F53" s="43">
        <v>15400</v>
      </c>
      <c r="G53" s="43">
        <v>18300</v>
      </c>
      <c r="H53" s="43">
        <v>14000</v>
      </c>
      <c r="I53" s="44">
        <f t="shared" si="0"/>
        <v>15900</v>
      </c>
      <c r="J53" s="4">
        <f t="shared" si="1"/>
        <v>2193.1712199461308</v>
      </c>
      <c r="K53" s="4">
        <f t="shared" si="2"/>
        <v>13.793529685195791</v>
      </c>
      <c r="L53" s="45" t="s">
        <v>4</v>
      </c>
      <c r="M53" s="46">
        <f t="shared" si="3"/>
        <v>15900</v>
      </c>
    </row>
    <row r="54" spans="1:13" ht="56.25" x14ac:dyDescent="0.3">
      <c r="A54" s="81"/>
      <c r="B54" s="27" t="s">
        <v>68</v>
      </c>
      <c r="C54" s="3" t="s">
        <v>16</v>
      </c>
      <c r="D54" s="28" t="s">
        <v>86</v>
      </c>
      <c r="E54" s="28">
        <v>1</v>
      </c>
      <c r="F54" s="43">
        <v>13000</v>
      </c>
      <c r="G54" s="43">
        <v>15180</v>
      </c>
      <c r="H54" s="43">
        <v>11300</v>
      </c>
      <c r="I54" s="44">
        <f t="shared" si="0"/>
        <v>13160</v>
      </c>
      <c r="J54" s="4">
        <f t="shared" si="1"/>
        <v>1944.9421585229727</v>
      </c>
      <c r="K54" s="4">
        <f t="shared" si="2"/>
        <v>14.779195733457239</v>
      </c>
      <c r="L54" s="45" t="s">
        <v>4</v>
      </c>
      <c r="M54" s="46">
        <f t="shared" si="3"/>
        <v>13160</v>
      </c>
    </row>
    <row r="55" spans="1:13" ht="56.25" x14ac:dyDescent="0.3">
      <c r="A55" s="81"/>
      <c r="B55" s="27" t="s">
        <v>69</v>
      </c>
      <c r="C55" s="3" t="s">
        <v>16</v>
      </c>
      <c r="D55" s="28" t="s">
        <v>84</v>
      </c>
      <c r="E55" s="28">
        <v>1</v>
      </c>
      <c r="F55" s="43">
        <v>220000</v>
      </c>
      <c r="G55" s="43">
        <v>266250</v>
      </c>
      <c r="H55" s="43">
        <v>200000</v>
      </c>
      <c r="I55" s="44">
        <f t="shared" si="0"/>
        <v>228750</v>
      </c>
      <c r="J55" s="4">
        <f t="shared" si="1"/>
        <v>33980.693047670466</v>
      </c>
      <c r="K55" s="4">
        <f t="shared" si="2"/>
        <v>14.854947780402389</v>
      </c>
      <c r="L55" s="45" t="s">
        <v>4</v>
      </c>
      <c r="M55" s="46">
        <f t="shared" si="3"/>
        <v>228750</v>
      </c>
    </row>
    <row r="56" spans="1:13" ht="56.25" x14ac:dyDescent="0.3">
      <c r="A56" s="81"/>
      <c r="B56" s="27" t="s">
        <v>70</v>
      </c>
      <c r="C56" s="3" t="s">
        <v>16</v>
      </c>
      <c r="D56" s="28" t="s">
        <v>84</v>
      </c>
      <c r="E56" s="28">
        <v>1</v>
      </c>
      <c r="F56" s="43">
        <v>129000</v>
      </c>
      <c r="G56" s="43">
        <v>160600</v>
      </c>
      <c r="H56" s="43">
        <v>125000</v>
      </c>
      <c r="I56" s="44">
        <f t="shared" ref="I56:I67" si="4">AVERAGE(F56:H56)</f>
        <v>138200</v>
      </c>
      <c r="J56" s="4">
        <f t="shared" ref="J56:J67" si="5">STDEV(F56:H56)</f>
        <v>19501.794789198251</v>
      </c>
      <c r="K56" s="4">
        <f t="shared" ref="K56:K67" si="6">J56/I56*100</f>
        <v>14.111284217943743</v>
      </c>
      <c r="L56" s="45" t="s">
        <v>4</v>
      </c>
      <c r="M56" s="46">
        <f t="shared" ref="M56:M67" si="7">I56*E56</f>
        <v>138200</v>
      </c>
    </row>
    <row r="57" spans="1:13" ht="63.75" x14ac:dyDescent="0.3">
      <c r="A57" s="81"/>
      <c r="B57" s="27" t="s">
        <v>71</v>
      </c>
      <c r="C57" s="3" t="s">
        <v>16</v>
      </c>
      <c r="D57" s="28" t="s">
        <v>91</v>
      </c>
      <c r="E57" s="34" t="s">
        <v>92</v>
      </c>
      <c r="F57" s="43">
        <v>1340</v>
      </c>
      <c r="G57" s="43">
        <v>1530</v>
      </c>
      <c r="H57" s="43">
        <v>1150</v>
      </c>
      <c r="I57" s="44">
        <f t="shared" si="4"/>
        <v>1340</v>
      </c>
      <c r="J57" s="4">
        <f t="shared" si="5"/>
        <v>190</v>
      </c>
      <c r="K57" s="4">
        <f t="shared" si="6"/>
        <v>14.17910447761194</v>
      </c>
      <c r="L57" s="45" t="s">
        <v>4</v>
      </c>
      <c r="M57" s="46">
        <f>I57*14*5</f>
        <v>93800</v>
      </c>
    </row>
    <row r="58" spans="1:13" ht="63.75" x14ac:dyDescent="0.3">
      <c r="A58" s="81"/>
      <c r="B58" s="27" t="s">
        <v>71</v>
      </c>
      <c r="C58" s="3" t="s">
        <v>16</v>
      </c>
      <c r="D58" s="28" t="s">
        <v>85</v>
      </c>
      <c r="E58" s="34" t="s">
        <v>93</v>
      </c>
      <c r="F58" s="43">
        <v>1290</v>
      </c>
      <c r="G58" s="43">
        <v>1567</v>
      </c>
      <c r="H58" s="43">
        <v>1175</v>
      </c>
      <c r="I58" s="44">
        <f t="shared" si="4"/>
        <v>1344</v>
      </c>
      <c r="J58" s="4">
        <f t="shared" si="5"/>
        <v>201.50186103358948</v>
      </c>
      <c r="K58" s="4">
        <f t="shared" si="6"/>
        <v>14.992697993570644</v>
      </c>
      <c r="L58" s="45" t="s">
        <v>4</v>
      </c>
      <c r="M58" s="46">
        <f>I58*51</f>
        <v>68544</v>
      </c>
    </row>
    <row r="59" spans="1:13" ht="56.25" x14ac:dyDescent="0.3">
      <c r="A59" s="81"/>
      <c r="B59" s="27" t="s">
        <v>72</v>
      </c>
      <c r="C59" s="3" t="s">
        <v>16</v>
      </c>
      <c r="D59" s="28" t="s">
        <v>84</v>
      </c>
      <c r="E59" s="28">
        <v>1</v>
      </c>
      <c r="F59" s="43">
        <v>16200</v>
      </c>
      <c r="G59" s="43">
        <v>18670</v>
      </c>
      <c r="H59" s="43">
        <v>14000</v>
      </c>
      <c r="I59" s="44">
        <f t="shared" si="4"/>
        <v>16290</v>
      </c>
      <c r="J59" s="4">
        <f t="shared" si="5"/>
        <v>2336.3004943713895</v>
      </c>
      <c r="K59" s="4">
        <f t="shared" si="6"/>
        <v>14.341930597737198</v>
      </c>
      <c r="L59" s="45" t="s">
        <v>4</v>
      </c>
      <c r="M59" s="46">
        <f t="shared" si="7"/>
        <v>16290</v>
      </c>
    </row>
    <row r="60" spans="1:13" ht="56.25" x14ac:dyDescent="0.3">
      <c r="A60" s="81"/>
      <c r="B60" s="27" t="s">
        <v>101</v>
      </c>
      <c r="C60" s="75" t="s">
        <v>16</v>
      </c>
      <c r="D60" s="28" t="s">
        <v>102</v>
      </c>
      <c r="E60" s="34" t="s">
        <v>108</v>
      </c>
      <c r="F60" s="43">
        <v>7260</v>
      </c>
      <c r="G60" s="43">
        <v>8065</v>
      </c>
      <c r="H60" s="43">
        <v>6050</v>
      </c>
      <c r="I60" s="44">
        <f t="shared" si="4"/>
        <v>7125</v>
      </c>
      <c r="J60" s="4">
        <f t="shared" si="5"/>
        <v>1014.2608145837046</v>
      </c>
      <c r="K60" s="4">
        <f t="shared" si="6"/>
        <v>14.235239502929186</v>
      </c>
      <c r="L60" s="45" t="s">
        <v>4</v>
      </c>
      <c r="M60" s="46">
        <f>I60*13</f>
        <v>92625</v>
      </c>
    </row>
    <row r="61" spans="1:13" ht="56.25" x14ac:dyDescent="0.3">
      <c r="A61" s="81"/>
      <c r="B61" s="54" t="s">
        <v>73</v>
      </c>
      <c r="C61" s="3" t="s">
        <v>16</v>
      </c>
      <c r="D61" s="28" t="s">
        <v>86</v>
      </c>
      <c r="E61" s="28">
        <v>12</v>
      </c>
      <c r="F61" s="43">
        <v>357</v>
      </c>
      <c r="G61" s="43">
        <v>428</v>
      </c>
      <c r="H61" s="43">
        <v>325</v>
      </c>
      <c r="I61" s="44">
        <f t="shared" si="4"/>
        <v>370</v>
      </c>
      <c r="J61" s="4">
        <f t="shared" si="5"/>
        <v>52.716221412388805</v>
      </c>
      <c r="K61" s="4">
        <f t="shared" si="6"/>
        <v>14.247627408753729</v>
      </c>
      <c r="L61" s="45" t="s">
        <v>4</v>
      </c>
      <c r="M61" s="46">
        <f t="shared" si="7"/>
        <v>4440</v>
      </c>
    </row>
    <row r="62" spans="1:13" ht="56.25" x14ac:dyDescent="0.3">
      <c r="A62" s="81"/>
      <c r="B62" s="27" t="s">
        <v>74</v>
      </c>
      <c r="C62" s="3" t="s">
        <v>16</v>
      </c>
      <c r="D62" s="28" t="s">
        <v>86</v>
      </c>
      <c r="E62" s="28">
        <v>100</v>
      </c>
      <c r="F62" s="43">
        <v>124</v>
      </c>
      <c r="G62" s="43">
        <v>139</v>
      </c>
      <c r="H62" s="43">
        <v>103</v>
      </c>
      <c r="I62" s="44">
        <f t="shared" si="4"/>
        <v>122</v>
      </c>
      <c r="J62" s="4">
        <f t="shared" si="5"/>
        <v>18.083141320025124</v>
      </c>
      <c r="K62" s="4">
        <f t="shared" si="6"/>
        <v>14.822246983627153</v>
      </c>
      <c r="L62" s="45" t="s">
        <v>4</v>
      </c>
      <c r="M62" s="46">
        <f t="shared" si="7"/>
        <v>12200</v>
      </c>
    </row>
    <row r="63" spans="1:13" ht="56.25" x14ac:dyDescent="0.3">
      <c r="A63" s="81"/>
      <c r="B63" s="57" t="s">
        <v>75</v>
      </c>
      <c r="C63" s="3" t="s">
        <v>16</v>
      </c>
      <c r="D63" s="28" t="s">
        <v>86</v>
      </c>
      <c r="E63" s="28">
        <v>320</v>
      </c>
      <c r="F63" s="43">
        <v>22.4</v>
      </c>
      <c r="G63" s="43">
        <v>24.9</v>
      </c>
      <c r="H63" s="43">
        <v>18.7</v>
      </c>
      <c r="I63" s="44">
        <f t="shared" si="4"/>
        <v>22</v>
      </c>
      <c r="J63" s="4">
        <f t="shared" si="5"/>
        <v>3.1192947920964289</v>
      </c>
      <c r="K63" s="4">
        <f t="shared" si="6"/>
        <v>14.178612691347404</v>
      </c>
      <c r="L63" s="45" t="s">
        <v>4</v>
      </c>
      <c r="M63" s="46">
        <f t="shared" si="7"/>
        <v>7040</v>
      </c>
    </row>
    <row r="64" spans="1:13" ht="56.25" x14ac:dyDescent="0.3">
      <c r="A64" s="81"/>
      <c r="B64" s="53" t="s">
        <v>76</v>
      </c>
      <c r="C64" s="3" t="s">
        <v>16</v>
      </c>
      <c r="D64" s="28" t="s">
        <v>86</v>
      </c>
      <c r="E64" s="28">
        <v>15000</v>
      </c>
      <c r="F64" s="43">
        <v>13.26</v>
      </c>
      <c r="G64" s="43">
        <v>14.69</v>
      </c>
      <c r="H64" s="43">
        <v>11.05</v>
      </c>
      <c r="I64" s="44">
        <f t="shared" si="4"/>
        <v>13</v>
      </c>
      <c r="J64" s="4">
        <f t="shared" si="5"/>
        <v>1.8338756773565734</v>
      </c>
      <c r="K64" s="4">
        <f t="shared" si="6"/>
        <v>14.106735979665949</v>
      </c>
      <c r="L64" s="45" t="s">
        <v>4</v>
      </c>
      <c r="M64" s="46">
        <f t="shared" si="7"/>
        <v>195000</v>
      </c>
    </row>
    <row r="65" spans="1:14" ht="56.25" x14ac:dyDescent="0.3">
      <c r="A65" s="81"/>
      <c r="B65" s="27" t="s">
        <v>77</v>
      </c>
      <c r="C65" s="3" t="s">
        <v>16</v>
      </c>
      <c r="D65" s="28" t="s">
        <v>86</v>
      </c>
      <c r="E65" s="28">
        <v>200</v>
      </c>
      <c r="F65" s="43">
        <v>1254</v>
      </c>
      <c r="G65" s="43">
        <v>1391</v>
      </c>
      <c r="H65" s="43">
        <v>1045</v>
      </c>
      <c r="I65" s="44">
        <f t="shared" si="4"/>
        <v>1230</v>
      </c>
      <c r="J65" s="4">
        <f t="shared" si="5"/>
        <v>174.24408167854654</v>
      </c>
      <c r="K65" s="4">
        <f t="shared" si="6"/>
        <v>14.166185502320857</v>
      </c>
      <c r="L65" s="45" t="s">
        <v>4</v>
      </c>
      <c r="M65" s="46">
        <f t="shared" si="7"/>
        <v>246000</v>
      </c>
    </row>
    <row r="66" spans="1:14" ht="56.25" x14ac:dyDescent="0.3">
      <c r="A66" s="81"/>
      <c r="B66" s="27" t="s">
        <v>78</v>
      </c>
      <c r="C66" s="3" t="s">
        <v>16</v>
      </c>
      <c r="D66" s="28" t="s">
        <v>86</v>
      </c>
      <c r="E66" s="28">
        <v>200</v>
      </c>
      <c r="F66" s="43">
        <v>354</v>
      </c>
      <c r="G66" s="43">
        <v>395</v>
      </c>
      <c r="H66" s="43">
        <v>295</v>
      </c>
      <c r="I66" s="44">
        <f t="shared" si="4"/>
        <v>348</v>
      </c>
      <c r="J66" s="4">
        <f t="shared" si="5"/>
        <v>50.269274910227224</v>
      </c>
      <c r="K66" s="4">
        <f t="shared" si="6"/>
        <v>14.445193939720467</v>
      </c>
      <c r="L66" s="45" t="s">
        <v>4</v>
      </c>
      <c r="M66" s="46">
        <f t="shared" si="7"/>
        <v>69600</v>
      </c>
    </row>
    <row r="67" spans="1:14" ht="63.75" x14ac:dyDescent="0.3">
      <c r="A67" s="81"/>
      <c r="B67" s="27" t="s">
        <v>79</v>
      </c>
      <c r="C67" s="3" t="s">
        <v>16</v>
      </c>
      <c r="D67" s="28" t="s">
        <v>84</v>
      </c>
      <c r="E67" s="28">
        <v>1</v>
      </c>
      <c r="F67" s="43">
        <v>38000</v>
      </c>
      <c r="G67" s="43">
        <v>41300</v>
      </c>
      <c r="H67" s="43">
        <v>32000</v>
      </c>
      <c r="I67" s="44">
        <f t="shared" si="4"/>
        <v>37100</v>
      </c>
      <c r="J67" s="4">
        <f t="shared" si="5"/>
        <v>4714.8700936505129</v>
      </c>
      <c r="K67" s="4">
        <f t="shared" si="6"/>
        <v>12.708544726820788</v>
      </c>
      <c r="L67" s="45" t="s">
        <v>4</v>
      </c>
      <c r="M67" s="46">
        <f t="shared" si="7"/>
        <v>37100</v>
      </c>
    </row>
    <row r="68" spans="1:14" ht="63.75" x14ac:dyDescent="0.3">
      <c r="A68" s="81"/>
      <c r="B68" s="27" t="s">
        <v>80</v>
      </c>
      <c r="C68" s="3" t="s">
        <v>16</v>
      </c>
      <c r="D68" s="28" t="s">
        <v>84</v>
      </c>
      <c r="E68" s="28">
        <v>1</v>
      </c>
      <c r="F68" s="43">
        <v>60000</v>
      </c>
      <c r="G68" s="43">
        <v>72740</v>
      </c>
      <c r="H68" s="43">
        <v>55000</v>
      </c>
      <c r="I68" s="44">
        <f t="shared" si="0"/>
        <v>62580</v>
      </c>
      <c r="J68" s="4">
        <f t="shared" si="1"/>
        <v>9147.0869679915031</v>
      </c>
      <c r="K68" s="4">
        <f t="shared" si="2"/>
        <v>14.616629862562325</v>
      </c>
      <c r="L68" s="45" t="s">
        <v>4</v>
      </c>
      <c r="M68" s="46">
        <f>I68*E68</f>
        <v>62580</v>
      </c>
    </row>
    <row r="69" spans="1:14" ht="56.25" x14ac:dyDescent="0.3">
      <c r="A69" s="81"/>
      <c r="B69" s="27" t="s">
        <v>103</v>
      </c>
      <c r="C69" s="75" t="s">
        <v>16</v>
      </c>
      <c r="D69" s="28" t="s">
        <v>105</v>
      </c>
      <c r="E69" s="28" t="s">
        <v>106</v>
      </c>
      <c r="F69" s="43">
        <v>568</v>
      </c>
      <c r="G69" s="43">
        <v>477</v>
      </c>
      <c r="H69" s="43">
        <v>425</v>
      </c>
      <c r="I69" s="44">
        <f t="shared" si="0"/>
        <v>490</v>
      </c>
      <c r="J69" s="4">
        <f t="shared" si="1"/>
        <v>72.380936716790288</v>
      </c>
      <c r="K69" s="4">
        <f t="shared" si="2"/>
        <v>14.771619738120467</v>
      </c>
      <c r="L69" s="45" t="s">
        <v>4</v>
      </c>
      <c r="M69" s="46">
        <f>I69*500</f>
        <v>245000</v>
      </c>
    </row>
    <row r="70" spans="1:14" ht="56.25" x14ac:dyDescent="0.3">
      <c r="A70" s="81"/>
      <c r="B70" s="27" t="s">
        <v>104</v>
      </c>
      <c r="C70" s="75" t="s">
        <v>16</v>
      </c>
      <c r="D70" s="28" t="s">
        <v>105</v>
      </c>
      <c r="E70" s="28" t="s">
        <v>107</v>
      </c>
      <c r="F70" s="43">
        <v>9.1999999999999993</v>
      </c>
      <c r="G70" s="43">
        <v>10.1</v>
      </c>
      <c r="H70" s="43">
        <v>7.7</v>
      </c>
      <c r="I70" s="44">
        <f t="shared" si="0"/>
        <v>8.9999999999999982</v>
      </c>
      <c r="J70" s="4">
        <f t="shared" si="1"/>
        <v>1.2124355652982313</v>
      </c>
      <c r="K70" s="4">
        <f t="shared" si="2"/>
        <v>13.471506281091461</v>
      </c>
      <c r="L70" s="45" t="s">
        <v>4</v>
      </c>
      <c r="M70" s="46">
        <f>I70*15000</f>
        <v>134999.99999999997</v>
      </c>
    </row>
    <row r="71" spans="1:14" ht="56.25" x14ac:dyDescent="0.3">
      <c r="A71" s="81"/>
      <c r="B71" s="57" t="s">
        <v>81</v>
      </c>
      <c r="C71" s="3" t="s">
        <v>16</v>
      </c>
      <c r="D71" s="28" t="s">
        <v>94</v>
      </c>
      <c r="E71" s="34" t="s">
        <v>95</v>
      </c>
      <c r="F71" s="43">
        <v>5600</v>
      </c>
      <c r="G71" s="43">
        <v>6670</v>
      </c>
      <c r="H71" s="43">
        <v>5100</v>
      </c>
      <c r="I71" s="44">
        <f t="shared" ref="I71:I73" si="8">AVERAGE(F71:H71)</f>
        <v>5790</v>
      </c>
      <c r="J71" s="4">
        <f t="shared" ref="J71:J73" si="9">STDEV(F71:H71)</f>
        <v>802.05984814102248</v>
      </c>
      <c r="K71" s="4">
        <f t="shared" ref="K71:K73" si="10">J71/I71*100</f>
        <v>13.852501695009023</v>
      </c>
      <c r="L71" s="45" t="s">
        <v>4</v>
      </c>
      <c r="M71" s="46">
        <f>I71*20</f>
        <v>115800</v>
      </c>
    </row>
    <row r="72" spans="1:14" ht="56.25" x14ac:dyDescent="0.3">
      <c r="A72" s="81"/>
      <c r="B72" s="27" t="s">
        <v>82</v>
      </c>
      <c r="C72" s="3" t="s">
        <v>16</v>
      </c>
      <c r="D72" s="33" t="s">
        <v>96</v>
      </c>
      <c r="E72" s="47" t="s">
        <v>97</v>
      </c>
      <c r="F72" s="43">
        <v>1600</v>
      </c>
      <c r="G72" s="43">
        <v>1872</v>
      </c>
      <c r="H72" s="43">
        <v>1400</v>
      </c>
      <c r="I72" s="44">
        <f t="shared" si="8"/>
        <v>1624</v>
      </c>
      <c r="J72" s="4">
        <f t="shared" si="9"/>
        <v>236.91348631937356</v>
      </c>
      <c r="K72" s="4">
        <f t="shared" si="10"/>
        <v>14.588268862030393</v>
      </c>
      <c r="L72" s="45" t="s">
        <v>4</v>
      </c>
      <c r="M72" s="46">
        <f>I72*8*8</f>
        <v>103936</v>
      </c>
    </row>
    <row r="73" spans="1:14" ht="56.25" x14ac:dyDescent="0.3">
      <c r="A73" s="81"/>
      <c r="B73" s="57" t="s">
        <v>83</v>
      </c>
      <c r="C73" s="3" t="s">
        <v>16</v>
      </c>
      <c r="D73" s="28" t="s">
        <v>96</v>
      </c>
      <c r="E73" s="34" t="s">
        <v>98</v>
      </c>
      <c r="F73" s="43">
        <v>4000</v>
      </c>
      <c r="G73" s="43">
        <v>4480</v>
      </c>
      <c r="H73" s="43">
        <v>3340</v>
      </c>
      <c r="I73" s="44">
        <f t="shared" si="8"/>
        <v>3940</v>
      </c>
      <c r="J73" s="4">
        <f t="shared" si="9"/>
        <v>572.36352085016733</v>
      </c>
      <c r="K73" s="4">
        <f t="shared" si="10"/>
        <v>14.526992914978868</v>
      </c>
      <c r="L73" s="45" t="s">
        <v>4</v>
      </c>
      <c r="M73" s="46">
        <f>I73*2*8</f>
        <v>63040</v>
      </c>
    </row>
    <row r="74" spans="1:14" x14ac:dyDescent="0.3">
      <c r="A74" s="81"/>
      <c r="B74" s="1" t="s">
        <v>21</v>
      </c>
      <c r="C74" s="58"/>
      <c r="D74" s="58"/>
      <c r="E74" s="59"/>
      <c r="F74" s="22">
        <f>(F9*E9+F10*E10+F11*E11+F12+F13+F14*E14+F15*E15+F16*E16+F17*E17+F18*E18+F19*E19+F20*E20+F21*E21+F22*E22+F23*E23+F24*E24+F25*E25+F26*E26+F27*E27+F28*E28+F29*E29+F30*E30+F31*E31+F32+F33*E33+F34*1+F35*8+F36*E36+F37*E37+F38*E38+F39*E39+F40*E40+F41*E41+F42*E42+F43*E43+F44*E44+F45*E45+F46*E46+F47*E47+F48*E48+F49*E49+F50*E50+F51*E51+F52*E52+F53*E53+F54*E54+F55*E55+F56*E56+F57*14*5+F58*51+F59*E59+F60*13+F61*E61+F62*E62+F63*E63+F64*E64+F65*E65+F66*E66+F67*E67+F68*E68+F69*500+F70*15000+F71*20+F72*8*8+F73*2*8)</f>
        <v>5268560</v>
      </c>
      <c r="G74" s="22">
        <f>(G9*E9+G10*E10+G11*E11+G12+G13+G14*E14+G15*E15+G16*E16+G17*E17+G18*E18+G19*E19+G20*E20+G21*E21+G22*E22+G23*E23+G24*E24+G25*E25+G26*E26+G27*E27+G28*E28+G29*E29+G30*E30+G31*E31+G32+G33*E33+G34*1+G35*8+G36*E36+G37*E37+G38*E38+G39*E39+G40*E40+G41*E41+G42*E42+G43*E43+G44*E44+G45*E45+G46*E46+G47*E47+G48*E48+G49*E49+G50*E50+G51*E51+G52*E52+G53*E53+G54*E54+G55*E55+G56*E56+G57*14*5+G58*51+G59*E59+G60*13+G61*E61+G62*E62+G63*E63+G64*E64+G65*E65+G66*E66+G67*E67+G68*E68+G69*500+G70*15000+G71*20+G72*8*8+G73*2*8)</f>
        <v>5988151</v>
      </c>
      <c r="H74" s="22">
        <f>(E9*H9+E10*H10+E11*H11+H12+H13+E14*H14+E15*H15+E16*H16+E17*H17+E18*H18+E19*H19+E20*H20+E21*H21+E22*H22+E23*H23+E24*H24+E25*H25+E26*H26+E27*H27+E28*H28+E29*H29+E30*H30+E31*H31+H32+E33*H33+1*H34+8*H35+E36*H36+E37*H37+E38*H38+E39*H39+E40*H40+E41*H41+E42*H42+E43*H43+E44*H44+E45*H45+E46*H46+E47*H47+E48*H48+E49*H49+E50*H50+E51*H51+E52*H52+E53*H53+E54*H54+E55*H55+E56*H56+14*5*H57+51*H58+E59*H59+H60*13+E61*H61+E62*H62+E63*H63+E64*H64+E65*H65+H66*E66+H67*E67+H68*E68+H69*500+H70*15000+20*H71+8*8*H72+2*8*H73)</f>
        <v>4584429</v>
      </c>
      <c r="I74" s="60">
        <f>AVERAGE(F74:H74)</f>
        <v>5280380</v>
      </c>
      <c r="J74" s="97">
        <f>STDEV(F74:H74)</f>
        <v>701935.64350373321</v>
      </c>
      <c r="K74" s="4">
        <f t="shared" si="2"/>
        <v>13.293278959160764</v>
      </c>
      <c r="L74" s="45" t="s">
        <v>4</v>
      </c>
      <c r="M74" s="61">
        <f>SUM(M9:M73)</f>
        <v>5280380</v>
      </c>
    </row>
    <row r="75" spans="1:14" x14ac:dyDescent="0.3">
      <c r="A75" s="81"/>
      <c r="B75" s="82" t="s">
        <v>1</v>
      </c>
      <c r="C75" s="8"/>
      <c r="D75" s="9"/>
      <c r="E75" s="18"/>
      <c r="F75" s="9"/>
      <c r="G75" s="9"/>
      <c r="H75" s="9"/>
      <c r="I75" s="9"/>
      <c r="J75" s="9"/>
      <c r="K75" s="9"/>
      <c r="L75" s="9"/>
      <c r="M75" s="10"/>
    </row>
    <row r="76" spans="1:14" x14ac:dyDescent="0.3">
      <c r="A76" s="81"/>
      <c r="B76" s="82"/>
      <c r="C76" s="11"/>
      <c r="D76" s="12"/>
      <c r="E76" s="19"/>
      <c r="F76" s="12"/>
      <c r="G76" s="12"/>
      <c r="H76" s="12"/>
      <c r="I76" s="12"/>
      <c r="J76" s="12"/>
      <c r="K76" s="12"/>
      <c r="L76" s="12"/>
      <c r="M76" s="13"/>
    </row>
    <row r="77" spans="1:14" x14ac:dyDescent="0.3">
      <c r="A77" s="81"/>
      <c r="B77" s="82" t="s">
        <v>2</v>
      </c>
      <c r="C77" s="8"/>
      <c r="D77" s="9"/>
      <c r="E77" s="18"/>
      <c r="F77" s="31"/>
      <c r="G77" s="31"/>
      <c r="H77" s="31"/>
      <c r="I77" s="9"/>
      <c r="J77" s="9"/>
      <c r="K77" s="9"/>
      <c r="L77" s="9"/>
      <c r="M77" s="10"/>
    </row>
    <row r="78" spans="1:14" x14ac:dyDescent="0.3">
      <c r="A78" s="81"/>
      <c r="B78" s="82"/>
      <c r="C78" s="11"/>
      <c r="D78" s="12"/>
      <c r="E78" s="19"/>
      <c r="F78" s="32"/>
      <c r="G78" s="32"/>
      <c r="H78" s="32"/>
      <c r="I78" s="12"/>
      <c r="J78" s="12"/>
      <c r="K78" s="12"/>
      <c r="L78" s="12"/>
      <c r="M78" s="13"/>
    </row>
    <row r="79" spans="1:14" ht="34.5" customHeight="1" x14ac:dyDescent="0.3">
      <c r="A79" s="81"/>
      <c r="B79" s="1" t="s">
        <v>3</v>
      </c>
      <c r="C79" s="14"/>
      <c r="D79" s="15"/>
      <c r="E79" s="20"/>
      <c r="F79" s="30"/>
      <c r="G79" s="30"/>
      <c r="H79" s="30"/>
      <c r="I79" s="15"/>
      <c r="J79" s="15"/>
      <c r="K79" s="15"/>
      <c r="L79" s="15"/>
      <c r="M79" s="16"/>
      <c r="N79" s="7"/>
    </row>
    <row r="80" spans="1:14" x14ac:dyDescent="0.3">
      <c r="A80" s="81"/>
      <c r="B80" s="23"/>
      <c r="C80" s="23"/>
      <c r="D80" s="23"/>
      <c r="E80" s="62"/>
      <c r="F80" s="23"/>
      <c r="G80" s="23"/>
      <c r="H80" s="63"/>
      <c r="I80" s="23"/>
      <c r="J80" s="23"/>
      <c r="K80" s="23"/>
      <c r="L80" s="23"/>
      <c r="M80" s="64"/>
      <c r="N80" s="7"/>
    </row>
    <row r="81" spans="1:14" x14ac:dyDescent="0.3">
      <c r="A81" s="81"/>
      <c r="B81" s="24" t="s">
        <v>8</v>
      </c>
      <c r="C81" s="24"/>
      <c r="D81" s="24"/>
      <c r="E81" s="65"/>
      <c r="F81" s="24"/>
      <c r="G81" s="29"/>
      <c r="H81" s="24"/>
      <c r="I81" s="24"/>
      <c r="J81" s="24"/>
      <c r="K81" s="24"/>
      <c r="L81" s="24"/>
      <c r="M81" s="66"/>
      <c r="N81" s="7"/>
    </row>
    <row r="82" spans="1:14" x14ac:dyDescent="0.3">
      <c r="A82" s="81"/>
      <c r="B82" s="24"/>
      <c r="C82" s="24"/>
      <c r="D82" s="24"/>
      <c r="E82" s="65"/>
      <c r="F82" s="24"/>
      <c r="G82" s="24"/>
      <c r="H82" s="24"/>
      <c r="I82" s="24"/>
      <c r="J82" s="24"/>
      <c r="K82" s="24"/>
      <c r="L82" s="24"/>
      <c r="M82" s="66"/>
      <c r="N82" s="7"/>
    </row>
    <row r="83" spans="1:14" x14ac:dyDescent="0.3">
      <c r="A83" s="81"/>
      <c r="B83" s="24" t="s">
        <v>22</v>
      </c>
      <c r="C83" s="24"/>
      <c r="D83" s="24"/>
      <c r="E83" s="65"/>
      <c r="F83" s="29"/>
      <c r="G83" s="29"/>
      <c r="H83" s="24"/>
      <c r="I83" s="24"/>
      <c r="J83" s="24"/>
      <c r="K83" s="24"/>
      <c r="L83" s="24"/>
      <c r="M83" s="66"/>
      <c r="N83" s="7"/>
    </row>
    <row r="84" spans="1:14" x14ac:dyDescent="0.3">
      <c r="A84" s="81"/>
      <c r="B84" s="24"/>
      <c r="C84" s="24"/>
      <c r="D84" s="24"/>
      <c r="E84" s="65"/>
      <c r="F84" s="24"/>
      <c r="G84" s="24"/>
      <c r="H84" s="24"/>
      <c r="I84" s="24"/>
      <c r="J84" s="24"/>
      <c r="K84" s="24"/>
      <c r="L84" s="24"/>
      <c r="M84" s="66"/>
      <c r="N84" s="7"/>
    </row>
    <row r="85" spans="1:14" x14ac:dyDescent="0.3">
      <c r="A85" s="81"/>
      <c r="B85" s="24" t="s">
        <v>23</v>
      </c>
      <c r="C85" s="24"/>
      <c r="D85" s="24"/>
      <c r="E85" s="65"/>
      <c r="F85" s="24"/>
      <c r="G85" s="24"/>
      <c r="H85" s="24"/>
      <c r="I85" s="24"/>
      <c r="J85" s="24"/>
      <c r="K85" s="24"/>
      <c r="L85" s="24"/>
      <c r="M85" s="66"/>
      <c r="N85" s="7"/>
    </row>
    <row r="86" spans="1:14" x14ac:dyDescent="0.3">
      <c r="A86" s="81"/>
      <c r="B86" s="24"/>
      <c r="C86" s="24"/>
      <c r="D86" s="24"/>
      <c r="E86" s="65"/>
      <c r="F86" s="24"/>
      <c r="G86" s="24"/>
      <c r="H86" s="29"/>
      <c r="I86" s="24"/>
      <c r="J86" s="24"/>
      <c r="K86" s="24"/>
      <c r="L86" s="24"/>
      <c r="M86" s="66"/>
      <c r="N86" s="7"/>
    </row>
    <row r="87" spans="1:14" x14ac:dyDescent="0.3">
      <c r="A87" s="81"/>
      <c r="B87" s="24"/>
      <c r="C87" s="24"/>
      <c r="D87" s="24"/>
      <c r="E87" s="65"/>
      <c r="F87" s="24"/>
      <c r="G87" s="96">
        <v>12183560</v>
      </c>
      <c r="H87" s="29">
        <v>14623400</v>
      </c>
      <c r="I87" s="96">
        <v>15702560</v>
      </c>
      <c r="J87" s="96">
        <f>AVERAGE(G87:I87)</f>
        <v>14169840</v>
      </c>
      <c r="K87" s="24"/>
      <c r="L87" s="24"/>
      <c r="M87" s="66"/>
      <c r="N87" s="7"/>
    </row>
    <row r="88" spans="1:14" x14ac:dyDescent="0.3">
      <c r="A88" s="81"/>
      <c r="B88" s="24"/>
      <c r="C88" s="24"/>
      <c r="D88" s="24"/>
      <c r="E88" s="65"/>
      <c r="F88" s="24"/>
      <c r="G88" s="24"/>
      <c r="H88" s="29"/>
      <c r="I88" s="24"/>
      <c r="J88" s="24"/>
      <c r="K88" s="24"/>
      <c r="L88" s="24"/>
      <c r="M88" s="66"/>
      <c r="N88" s="7"/>
    </row>
    <row r="89" spans="1:14" x14ac:dyDescent="0.3">
      <c r="A89" s="81"/>
      <c r="B89" s="24"/>
      <c r="C89" s="24"/>
      <c r="D89" s="24"/>
      <c r="E89" s="65"/>
      <c r="F89" s="24"/>
      <c r="G89" s="24"/>
      <c r="H89" s="29"/>
      <c r="I89" s="24"/>
      <c r="J89" s="24"/>
      <c r="K89" s="24"/>
      <c r="L89" s="24"/>
      <c r="M89" s="66"/>
      <c r="N89" s="7"/>
    </row>
    <row r="90" spans="1:14" x14ac:dyDescent="0.3">
      <c r="A90" s="81"/>
      <c r="B90" s="24"/>
      <c r="C90" s="24"/>
      <c r="D90" s="24"/>
      <c r="E90" s="65"/>
      <c r="F90" s="24"/>
      <c r="G90" s="24"/>
      <c r="H90" s="29"/>
      <c r="I90" s="24"/>
      <c r="J90" s="24"/>
      <c r="K90" s="24"/>
      <c r="L90" s="24"/>
      <c r="M90" s="66"/>
      <c r="N90" s="7"/>
    </row>
    <row r="91" spans="1:14" x14ac:dyDescent="0.3">
      <c r="A91" s="67"/>
      <c r="B91" s="24"/>
      <c r="C91" s="24"/>
      <c r="D91" s="24"/>
      <c r="E91" s="65"/>
      <c r="F91" s="24"/>
      <c r="G91" s="24"/>
      <c r="H91" s="29"/>
      <c r="I91" s="24"/>
      <c r="J91" s="24"/>
      <c r="K91" s="24"/>
      <c r="L91" s="24"/>
      <c r="M91" s="66"/>
      <c r="N91" s="7"/>
    </row>
    <row r="92" spans="1:14" x14ac:dyDescent="0.3">
      <c r="A92" s="76"/>
      <c r="B92" s="24"/>
      <c r="C92" s="24"/>
      <c r="D92" s="24"/>
      <c r="E92" s="65"/>
      <c r="F92" s="24"/>
      <c r="G92" s="24"/>
      <c r="H92" s="29"/>
      <c r="I92" s="24"/>
      <c r="J92" s="24"/>
      <c r="K92" s="24"/>
      <c r="L92" s="24"/>
      <c r="M92" s="66"/>
      <c r="N92" s="7"/>
    </row>
    <row r="93" spans="1:14" x14ac:dyDescent="0.3">
      <c r="A93" s="76"/>
      <c r="B93" s="24"/>
      <c r="C93" s="24"/>
      <c r="D93" s="24"/>
      <c r="E93" s="65"/>
      <c r="F93" s="24"/>
      <c r="G93" s="24"/>
      <c r="H93" s="29"/>
      <c r="I93" s="24"/>
      <c r="J93" s="24"/>
      <c r="K93" s="24"/>
      <c r="L93" s="24"/>
      <c r="M93" s="66"/>
      <c r="N93" s="7"/>
    </row>
    <row r="94" spans="1:14" ht="57" hidden="1" customHeight="1" x14ac:dyDescent="0.3">
      <c r="A94" s="76"/>
      <c r="B94" s="24"/>
      <c r="C94" s="24"/>
      <c r="D94" s="24"/>
      <c r="E94" s="65"/>
      <c r="F94" s="24"/>
      <c r="G94" s="24"/>
      <c r="H94" s="29"/>
      <c r="I94" s="24"/>
      <c r="J94" s="24"/>
      <c r="K94" s="24"/>
      <c r="L94" s="24"/>
      <c r="M94" s="66"/>
      <c r="N94" s="7"/>
    </row>
    <row r="95" spans="1:14" x14ac:dyDescent="0.3">
      <c r="A95" s="76"/>
      <c r="B95" s="24"/>
      <c r="C95" s="24"/>
      <c r="D95" s="24"/>
      <c r="E95" s="65"/>
      <c r="F95" s="24"/>
      <c r="G95" s="24"/>
      <c r="H95" s="29"/>
      <c r="I95" s="24"/>
      <c r="J95" s="24"/>
      <c r="K95" s="24"/>
      <c r="L95" s="24"/>
      <c r="M95" s="66"/>
      <c r="N95" s="7"/>
    </row>
    <row r="96" spans="1:14" ht="19.5" thickBot="1" x14ac:dyDescent="0.35">
      <c r="A96" s="68"/>
      <c r="B96" s="25"/>
      <c r="C96" s="25"/>
      <c r="D96" s="25"/>
      <c r="E96" s="69"/>
      <c r="F96" s="25"/>
      <c r="G96" s="25"/>
      <c r="H96" s="70"/>
      <c r="I96" s="25"/>
      <c r="J96" s="25"/>
      <c r="K96" s="25"/>
      <c r="L96" s="25"/>
      <c r="M96" s="71"/>
      <c r="N96" s="7"/>
    </row>
    <row r="97" spans="1:14" x14ac:dyDescent="0.3">
      <c r="A97" s="72"/>
      <c r="N97" s="7"/>
    </row>
  </sheetData>
  <mergeCells count="20">
    <mergeCell ref="B1:M1"/>
    <mergeCell ref="B2:M2"/>
    <mergeCell ref="A3:M3"/>
    <mergeCell ref="A4:A5"/>
    <mergeCell ref="B4:B5"/>
    <mergeCell ref="C4:C5"/>
    <mergeCell ref="D4:D5"/>
    <mergeCell ref="E4:E5"/>
    <mergeCell ref="F4:H5"/>
    <mergeCell ref="I4:I5"/>
    <mergeCell ref="M4:M5"/>
    <mergeCell ref="A94:A95"/>
    <mergeCell ref="J4:J5"/>
    <mergeCell ref="K4:K5"/>
    <mergeCell ref="L4:L5"/>
    <mergeCell ref="F6:H6"/>
    <mergeCell ref="A7:A90"/>
    <mergeCell ref="B75:B76"/>
    <mergeCell ref="B77:B78"/>
    <mergeCell ref="A92:A93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2021-11-22T06:43:29Z</dcterms:modified>
</cp:coreProperties>
</file>