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78ED2196-F26A-40EB-B689-BDD1613F974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Лист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8" i="3" l="1"/>
  <c r="N27" i="3"/>
  <c r="N26" i="3"/>
  <c r="N9" i="3"/>
  <c r="N31" i="3" s="1"/>
  <c r="N10" i="3"/>
  <c r="N11" i="3"/>
  <c r="N12" i="3"/>
  <c r="N13" i="3"/>
  <c r="N17" i="3"/>
  <c r="N25" i="3"/>
  <c r="H31" i="3"/>
  <c r="G31" i="3"/>
  <c r="K31" i="3" s="1"/>
  <c r="I31" i="3"/>
  <c r="J27" i="3" l="1"/>
  <c r="K27" i="3"/>
  <c r="L27" i="3"/>
  <c r="J26" i="3"/>
  <c r="K26" i="3"/>
  <c r="L26" i="3"/>
  <c r="J29" i="3" l="1"/>
  <c r="K29" i="3"/>
  <c r="L29" i="3" s="1"/>
  <c r="N29" i="3" l="1"/>
  <c r="K24" i="3" l="1"/>
  <c r="K22" i="3"/>
  <c r="K20" i="3"/>
  <c r="K18" i="3"/>
  <c r="K16" i="3"/>
  <c r="K14" i="3"/>
  <c r="K12" i="3"/>
  <c r="K28" i="3" l="1"/>
  <c r="K30" i="3"/>
  <c r="K23" i="3"/>
  <c r="J28" i="3"/>
  <c r="J23" i="3"/>
  <c r="K25" i="3"/>
  <c r="J30" i="3"/>
  <c r="J9" i="3"/>
  <c r="J10" i="3"/>
  <c r="J17" i="3"/>
  <c r="J19" i="3"/>
  <c r="J24" i="3"/>
  <c r="K9" i="3"/>
  <c r="L9" i="3" s="1"/>
  <c r="K10" i="3"/>
  <c r="J12" i="3"/>
  <c r="J14" i="3"/>
  <c r="J16" i="3"/>
  <c r="J18" i="3"/>
  <c r="J20" i="3"/>
  <c r="J22" i="3"/>
  <c r="J25" i="3"/>
  <c r="N22" i="3" l="1"/>
  <c r="N24" i="3"/>
  <c r="N20" i="3"/>
  <c r="N19" i="3"/>
  <c r="N30" i="3"/>
  <c r="N18" i="3"/>
  <c r="N16" i="3"/>
  <c r="N23" i="3"/>
  <c r="N14" i="3"/>
  <c r="L10" i="3"/>
  <c r="L30" i="3"/>
  <c r="L25" i="3"/>
  <c r="L24" i="3"/>
  <c r="L14" i="3"/>
  <c r="L22" i="3"/>
  <c r="K19" i="3"/>
  <c r="L19" i="3" s="1"/>
  <c r="K15" i="3"/>
  <c r="J11" i="3"/>
  <c r="L12" i="3"/>
  <c r="K11" i="3"/>
  <c r="J15" i="3"/>
  <c r="L20" i="3"/>
  <c r="L28" i="3"/>
  <c r="K21" i="3"/>
  <c r="K17" i="3"/>
  <c r="L17" i="3" s="1"/>
  <c r="K13" i="3"/>
  <c r="J21" i="3"/>
  <c r="J13" i="3"/>
  <c r="L23" i="3"/>
  <c r="L18" i="3"/>
  <c r="L16" i="3"/>
  <c r="N21" i="3" l="1"/>
  <c r="N15" i="3"/>
  <c r="L11" i="3"/>
  <c r="L13" i="3"/>
  <c r="L21" i="3"/>
  <c r="J31" i="3"/>
  <c r="L31" i="3" s="1"/>
  <c r="L15" i="3"/>
</calcChain>
</file>

<file path=xl/sharedStrings.xml><?xml version="1.0" encoding="utf-8"?>
<sst xmlns="http://schemas.openxmlformats.org/spreadsheetml/2006/main" count="133" uniqueCount="56">
  <si>
    <t>Средняя</t>
  </si>
  <si>
    <t>Коммерческое предложение № 1</t>
  </si>
  <si>
    <t>Коммерческое предложение № 2</t>
  </si>
  <si>
    <t>Коммерческое предложение № 3</t>
  </si>
  <si>
    <t>Однородный</t>
  </si>
  <si>
    <t>Среднее квадратичное отклонение (Q)</t>
  </si>
  <si>
    <t>Коэффицент вариации (V)</t>
  </si>
  <si>
    <t>Однородность (V&lt;33%)/неоднородность значений выявленных цен (V&gt;33%)</t>
  </si>
  <si>
    <t>Ф.И.О. и должность лица, получившего указанные сведения:</t>
  </si>
  <si>
    <t xml:space="preserve">Начальная (максимальная) цена договора </t>
  </si>
  <si>
    <t>Таблица расчета начальной (максимальной) цены договора</t>
  </si>
  <si>
    <t>Наименование услуги</t>
  </si>
  <si>
    <t>Основнаые характеристики</t>
  </si>
  <si>
    <t>Единица тарифа</t>
  </si>
  <si>
    <t>Единичные цены (тарифы)</t>
  </si>
  <si>
    <t>Источники информации</t>
  </si>
  <si>
    <t>в соответствии с Техническим заданием</t>
  </si>
  <si>
    <t>№1</t>
  </si>
  <si>
    <t>№2</t>
  </si>
  <si>
    <t>№3</t>
  </si>
  <si>
    <t>Количество</t>
  </si>
  <si>
    <t>Итого начальная (максимальная) цена</t>
  </si>
  <si>
    <t>Подпись___________________/_________________/</t>
  </si>
  <si>
    <t>Дата составления таблицы __________________________</t>
  </si>
  <si>
    <t>Разработка дизайн макетов полиграфической и широкоформатной продукции.</t>
  </si>
  <si>
    <t>Конструкция флагшток Виндер "Парус" (высота не менее 3,7 м.).</t>
  </si>
  <si>
    <t>Флаг для флагшток Виндер "Парус" с нанесением (флаг: размер 90х330 см.).</t>
  </si>
  <si>
    <t>Конструкция флагшток "Снэйк" (телескопический флагшток длиной 5 м.).</t>
  </si>
  <si>
    <t>Флаг для флагшток "Снейк" с нанесением (флаг: треугольная форма, размер 400х40 см.).</t>
  </si>
  <si>
    <t>Конструкция пресс-волл, размером 6х3 м., усиленная мобильная сборная конструкция из связок хромированных труб.</t>
  </si>
  <si>
    <t>Конструкция пресс-волл, размером 3х2,5 м., мобильная сборная конструкция из связок хромированных труб.</t>
  </si>
  <si>
    <t>Баннер для пресс-вола, размером 3х2,5 м. Эскиз по согласованию с Заказчиком.</t>
  </si>
  <si>
    <t>Баннер для пресс-вола, размером 6х3 м. Эскиз по согласованию с Заказчиком.</t>
  </si>
  <si>
    <t>Баннер тематический растяжка, размером 0,56х15,15 м. Эскиз по согласованию с Заказчиком.</t>
  </si>
  <si>
    <t>Баннер тематический растяжка, размером 0,75х15,15 м. Эскиз по согласованию с Заказчиком.</t>
  </si>
  <si>
    <t>Баннер тематический растяжка, размером 0,56х13 м. Эскиз по согласованию с Заказчиком.</t>
  </si>
  <si>
    <t>Баннер тематический растяжка, размером 0,75х16 м. Эскиз по согласованию с Заказчиком.</t>
  </si>
  <si>
    <t>Баннер для тематический, размером 40х3 м. Эскиз по согласованию с Заказчиком.</t>
  </si>
  <si>
    <t>Баннер для тематический, размером 0,75х0,9 м. Эскиз по согласованию с Заказчиком.</t>
  </si>
  <si>
    <t>Услуги по монтажу/демонтажу широкоформатной продукции.</t>
  </si>
  <si>
    <t>Диплом (размер: 210х297 мм. (формат А4)). Эскиз по согласованию с Заказчиком.</t>
  </si>
  <si>
    <t xml:space="preserve">Врачебная общепрофильная выездная бригада скорой медицинской помощи. Медицинский персонал должен иметь действующие сертификаты. </t>
  </si>
  <si>
    <t>Автотранспорт для перевозки, инвентаря, оборудования и материалов с услугой погрузки/разгрузки.</t>
  </si>
  <si>
    <t>усл.</t>
  </si>
  <si>
    <t>-</t>
  </si>
  <si>
    <t>шт.</t>
  </si>
  <si>
    <t>усл/час</t>
  </si>
  <si>
    <t>3/8</t>
  </si>
  <si>
    <t>2</t>
  </si>
  <si>
    <t>Автобус большой вместимости (комфортабельный автобус, количество посадочных мест не менее 50).</t>
  </si>
  <si>
    <t>3/12</t>
  </si>
  <si>
    <t>4</t>
  </si>
  <si>
    <t>Вымпел (размер: не менее 20х30 см.). Макет и эскиз по согласованию с Заказчиком.</t>
  </si>
  <si>
    <t>Футболка с нанесением. Эскиз и размерный ряд по согласованию с Заказчиком.</t>
  </si>
  <si>
    <t>2/13</t>
  </si>
  <si>
    <t>Оказание комплекса услуг по организации и проведению ХII Фестиваля спортивных единоборств и боевых искусств "Кубок равноапостольного Николая Японского"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</si>
</sst>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7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4" fillId="0" borderId="0" xfId="0" applyFont="1" applyFill="1" applyBorder="1" applyAlignment="1">
      <alignment vertical="center"/>
    </xf>
    <xf numFmtId="4" fontId="3" fillId="0" borderId="0" xfId="0" applyNumberFormat="1" applyFont="1" applyFill="1" applyAlignment="1">
      <alignment vertical="center"/>
    </xf>
    <xf numFmtId="0" fontId="4" fillId="0" borderId="6" xfId="0" applyFont="1" applyFill="1" applyBorder="1" applyAlignment="1">
      <alignment vertical="center"/>
    </xf>
    <xf numFmtId="1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4" fillId="0" borderId="7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1" fontId="2" fillId="0" borderId="3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vertical="center" wrapText="1"/>
    </xf>
    <xf numFmtId="1" fontId="3" fillId="0" borderId="18" xfId="0" applyNumberFormat="1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1" fontId="3" fillId="0" borderId="16" xfId="0" applyNumberFormat="1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4" fontId="3" fillId="0" borderId="18" xfId="0" applyNumberFormat="1" applyFont="1" applyFill="1" applyBorder="1" applyAlignment="1">
      <alignment vertical="center" wrapText="1"/>
    </xf>
    <xf numFmtId="4" fontId="3" fillId="0" borderId="16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1" fontId="3" fillId="0" borderId="3" xfId="0" applyNumberFormat="1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1" fontId="4" fillId="0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1" fontId="3" fillId="0" borderId="11" xfId="0" applyNumberFormat="1" applyFont="1" applyFill="1" applyBorder="1" applyAlignment="1">
      <alignment vertical="center"/>
    </xf>
    <xf numFmtId="4" fontId="3" fillId="0" borderId="11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" fontId="3" fillId="0" borderId="0" xfId="0" applyNumberFormat="1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2" fontId="5" fillId="0" borderId="11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vertical="center"/>
    </xf>
    <xf numFmtId="4" fontId="4" fillId="0" borderId="13" xfId="0" applyNumberFormat="1" applyFont="1" applyFill="1" applyBorder="1" applyAlignment="1">
      <alignment horizontal="center" vertical="center" wrapText="1"/>
    </xf>
    <xf numFmtId="4" fontId="4" fillId="0" borderId="14" xfId="0" applyNumberFormat="1" applyFont="1" applyFill="1" applyBorder="1" applyAlignment="1">
      <alignment horizontal="center" vertical="center" wrapText="1"/>
    </xf>
    <xf numFmtId="4" fontId="4" fillId="0" borderId="15" xfId="0" applyNumberFormat="1" applyFont="1" applyFill="1" applyBorder="1" applyAlignment="1">
      <alignment horizontal="center" vertical="center" wrapText="1"/>
    </xf>
    <xf numFmtId="4" fontId="4" fillId="0" borderId="16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4"/>
  <sheetViews>
    <sheetView tabSelected="1" zoomScale="110" zoomScaleNormal="110" workbookViewId="0">
      <selection activeCell="A3" sqref="A3:N3"/>
    </sheetView>
  </sheetViews>
  <sheetFormatPr defaultColWidth="9.140625" defaultRowHeight="15.75" x14ac:dyDescent="0.25"/>
  <cols>
    <col min="1" max="1" width="4.28515625" style="28" customWidth="1"/>
    <col min="2" max="2" width="44.28515625" style="28" customWidth="1"/>
    <col min="3" max="3" width="22.140625" style="28" customWidth="1"/>
    <col min="4" max="4" width="9.28515625" style="28" bestFit="1" customWidth="1"/>
    <col min="5" max="5" width="10.5703125" style="28" customWidth="1"/>
    <col min="6" max="6" width="10.85546875" style="63" customWidth="1"/>
    <col min="7" max="7" width="14.42578125" style="28" customWidth="1"/>
    <col min="8" max="8" width="14.28515625" style="28" bestFit="1" customWidth="1"/>
    <col min="9" max="9" width="14.85546875" style="2" customWidth="1"/>
    <col min="10" max="10" width="14.140625" style="28" customWidth="1"/>
    <col min="11" max="11" width="15.85546875" style="28" bestFit="1" customWidth="1"/>
    <col min="12" max="12" width="13.7109375" style="28" bestFit="1" customWidth="1"/>
    <col min="13" max="13" width="22.28515625" style="28" customWidth="1"/>
    <col min="14" max="14" width="16.28515625" style="28" bestFit="1" customWidth="1"/>
    <col min="15" max="15" width="13.140625" style="2" customWidth="1"/>
    <col min="16" max="16384" width="9.140625" style="28"/>
  </cols>
  <sheetData>
    <row r="1" spans="1:14" ht="22.5" customHeight="1" x14ac:dyDescent="0.25">
      <c r="A1" s="1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ht="39.6" customHeight="1" x14ac:dyDescent="0.25">
      <c r="A2" s="1"/>
      <c r="B2" s="74" t="s">
        <v>10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ht="22.9" customHeight="1" thickBot="1" x14ac:dyDescent="0.3">
      <c r="A3" s="75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ht="47.25" customHeight="1" x14ac:dyDescent="0.25">
      <c r="A4" s="76"/>
      <c r="B4" s="66" t="s">
        <v>11</v>
      </c>
      <c r="C4" s="66" t="s">
        <v>12</v>
      </c>
      <c r="D4" s="66" t="s">
        <v>13</v>
      </c>
      <c r="E4" s="71" t="s">
        <v>20</v>
      </c>
      <c r="F4" s="71" t="s">
        <v>20</v>
      </c>
      <c r="G4" s="78" t="s">
        <v>14</v>
      </c>
      <c r="H4" s="79"/>
      <c r="I4" s="79"/>
      <c r="J4" s="66" t="s">
        <v>0</v>
      </c>
      <c r="K4" s="66" t="s">
        <v>5</v>
      </c>
      <c r="L4" s="66" t="s">
        <v>6</v>
      </c>
      <c r="M4" s="66" t="s">
        <v>7</v>
      </c>
      <c r="N4" s="82" t="s">
        <v>9</v>
      </c>
    </row>
    <row r="5" spans="1:14" ht="72" customHeight="1" x14ac:dyDescent="0.25">
      <c r="A5" s="77"/>
      <c r="B5" s="67"/>
      <c r="C5" s="67"/>
      <c r="D5" s="67"/>
      <c r="E5" s="72"/>
      <c r="F5" s="72"/>
      <c r="G5" s="80"/>
      <c r="H5" s="81"/>
      <c r="I5" s="81"/>
      <c r="J5" s="67"/>
      <c r="K5" s="67"/>
      <c r="L5" s="67"/>
      <c r="M5" s="67"/>
      <c r="N5" s="83"/>
    </row>
    <row r="6" spans="1:14" ht="18.75" customHeight="1" x14ac:dyDescent="0.25">
      <c r="A6" s="3"/>
      <c r="B6" s="13"/>
      <c r="C6" s="13"/>
      <c r="D6" s="13"/>
      <c r="E6" s="13"/>
      <c r="F6" s="4"/>
      <c r="G6" s="68" t="s">
        <v>15</v>
      </c>
      <c r="H6" s="69"/>
      <c r="I6" s="69"/>
      <c r="J6" s="5"/>
      <c r="K6" s="5"/>
      <c r="L6" s="5"/>
      <c r="M6" s="13"/>
      <c r="N6" s="6"/>
    </row>
    <row r="7" spans="1:14" x14ac:dyDescent="0.25">
      <c r="A7" s="70"/>
      <c r="B7" s="10"/>
      <c r="C7" s="10"/>
      <c r="D7" s="10"/>
      <c r="E7" s="10"/>
      <c r="F7" s="29"/>
      <c r="G7" s="13" t="s">
        <v>17</v>
      </c>
      <c r="H7" s="13" t="s">
        <v>18</v>
      </c>
      <c r="I7" s="13" t="s">
        <v>19</v>
      </c>
      <c r="J7" s="10"/>
      <c r="K7" s="30"/>
      <c r="L7" s="30"/>
      <c r="M7" s="30"/>
      <c r="N7" s="14"/>
    </row>
    <row r="8" spans="1:14" ht="20.25" customHeight="1" x14ac:dyDescent="0.25">
      <c r="A8" s="70"/>
      <c r="B8" s="31"/>
      <c r="C8" s="32"/>
      <c r="D8" s="32"/>
      <c r="E8" s="32"/>
      <c r="F8" s="33"/>
      <c r="G8" s="32"/>
      <c r="H8" s="32"/>
      <c r="I8" s="32"/>
      <c r="J8" s="32"/>
      <c r="K8" s="32"/>
      <c r="L8" s="32"/>
      <c r="M8" s="32"/>
      <c r="N8" s="34"/>
    </row>
    <row r="9" spans="1:14" ht="47.25" x14ac:dyDescent="0.25">
      <c r="A9" s="70"/>
      <c r="B9" s="22" t="s">
        <v>24</v>
      </c>
      <c r="C9" s="13" t="s">
        <v>16</v>
      </c>
      <c r="D9" s="15" t="s">
        <v>43</v>
      </c>
      <c r="E9" s="15">
        <v>1</v>
      </c>
      <c r="F9" s="15" t="s">
        <v>44</v>
      </c>
      <c r="G9" s="7">
        <v>10480</v>
      </c>
      <c r="H9" s="7">
        <v>12576</v>
      </c>
      <c r="I9" s="7">
        <v>13964</v>
      </c>
      <c r="J9" s="8">
        <f t="shared" ref="J9:J30" si="0">AVERAGE(G9:I9)</f>
        <v>12340</v>
      </c>
      <c r="K9" s="9">
        <f t="shared" ref="K9:K30" si="1">STDEV(G9:I9)</f>
        <v>1753.9486879609676</v>
      </c>
      <c r="L9" s="9">
        <f>K9/J9*100</f>
        <v>14.21352259287656</v>
      </c>
      <c r="M9" s="10" t="s">
        <v>4</v>
      </c>
      <c r="N9" s="11">
        <f>J9</f>
        <v>12340</v>
      </c>
    </row>
    <row r="10" spans="1:14" ht="47.25" x14ac:dyDescent="0.25">
      <c r="A10" s="70"/>
      <c r="B10" s="16" t="s">
        <v>25</v>
      </c>
      <c r="C10" s="13" t="s">
        <v>16</v>
      </c>
      <c r="D10" s="17" t="s">
        <v>45</v>
      </c>
      <c r="E10" s="17">
        <v>30</v>
      </c>
      <c r="F10" s="17">
        <v>4</v>
      </c>
      <c r="G10" s="7">
        <v>1540</v>
      </c>
      <c r="H10" s="7">
        <v>1690</v>
      </c>
      <c r="I10" s="7">
        <v>2050</v>
      </c>
      <c r="J10" s="8">
        <f t="shared" si="0"/>
        <v>1760</v>
      </c>
      <c r="K10" s="9">
        <f t="shared" si="1"/>
        <v>262.10684844162313</v>
      </c>
      <c r="L10" s="9">
        <f t="shared" ref="L10:L30" si="2">K10/J10*100</f>
        <v>14.89243457054677</v>
      </c>
      <c r="M10" s="10" t="s">
        <v>4</v>
      </c>
      <c r="N10" s="11">
        <f>J10*E10*F10</f>
        <v>211200</v>
      </c>
    </row>
    <row r="11" spans="1:14" ht="47.25" x14ac:dyDescent="0.25">
      <c r="A11" s="70"/>
      <c r="B11" s="16" t="s">
        <v>26</v>
      </c>
      <c r="C11" s="13" t="s">
        <v>16</v>
      </c>
      <c r="D11" s="17" t="s">
        <v>45</v>
      </c>
      <c r="E11" s="17">
        <v>30</v>
      </c>
      <c r="F11" s="17" t="s">
        <v>44</v>
      </c>
      <c r="G11" s="7">
        <v>810</v>
      </c>
      <c r="H11" s="7">
        <v>965</v>
      </c>
      <c r="I11" s="7">
        <v>985</v>
      </c>
      <c r="J11" s="8">
        <f t="shared" si="0"/>
        <v>920</v>
      </c>
      <c r="K11" s="9">
        <f t="shared" si="1"/>
        <v>95.786220303340087</v>
      </c>
      <c r="L11" s="9">
        <f t="shared" si="2"/>
        <v>10.411545685145661</v>
      </c>
      <c r="M11" s="10" t="s">
        <v>4</v>
      </c>
      <c r="N11" s="11">
        <f>J11*30</f>
        <v>27600</v>
      </c>
    </row>
    <row r="12" spans="1:14" ht="47.25" x14ac:dyDescent="0.25">
      <c r="A12" s="70"/>
      <c r="B12" s="16" t="s">
        <v>27</v>
      </c>
      <c r="C12" s="13" t="s">
        <v>16</v>
      </c>
      <c r="D12" s="17" t="s">
        <v>45</v>
      </c>
      <c r="E12" s="17">
        <v>30</v>
      </c>
      <c r="F12" s="17">
        <v>4</v>
      </c>
      <c r="G12" s="7">
        <v>1330</v>
      </c>
      <c r="H12" s="7">
        <v>1600</v>
      </c>
      <c r="I12" s="7">
        <v>1750</v>
      </c>
      <c r="J12" s="8">
        <f t="shared" si="0"/>
        <v>1560</v>
      </c>
      <c r="K12" s="9">
        <f t="shared" si="1"/>
        <v>212.83796653792763</v>
      </c>
      <c r="L12" s="9">
        <f t="shared" si="2"/>
        <v>13.643459393456899</v>
      </c>
      <c r="M12" s="10" t="s">
        <v>4</v>
      </c>
      <c r="N12" s="11">
        <f>J12*E12*F12</f>
        <v>187200</v>
      </c>
    </row>
    <row r="13" spans="1:14" ht="47.25" x14ac:dyDescent="0.25">
      <c r="A13" s="70"/>
      <c r="B13" s="16" t="s">
        <v>28</v>
      </c>
      <c r="C13" s="13" t="s">
        <v>16</v>
      </c>
      <c r="D13" s="17" t="s">
        <v>45</v>
      </c>
      <c r="E13" s="17">
        <v>30</v>
      </c>
      <c r="F13" s="17" t="s">
        <v>44</v>
      </c>
      <c r="G13" s="7">
        <v>413</v>
      </c>
      <c r="H13" s="7">
        <v>454</v>
      </c>
      <c r="I13" s="7">
        <v>543</v>
      </c>
      <c r="J13" s="8">
        <f t="shared" si="0"/>
        <v>470</v>
      </c>
      <c r="K13" s="9">
        <f t="shared" si="1"/>
        <v>66.460514593253038</v>
      </c>
      <c r="L13" s="9">
        <f t="shared" si="2"/>
        <v>14.140535019841071</v>
      </c>
      <c r="M13" s="10" t="s">
        <v>4</v>
      </c>
      <c r="N13" s="11">
        <f>J13*30</f>
        <v>14100</v>
      </c>
    </row>
    <row r="14" spans="1:14" ht="63" x14ac:dyDescent="0.25">
      <c r="A14" s="70"/>
      <c r="B14" s="16" t="s">
        <v>29</v>
      </c>
      <c r="C14" s="13" t="s">
        <v>16</v>
      </c>
      <c r="D14" s="17" t="s">
        <v>45</v>
      </c>
      <c r="E14" s="17">
        <v>3</v>
      </c>
      <c r="F14" s="17">
        <v>4</v>
      </c>
      <c r="G14" s="7">
        <v>15000</v>
      </c>
      <c r="H14" s="7">
        <v>17000</v>
      </c>
      <c r="I14" s="7">
        <v>19750</v>
      </c>
      <c r="J14" s="8">
        <f t="shared" si="0"/>
        <v>17250</v>
      </c>
      <c r="K14" s="9">
        <f t="shared" si="1"/>
        <v>2384.848003542364</v>
      </c>
      <c r="L14" s="9">
        <f t="shared" si="2"/>
        <v>13.825205817636894</v>
      </c>
      <c r="M14" s="10" t="s">
        <v>4</v>
      </c>
      <c r="N14" s="11">
        <f t="shared" ref="N14:N15" si="3">J14*E14*F14</f>
        <v>207000</v>
      </c>
    </row>
    <row r="15" spans="1:14" ht="47.25" x14ac:dyDescent="0.25">
      <c r="A15" s="70"/>
      <c r="B15" s="16" t="s">
        <v>30</v>
      </c>
      <c r="C15" s="13" t="s">
        <v>16</v>
      </c>
      <c r="D15" s="17" t="s">
        <v>45</v>
      </c>
      <c r="E15" s="17">
        <v>2</v>
      </c>
      <c r="F15" s="17">
        <v>4</v>
      </c>
      <c r="G15" s="7">
        <v>8185</v>
      </c>
      <c r="H15" s="7">
        <v>9822</v>
      </c>
      <c r="I15" s="7">
        <v>10883</v>
      </c>
      <c r="J15" s="8">
        <f t="shared" si="0"/>
        <v>9630</v>
      </c>
      <c r="K15" s="9">
        <f t="shared" si="1"/>
        <v>1359.2089611240797</v>
      </c>
      <c r="L15" s="9">
        <f t="shared" si="2"/>
        <v>14.114319430156591</v>
      </c>
      <c r="M15" s="10" t="s">
        <v>4</v>
      </c>
      <c r="N15" s="11">
        <f t="shared" si="3"/>
        <v>77040</v>
      </c>
    </row>
    <row r="16" spans="1:14" ht="47.25" x14ac:dyDescent="0.25">
      <c r="A16" s="70"/>
      <c r="B16" s="22" t="s">
        <v>31</v>
      </c>
      <c r="C16" s="13" t="s">
        <v>16</v>
      </c>
      <c r="D16" s="15" t="s">
        <v>45</v>
      </c>
      <c r="E16" s="15">
        <v>2</v>
      </c>
      <c r="F16" s="15" t="s">
        <v>44</v>
      </c>
      <c r="G16" s="7">
        <v>5750</v>
      </c>
      <c r="H16" s="7">
        <v>6325</v>
      </c>
      <c r="I16" s="7">
        <v>7635</v>
      </c>
      <c r="J16" s="8">
        <f t="shared" si="0"/>
        <v>6570</v>
      </c>
      <c r="K16" s="9">
        <f t="shared" si="1"/>
        <v>966.08747015992299</v>
      </c>
      <c r="L16" s="9">
        <f t="shared" si="2"/>
        <v>14.704527704108417</v>
      </c>
      <c r="M16" s="10" t="s">
        <v>4</v>
      </c>
      <c r="N16" s="11">
        <f>J16*2</f>
        <v>13140</v>
      </c>
    </row>
    <row r="17" spans="1:14" ht="47.25" x14ac:dyDescent="0.25">
      <c r="A17" s="70"/>
      <c r="B17" s="22" t="s">
        <v>32</v>
      </c>
      <c r="C17" s="13" t="s">
        <v>16</v>
      </c>
      <c r="D17" s="15" t="s">
        <v>45</v>
      </c>
      <c r="E17" s="15">
        <v>3</v>
      </c>
      <c r="F17" s="15" t="s">
        <v>44</v>
      </c>
      <c r="G17" s="7">
        <v>13100</v>
      </c>
      <c r="H17" s="7">
        <v>15720</v>
      </c>
      <c r="I17" s="7">
        <v>17548</v>
      </c>
      <c r="J17" s="8">
        <f t="shared" si="0"/>
        <v>15456</v>
      </c>
      <c r="K17" s="9">
        <f t="shared" si="1"/>
        <v>2235.7209128153718</v>
      </c>
      <c r="L17" s="9">
        <f t="shared" si="2"/>
        <v>14.465068017697799</v>
      </c>
      <c r="M17" s="10" t="s">
        <v>4</v>
      </c>
      <c r="N17" s="11">
        <f>J17*3</f>
        <v>46368</v>
      </c>
    </row>
    <row r="18" spans="1:14" ht="47.25" x14ac:dyDescent="0.25">
      <c r="A18" s="70"/>
      <c r="B18" s="22" t="s">
        <v>33</v>
      </c>
      <c r="C18" s="13" t="s">
        <v>16</v>
      </c>
      <c r="D18" s="15" t="s">
        <v>45</v>
      </c>
      <c r="E18" s="15">
        <v>1</v>
      </c>
      <c r="F18" s="15" t="s">
        <v>44</v>
      </c>
      <c r="G18" s="7">
        <v>6400</v>
      </c>
      <c r="H18" s="7">
        <v>7500</v>
      </c>
      <c r="I18" s="7">
        <v>8132</v>
      </c>
      <c r="J18" s="8">
        <f t="shared" si="0"/>
        <v>7344</v>
      </c>
      <c r="K18" s="9">
        <f t="shared" si="1"/>
        <v>876.4747571949805</v>
      </c>
      <c r="L18" s="9">
        <f t="shared" si="2"/>
        <v>11.934569133918579</v>
      </c>
      <c r="M18" s="10" t="s">
        <v>4</v>
      </c>
      <c r="N18" s="11">
        <f>J18</f>
        <v>7344</v>
      </c>
    </row>
    <row r="19" spans="1:14" ht="47.25" x14ac:dyDescent="0.25">
      <c r="A19" s="70"/>
      <c r="B19" s="22" t="s">
        <v>34</v>
      </c>
      <c r="C19" s="13" t="s">
        <v>16</v>
      </c>
      <c r="D19" s="15" t="s">
        <v>45</v>
      </c>
      <c r="E19" s="15">
        <v>1</v>
      </c>
      <c r="F19" s="15" t="s">
        <v>44</v>
      </c>
      <c r="G19" s="7">
        <v>80000</v>
      </c>
      <c r="H19" s="7">
        <v>87000</v>
      </c>
      <c r="I19" s="7">
        <v>105346</v>
      </c>
      <c r="J19" s="8">
        <f t="shared" si="0"/>
        <v>90782</v>
      </c>
      <c r="K19" s="9">
        <f t="shared" si="1"/>
        <v>13089.406862039243</v>
      </c>
      <c r="L19" s="9">
        <f t="shared" si="2"/>
        <v>14.41850461769871</v>
      </c>
      <c r="M19" s="10" t="s">
        <v>4</v>
      </c>
      <c r="N19" s="11">
        <f t="shared" ref="N19:N24" si="4">J19</f>
        <v>90782</v>
      </c>
    </row>
    <row r="20" spans="1:14" ht="47.25" x14ac:dyDescent="0.25">
      <c r="A20" s="70"/>
      <c r="B20" s="22" t="s">
        <v>35</v>
      </c>
      <c r="C20" s="13" t="s">
        <v>16</v>
      </c>
      <c r="D20" s="15" t="s">
        <v>45</v>
      </c>
      <c r="E20" s="15">
        <v>1</v>
      </c>
      <c r="F20" s="15" t="s">
        <v>44</v>
      </c>
      <c r="G20" s="7">
        <v>5533</v>
      </c>
      <c r="H20" s="7">
        <v>6640</v>
      </c>
      <c r="I20" s="7">
        <v>7357</v>
      </c>
      <c r="J20" s="8">
        <f t="shared" si="0"/>
        <v>6510</v>
      </c>
      <c r="K20" s="9">
        <f t="shared" si="1"/>
        <v>918.92273886328439</v>
      </c>
      <c r="L20" s="9">
        <f t="shared" si="2"/>
        <v>14.115556664566581</v>
      </c>
      <c r="M20" s="10" t="s">
        <v>4</v>
      </c>
      <c r="N20" s="11">
        <f t="shared" si="4"/>
        <v>6510</v>
      </c>
    </row>
    <row r="21" spans="1:14" ht="47.25" x14ac:dyDescent="0.25">
      <c r="A21" s="70"/>
      <c r="B21" s="16" t="s">
        <v>36</v>
      </c>
      <c r="C21" s="13" t="s">
        <v>16</v>
      </c>
      <c r="D21" s="15" t="s">
        <v>45</v>
      </c>
      <c r="E21" s="15">
        <v>1</v>
      </c>
      <c r="F21" s="19" t="s">
        <v>44</v>
      </c>
      <c r="G21" s="7">
        <v>8750</v>
      </c>
      <c r="H21" s="7">
        <v>10200</v>
      </c>
      <c r="I21" s="7">
        <v>11752</v>
      </c>
      <c r="J21" s="8">
        <f t="shared" si="0"/>
        <v>10234</v>
      </c>
      <c r="K21" s="9">
        <f t="shared" si="1"/>
        <v>1501.2887796823102</v>
      </c>
      <c r="L21" s="9">
        <f t="shared" si="2"/>
        <v>14.669618718803109</v>
      </c>
      <c r="M21" s="10" t="s">
        <v>4</v>
      </c>
      <c r="N21" s="11">
        <f t="shared" si="4"/>
        <v>10234</v>
      </c>
    </row>
    <row r="22" spans="1:14" ht="47.25" x14ac:dyDescent="0.25">
      <c r="A22" s="70"/>
      <c r="B22" s="16" t="s">
        <v>37</v>
      </c>
      <c r="C22" s="13" t="s">
        <v>16</v>
      </c>
      <c r="D22" s="17" t="s">
        <v>45</v>
      </c>
      <c r="E22" s="17">
        <v>1</v>
      </c>
      <c r="F22" s="18" t="s">
        <v>44</v>
      </c>
      <c r="G22" s="7">
        <v>86000</v>
      </c>
      <c r="H22" s="7">
        <v>95000</v>
      </c>
      <c r="I22" s="7">
        <v>114500</v>
      </c>
      <c r="J22" s="8">
        <f t="shared" si="0"/>
        <v>98500</v>
      </c>
      <c r="K22" s="9">
        <f t="shared" si="1"/>
        <v>14568.802284333466</v>
      </c>
      <c r="L22" s="9">
        <f t="shared" si="2"/>
        <v>14.790662217597427</v>
      </c>
      <c r="M22" s="10" t="s">
        <v>4</v>
      </c>
      <c r="N22" s="11">
        <f t="shared" si="4"/>
        <v>98500</v>
      </c>
    </row>
    <row r="23" spans="1:14" ht="47.25" x14ac:dyDescent="0.25">
      <c r="A23" s="70"/>
      <c r="B23" s="16" t="s">
        <v>38</v>
      </c>
      <c r="C23" s="13" t="s">
        <v>16</v>
      </c>
      <c r="D23" s="17" t="s">
        <v>45</v>
      </c>
      <c r="E23" s="17">
        <v>60</v>
      </c>
      <c r="F23" s="18" t="s">
        <v>44</v>
      </c>
      <c r="G23" s="7">
        <v>470</v>
      </c>
      <c r="H23" s="7">
        <v>550</v>
      </c>
      <c r="I23" s="7">
        <v>630</v>
      </c>
      <c r="J23" s="8">
        <f t="shared" si="0"/>
        <v>550</v>
      </c>
      <c r="K23" s="9">
        <f t="shared" si="1"/>
        <v>80</v>
      </c>
      <c r="L23" s="9">
        <f t="shared" si="2"/>
        <v>14.545454545454545</v>
      </c>
      <c r="M23" s="10" t="s">
        <v>4</v>
      </c>
      <c r="N23" s="11">
        <f>J23*60</f>
        <v>33000</v>
      </c>
    </row>
    <row r="24" spans="1:14" ht="47.25" x14ac:dyDescent="0.25">
      <c r="A24" s="70"/>
      <c r="B24" s="22" t="s">
        <v>39</v>
      </c>
      <c r="C24" s="13" t="s">
        <v>16</v>
      </c>
      <c r="D24" s="15" t="s">
        <v>43</v>
      </c>
      <c r="E24" s="15">
        <v>1</v>
      </c>
      <c r="F24" s="15" t="s">
        <v>44</v>
      </c>
      <c r="G24" s="7">
        <v>91980</v>
      </c>
      <c r="H24" s="7">
        <v>95000</v>
      </c>
      <c r="I24" s="7">
        <v>119620</v>
      </c>
      <c r="J24" s="8">
        <f t="shared" si="0"/>
        <v>102200</v>
      </c>
      <c r="K24" s="9">
        <f t="shared" si="1"/>
        <v>15161.543457049484</v>
      </c>
      <c r="L24" s="9">
        <f t="shared" si="2"/>
        <v>14.835169723140396</v>
      </c>
      <c r="M24" s="10" t="s">
        <v>4</v>
      </c>
      <c r="N24" s="11">
        <f t="shared" si="4"/>
        <v>102200</v>
      </c>
    </row>
    <row r="25" spans="1:14" ht="47.25" x14ac:dyDescent="0.25">
      <c r="A25" s="70"/>
      <c r="B25" s="22" t="s">
        <v>40</v>
      </c>
      <c r="C25" s="13" t="s">
        <v>16</v>
      </c>
      <c r="D25" s="15" t="s">
        <v>45</v>
      </c>
      <c r="E25" s="15">
        <v>3000</v>
      </c>
      <c r="F25" s="15" t="s">
        <v>44</v>
      </c>
      <c r="G25" s="7">
        <v>28</v>
      </c>
      <c r="H25" s="7">
        <v>31</v>
      </c>
      <c r="I25" s="7">
        <v>37</v>
      </c>
      <c r="J25" s="8">
        <f t="shared" si="0"/>
        <v>32</v>
      </c>
      <c r="K25" s="9">
        <f t="shared" si="1"/>
        <v>4.5825756949558398</v>
      </c>
      <c r="L25" s="9">
        <f t="shared" si="2"/>
        <v>14.320549046737</v>
      </c>
      <c r="M25" s="10" t="s">
        <v>4</v>
      </c>
      <c r="N25" s="11">
        <f>J25*3000</f>
        <v>96000</v>
      </c>
    </row>
    <row r="26" spans="1:14" ht="47.25" x14ac:dyDescent="0.25">
      <c r="A26" s="70"/>
      <c r="B26" s="22" t="s">
        <v>52</v>
      </c>
      <c r="C26" s="64" t="s">
        <v>16</v>
      </c>
      <c r="D26" s="15" t="s">
        <v>45</v>
      </c>
      <c r="E26" s="15">
        <v>600</v>
      </c>
      <c r="F26" s="15" t="s">
        <v>44</v>
      </c>
      <c r="G26" s="7">
        <v>340</v>
      </c>
      <c r="H26" s="7">
        <v>370</v>
      </c>
      <c r="I26" s="7">
        <v>448</v>
      </c>
      <c r="J26" s="8">
        <f t="shared" si="0"/>
        <v>386</v>
      </c>
      <c r="K26" s="9">
        <f t="shared" si="1"/>
        <v>55.749439459065414</v>
      </c>
      <c r="L26" s="9">
        <f t="shared" si="2"/>
        <v>14.44285996348845</v>
      </c>
      <c r="M26" s="10" t="s">
        <v>4</v>
      </c>
      <c r="N26" s="11">
        <f>J26*E26</f>
        <v>231600</v>
      </c>
    </row>
    <row r="27" spans="1:14" ht="47.25" x14ac:dyDescent="0.25">
      <c r="A27" s="70"/>
      <c r="B27" s="22" t="s">
        <v>53</v>
      </c>
      <c r="C27" s="64" t="s">
        <v>16</v>
      </c>
      <c r="D27" s="15" t="s">
        <v>45</v>
      </c>
      <c r="E27" s="15">
        <v>30</v>
      </c>
      <c r="F27" s="15" t="s">
        <v>44</v>
      </c>
      <c r="G27" s="7">
        <v>580</v>
      </c>
      <c r="H27" s="7">
        <v>630</v>
      </c>
      <c r="I27" s="7">
        <v>770</v>
      </c>
      <c r="J27" s="8">
        <f t="shared" si="0"/>
        <v>660</v>
      </c>
      <c r="K27" s="9">
        <f t="shared" si="1"/>
        <v>98.488578017961046</v>
      </c>
      <c r="L27" s="9">
        <f t="shared" si="2"/>
        <v>14.922511820903189</v>
      </c>
      <c r="M27" s="10" t="s">
        <v>4</v>
      </c>
      <c r="N27" s="11">
        <f>J27*E27</f>
        <v>19800</v>
      </c>
    </row>
    <row r="28" spans="1:14" ht="63" x14ac:dyDescent="0.25">
      <c r="A28" s="70"/>
      <c r="B28" s="22" t="s">
        <v>41</v>
      </c>
      <c r="C28" s="13" t="s">
        <v>16</v>
      </c>
      <c r="D28" s="15" t="s">
        <v>46</v>
      </c>
      <c r="E28" s="20" t="s">
        <v>54</v>
      </c>
      <c r="F28" s="21">
        <v>4</v>
      </c>
      <c r="G28" s="7">
        <v>2500</v>
      </c>
      <c r="H28" s="7">
        <v>2900</v>
      </c>
      <c r="I28" s="7">
        <v>3210</v>
      </c>
      <c r="J28" s="8">
        <f t="shared" si="0"/>
        <v>2870</v>
      </c>
      <c r="K28" s="9">
        <f t="shared" si="1"/>
        <v>355.94943461115372</v>
      </c>
      <c r="L28" s="9">
        <f t="shared" si="2"/>
        <v>12.402419324430443</v>
      </c>
      <c r="M28" s="10" t="s">
        <v>4</v>
      </c>
      <c r="N28" s="11">
        <f>J28*2*13*4</f>
        <v>298480</v>
      </c>
    </row>
    <row r="29" spans="1:14" ht="47.25" x14ac:dyDescent="0.25">
      <c r="A29" s="70"/>
      <c r="B29" s="22" t="s">
        <v>49</v>
      </c>
      <c r="C29" s="13" t="s">
        <v>16</v>
      </c>
      <c r="D29" s="15" t="s">
        <v>46</v>
      </c>
      <c r="E29" s="20" t="s">
        <v>50</v>
      </c>
      <c r="F29" s="20" t="s">
        <v>51</v>
      </c>
      <c r="G29" s="7">
        <v>1350</v>
      </c>
      <c r="H29" s="7">
        <v>1600</v>
      </c>
      <c r="I29" s="7">
        <v>1760</v>
      </c>
      <c r="J29" s="8">
        <f t="shared" ref="J29" si="5">AVERAGE(G29:I29)</f>
        <v>1570</v>
      </c>
      <c r="K29" s="9">
        <f t="shared" ref="K29" si="6">STDEV(G29:I29)</f>
        <v>206.63978319771826</v>
      </c>
      <c r="L29" s="9">
        <f t="shared" ref="L29" si="7">K29/J29*100</f>
        <v>13.161769630427914</v>
      </c>
      <c r="M29" s="10" t="s">
        <v>4</v>
      </c>
      <c r="N29" s="11">
        <f>J29*3*12*F29</f>
        <v>226080</v>
      </c>
    </row>
    <row r="30" spans="1:14" ht="47.25" x14ac:dyDescent="0.25">
      <c r="A30" s="70"/>
      <c r="B30" s="22" t="s">
        <v>42</v>
      </c>
      <c r="C30" s="13" t="s">
        <v>16</v>
      </c>
      <c r="D30" s="17" t="s">
        <v>46</v>
      </c>
      <c r="E30" s="23" t="s">
        <v>47</v>
      </c>
      <c r="F30" s="23" t="s">
        <v>48</v>
      </c>
      <c r="G30" s="7">
        <v>1250</v>
      </c>
      <c r="H30" s="7">
        <v>1500</v>
      </c>
      <c r="I30" s="7">
        <v>1690</v>
      </c>
      <c r="J30" s="8">
        <f t="shared" si="0"/>
        <v>1480</v>
      </c>
      <c r="K30" s="9">
        <f t="shared" si="1"/>
        <v>220.68076490713912</v>
      </c>
      <c r="L30" s="9">
        <f t="shared" si="2"/>
        <v>14.910862493725615</v>
      </c>
      <c r="M30" s="10" t="s">
        <v>4</v>
      </c>
      <c r="N30" s="11">
        <f>J30*3*8*F30</f>
        <v>71040</v>
      </c>
    </row>
    <row r="31" spans="1:14" x14ac:dyDescent="0.25">
      <c r="A31" s="70"/>
      <c r="B31" s="13" t="s">
        <v>21</v>
      </c>
      <c r="C31" s="24"/>
      <c r="D31" s="24"/>
      <c r="E31" s="24"/>
      <c r="F31" s="25"/>
      <c r="G31" s="26">
        <f>(G9+G10*E10*F10+G11*E11+G12*E12*F12+G13*E13+G14*E14*F14+G15*E15*F15+G16*E16+G17*E17+G18+G19+G20+G21+G22+G23*E23+G24+G25*E25+G26*E26+G27*E27+G28*2*13*F28+G29*3*12*F29+G30*3*8*F30)</f>
        <v>1814513</v>
      </c>
      <c r="H31" s="26">
        <f>(H9+H10*E10*F10+H11*E11+H12*E12*F12+H13*E13+H14*E14*F14+H15*E15*F15+H16*E16+H17*E17+H18+H19+H20+H21+H22+H23*E23+H24+H25*E25+H26*E26+H27*E27+H28*2*13*F28+H29*3*12*F29+H30*3*8*F30)</f>
        <v>2064572</v>
      </c>
      <c r="I31" s="26">
        <f>(I9+I10*E10*F10+I11*E11+I12*E12*F12+I13*E13+I14*E14*F14+I15*E15*F15+I16*E16+I17*E17+I18+I19+I20+I21+I22+I23*E23+I24+I25*E25+I26*E26+I27*E27+I28*2*13*F28+I29*3*12*F29+I30*3*8*F30)</f>
        <v>2383589</v>
      </c>
      <c r="J31" s="12">
        <f>AVERAGE(G31:I31)</f>
        <v>2087558</v>
      </c>
      <c r="K31" s="9">
        <f>STDEV(G31:I31)</f>
        <v>285233.48434396688</v>
      </c>
      <c r="L31" s="9">
        <f>K31/J31*100</f>
        <v>13.66349985696047</v>
      </c>
      <c r="M31" s="10" t="s">
        <v>4</v>
      </c>
      <c r="N31" s="27">
        <f>SUM(N9:N30)</f>
        <v>2087558</v>
      </c>
    </row>
    <row r="32" spans="1:14" x14ac:dyDescent="0.25">
      <c r="A32" s="70"/>
      <c r="B32" s="67" t="s">
        <v>1</v>
      </c>
      <c r="C32" s="35"/>
      <c r="D32" s="36"/>
      <c r="E32" s="36"/>
      <c r="F32" s="37"/>
      <c r="G32" s="36"/>
      <c r="H32" s="36"/>
      <c r="I32" s="36"/>
      <c r="J32" s="36"/>
      <c r="K32" s="36"/>
      <c r="L32" s="36"/>
      <c r="M32" s="36"/>
      <c r="N32" s="38"/>
    </row>
    <row r="33" spans="1:15" x14ac:dyDescent="0.25">
      <c r="A33" s="70"/>
      <c r="B33" s="67"/>
      <c r="C33" s="39"/>
      <c r="D33" s="40"/>
      <c r="E33" s="40"/>
      <c r="F33" s="41"/>
      <c r="G33" s="40"/>
      <c r="H33" s="40"/>
      <c r="I33" s="40"/>
      <c r="J33" s="40"/>
      <c r="K33" s="40"/>
      <c r="L33" s="40"/>
      <c r="M33" s="40"/>
      <c r="N33" s="42"/>
    </row>
    <row r="34" spans="1:15" x14ac:dyDescent="0.25">
      <c r="A34" s="70"/>
      <c r="B34" s="67" t="s">
        <v>2</v>
      </c>
      <c r="C34" s="35"/>
      <c r="D34" s="36"/>
      <c r="E34" s="36"/>
      <c r="F34" s="37"/>
      <c r="G34" s="43"/>
      <c r="H34" s="43"/>
      <c r="I34" s="43"/>
      <c r="J34" s="36"/>
      <c r="K34" s="36"/>
      <c r="L34" s="36"/>
      <c r="M34" s="36"/>
      <c r="N34" s="38"/>
    </row>
    <row r="35" spans="1:15" x14ac:dyDescent="0.25">
      <c r="A35" s="70"/>
      <c r="B35" s="67"/>
      <c r="C35" s="39"/>
      <c r="D35" s="40"/>
      <c r="E35" s="40"/>
      <c r="F35" s="41"/>
      <c r="G35" s="44"/>
      <c r="H35" s="44"/>
      <c r="I35" s="44"/>
      <c r="J35" s="40"/>
      <c r="K35" s="40"/>
      <c r="L35" s="40"/>
      <c r="M35" s="40"/>
      <c r="N35" s="42"/>
    </row>
    <row r="36" spans="1:15" ht="34.5" customHeight="1" x14ac:dyDescent="0.25">
      <c r="A36" s="70"/>
      <c r="B36" s="13" t="s">
        <v>3</v>
      </c>
      <c r="C36" s="45"/>
      <c r="D36" s="46"/>
      <c r="E36" s="46"/>
      <c r="F36" s="47"/>
      <c r="G36" s="48"/>
      <c r="H36" s="48"/>
      <c r="I36" s="48"/>
      <c r="J36" s="46"/>
      <c r="K36" s="46"/>
      <c r="L36" s="46"/>
      <c r="M36" s="46"/>
      <c r="N36" s="49"/>
      <c r="O36" s="28"/>
    </row>
    <row r="37" spans="1:15" x14ac:dyDescent="0.25">
      <c r="A37" s="70"/>
      <c r="B37" s="1"/>
      <c r="C37" s="1"/>
      <c r="D37" s="1"/>
      <c r="E37" s="1"/>
      <c r="F37" s="50"/>
      <c r="G37" s="1"/>
      <c r="H37" s="1"/>
      <c r="I37" s="51"/>
      <c r="J37" s="1"/>
      <c r="K37" s="1"/>
      <c r="L37" s="1"/>
      <c r="M37" s="1"/>
      <c r="N37" s="52"/>
      <c r="O37" s="28"/>
    </row>
    <row r="38" spans="1:15" x14ac:dyDescent="0.25">
      <c r="A38" s="70"/>
      <c r="B38" s="53" t="s">
        <v>8</v>
      </c>
      <c r="C38" s="53"/>
      <c r="D38" s="53"/>
      <c r="E38" s="53"/>
      <c r="F38" s="54"/>
      <c r="G38" s="53"/>
      <c r="H38" s="55"/>
      <c r="I38" s="53"/>
      <c r="J38" s="53"/>
      <c r="K38" s="53"/>
      <c r="L38" s="53"/>
      <c r="M38" s="53"/>
      <c r="N38" s="56"/>
      <c r="O38" s="28"/>
    </row>
    <row r="39" spans="1:15" x14ac:dyDescent="0.25">
      <c r="A39" s="70"/>
      <c r="B39" s="53"/>
      <c r="C39" s="53"/>
      <c r="D39" s="53"/>
      <c r="E39" s="53"/>
      <c r="F39" s="54"/>
      <c r="G39" s="53"/>
      <c r="H39" s="53"/>
      <c r="I39" s="53"/>
      <c r="J39" s="53"/>
      <c r="K39" s="53"/>
      <c r="L39" s="53"/>
      <c r="M39" s="53"/>
      <c r="N39" s="56"/>
      <c r="O39" s="28"/>
    </row>
    <row r="40" spans="1:15" x14ac:dyDescent="0.25">
      <c r="A40" s="70"/>
      <c r="B40" s="53" t="s">
        <v>22</v>
      </c>
      <c r="C40" s="53"/>
      <c r="D40" s="53"/>
      <c r="E40" s="53"/>
      <c r="F40" s="54"/>
      <c r="G40" s="55"/>
      <c r="H40" s="55"/>
      <c r="I40" s="53"/>
      <c r="J40" s="53"/>
      <c r="K40" s="53"/>
      <c r="L40" s="53"/>
      <c r="M40" s="53"/>
      <c r="N40" s="56"/>
      <c r="O40" s="28"/>
    </row>
    <row r="41" spans="1:15" x14ac:dyDescent="0.25">
      <c r="A41" s="70"/>
      <c r="B41" s="53"/>
      <c r="C41" s="53"/>
      <c r="D41" s="53"/>
      <c r="E41" s="53"/>
      <c r="F41" s="54"/>
      <c r="G41" s="53"/>
      <c r="H41" s="53"/>
      <c r="I41" s="53"/>
      <c r="J41" s="53"/>
      <c r="K41" s="53"/>
      <c r="L41" s="53"/>
      <c r="M41" s="53"/>
      <c r="N41" s="56"/>
      <c r="O41" s="28"/>
    </row>
    <row r="42" spans="1:15" x14ac:dyDescent="0.25">
      <c r="A42" s="70"/>
      <c r="B42" s="53" t="s">
        <v>23</v>
      </c>
      <c r="C42" s="53"/>
      <c r="D42" s="53"/>
      <c r="E42" s="53"/>
      <c r="F42" s="54"/>
      <c r="G42" s="53"/>
      <c r="H42" s="53"/>
      <c r="I42" s="53"/>
      <c r="J42" s="53"/>
      <c r="K42" s="53"/>
      <c r="L42" s="53"/>
      <c r="M42" s="53"/>
      <c r="N42" s="56"/>
      <c r="O42" s="28"/>
    </row>
    <row r="43" spans="1:15" x14ac:dyDescent="0.25">
      <c r="A43" s="70"/>
      <c r="B43" s="53"/>
      <c r="C43" s="53"/>
      <c r="D43" s="53"/>
      <c r="E43" s="53"/>
      <c r="F43" s="54"/>
      <c r="G43" s="53"/>
      <c r="H43" s="53"/>
      <c r="I43" s="55"/>
      <c r="J43" s="53"/>
      <c r="K43" s="53"/>
      <c r="L43" s="53"/>
      <c r="M43" s="53"/>
      <c r="N43" s="56"/>
      <c r="O43" s="28"/>
    </row>
    <row r="44" spans="1:15" x14ac:dyDescent="0.25">
      <c r="A44" s="70"/>
      <c r="B44" s="53"/>
      <c r="C44" s="53"/>
      <c r="D44" s="53"/>
      <c r="E44" s="53"/>
      <c r="F44" s="54"/>
      <c r="G44" s="53"/>
      <c r="H44" s="53"/>
      <c r="I44" s="55"/>
      <c r="J44" s="53"/>
      <c r="K44" s="53"/>
      <c r="L44" s="53"/>
      <c r="M44" s="53"/>
      <c r="N44" s="56"/>
      <c r="O44" s="28"/>
    </row>
    <row r="45" spans="1:15" x14ac:dyDescent="0.25">
      <c r="A45" s="70"/>
      <c r="B45" s="53"/>
      <c r="C45" s="53"/>
      <c r="D45" s="53"/>
      <c r="E45" s="53"/>
      <c r="F45" s="54"/>
      <c r="G45" s="53"/>
      <c r="H45" s="53"/>
      <c r="I45" s="55"/>
      <c r="J45" s="53"/>
      <c r="K45" s="53"/>
      <c r="L45" s="53"/>
      <c r="M45" s="53"/>
      <c r="N45" s="56"/>
      <c r="O45" s="28"/>
    </row>
    <row r="46" spans="1:15" x14ac:dyDescent="0.25">
      <c r="A46" s="70"/>
      <c r="B46" s="53"/>
      <c r="C46" s="53"/>
      <c r="D46" s="53"/>
      <c r="E46" s="53"/>
      <c r="F46" s="54"/>
      <c r="G46" s="53"/>
      <c r="H46" s="53"/>
      <c r="I46" s="55"/>
      <c r="J46" s="53"/>
      <c r="K46" s="53"/>
      <c r="L46" s="53"/>
      <c r="M46" s="53"/>
      <c r="N46" s="56"/>
      <c r="O46" s="28"/>
    </row>
    <row r="47" spans="1:15" x14ac:dyDescent="0.25">
      <c r="A47" s="70"/>
      <c r="B47" s="53"/>
      <c r="C47" s="53"/>
      <c r="D47" s="53"/>
      <c r="E47" s="53"/>
      <c r="F47" s="54"/>
      <c r="G47" s="53"/>
      <c r="H47" s="53"/>
      <c r="I47" s="55"/>
      <c r="J47" s="53"/>
      <c r="K47" s="53"/>
      <c r="L47" s="53"/>
      <c r="M47" s="53"/>
      <c r="N47" s="56"/>
      <c r="O47" s="28"/>
    </row>
    <row r="48" spans="1:15" x14ac:dyDescent="0.25">
      <c r="A48" s="3"/>
      <c r="B48" s="53"/>
      <c r="C48" s="53"/>
      <c r="D48" s="53"/>
      <c r="E48" s="53"/>
      <c r="F48" s="54"/>
      <c r="G48" s="53"/>
      <c r="H48" s="53"/>
      <c r="I48" s="55"/>
      <c r="J48" s="53"/>
      <c r="K48" s="53"/>
      <c r="L48" s="53"/>
      <c r="M48" s="53"/>
      <c r="N48" s="56"/>
      <c r="O48" s="28"/>
    </row>
    <row r="49" spans="1:15" x14ac:dyDescent="0.25">
      <c r="A49" s="65"/>
      <c r="B49" s="53"/>
      <c r="C49" s="53"/>
      <c r="D49" s="53"/>
      <c r="E49" s="53"/>
      <c r="F49" s="54"/>
      <c r="G49" s="53"/>
      <c r="H49" s="53"/>
      <c r="I49" s="55"/>
      <c r="J49" s="53"/>
      <c r="K49" s="53"/>
      <c r="L49" s="53"/>
      <c r="M49" s="53"/>
      <c r="N49" s="56"/>
      <c r="O49" s="28"/>
    </row>
    <row r="50" spans="1:15" x14ac:dyDescent="0.25">
      <c r="A50" s="65"/>
      <c r="B50" s="53"/>
      <c r="C50" s="53"/>
      <c r="D50" s="53"/>
      <c r="E50" s="53"/>
      <c r="F50" s="54"/>
      <c r="G50" s="53"/>
      <c r="H50" s="53"/>
      <c r="I50" s="55"/>
      <c r="J50" s="53"/>
      <c r="K50" s="53"/>
      <c r="L50" s="53"/>
      <c r="M50" s="53"/>
      <c r="N50" s="56"/>
      <c r="O50" s="28"/>
    </row>
    <row r="51" spans="1:15" ht="57" hidden="1" customHeight="1" x14ac:dyDescent="0.25">
      <c r="A51" s="65"/>
      <c r="B51" s="53"/>
      <c r="C51" s="53"/>
      <c r="D51" s="53"/>
      <c r="E51" s="53"/>
      <c r="F51" s="54"/>
      <c r="G51" s="53"/>
      <c r="H51" s="53"/>
      <c r="I51" s="55"/>
      <c r="J51" s="53"/>
      <c r="K51" s="53"/>
      <c r="L51" s="53"/>
      <c r="M51" s="53"/>
      <c r="N51" s="56"/>
      <c r="O51" s="28"/>
    </row>
    <row r="52" spans="1:15" x14ac:dyDescent="0.25">
      <c r="A52" s="65"/>
      <c r="B52" s="53"/>
      <c r="C52" s="53"/>
      <c r="D52" s="53"/>
      <c r="E52" s="53"/>
      <c r="F52" s="54"/>
      <c r="G52" s="53"/>
      <c r="H52" s="53"/>
      <c r="I52" s="55"/>
      <c r="J52" s="53"/>
      <c r="K52" s="53"/>
      <c r="L52" s="53"/>
      <c r="M52" s="53"/>
      <c r="N52" s="56"/>
      <c r="O52" s="28"/>
    </row>
    <row r="53" spans="1:15" ht="16.5" thickBot="1" x14ac:dyDescent="0.3">
      <c r="A53" s="57"/>
      <c r="B53" s="58"/>
      <c r="C53" s="58"/>
      <c r="D53" s="58"/>
      <c r="E53" s="58"/>
      <c r="F53" s="59"/>
      <c r="G53" s="58"/>
      <c r="H53" s="58"/>
      <c r="I53" s="60"/>
      <c r="J53" s="58"/>
      <c r="K53" s="58"/>
      <c r="L53" s="58"/>
      <c r="M53" s="58"/>
      <c r="N53" s="61"/>
      <c r="O53" s="28"/>
    </row>
    <row r="54" spans="1:15" x14ac:dyDescent="0.25">
      <c r="A54" s="62"/>
      <c r="O54" s="28"/>
    </row>
  </sheetData>
  <mergeCells count="21">
    <mergeCell ref="B1:N1"/>
    <mergeCell ref="B2:N2"/>
    <mergeCell ref="A3:N3"/>
    <mergeCell ref="A4:A5"/>
    <mergeCell ref="B4:B5"/>
    <mergeCell ref="C4:C5"/>
    <mergeCell ref="D4:D5"/>
    <mergeCell ref="F4:F5"/>
    <mergeCell ref="G4:I5"/>
    <mergeCell ref="J4:J5"/>
    <mergeCell ref="N4:N5"/>
    <mergeCell ref="A51:A52"/>
    <mergeCell ref="K4:K5"/>
    <mergeCell ref="L4:L5"/>
    <mergeCell ref="M4:M5"/>
    <mergeCell ref="G6:I6"/>
    <mergeCell ref="A7:A47"/>
    <mergeCell ref="B32:B33"/>
    <mergeCell ref="B34:B35"/>
    <mergeCell ref="A49:A50"/>
    <mergeCell ref="E4:E5"/>
  </mergeCells>
  <phoneticPr fontId="1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2021-11-22T10:40:16Z</dcterms:modified>
</cp:coreProperties>
</file>