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9255" windowHeight="6090"/>
  </bookViews>
  <sheets>
    <sheet name="Расчёт цен" sheetId="1" r:id="rId1"/>
  </sheets>
  <calcPr calcId="145621"/>
</workbook>
</file>

<file path=xl/calcChain.xml><?xml version="1.0" encoding="utf-8"?>
<calcChain xmlns="http://schemas.openxmlformats.org/spreadsheetml/2006/main">
  <c r="O10" i="1" l="1"/>
  <c r="Q12" i="1"/>
  <c r="N11" i="1"/>
  <c r="Q11" i="1" s="1"/>
  <c r="R11" i="1" s="1"/>
  <c r="O11" i="1" l="1"/>
  <c r="P11" i="1" s="1"/>
  <c r="N10" i="1"/>
  <c r="P10" i="1" s="1"/>
  <c r="Q10" i="1" l="1"/>
  <c r="R10" i="1" l="1"/>
</calcChain>
</file>

<file path=xl/sharedStrings.xml><?xml version="1.0" encoding="utf-8"?>
<sst xmlns="http://schemas.openxmlformats.org/spreadsheetml/2006/main" count="34" uniqueCount="33">
  <si>
    <t>Основные характеристики объекта закупки</t>
  </si>
  <si>
    <t>По</t>
  </si>
  <si>
    <t>№</t>
  </si>
  <si>
    <t>Наименование товара (работ, услуг)</t>
  </si>
  <si>
    <t>Ед. изм</t>
  </si>
  <si>
    <t>Кол-во</t>
  </si>
  <si>
    <t>Кол-во предложений</t>
  </si>
  <si>
    <t>Ценовые предложения (руб./ед.изм.)*</t>
  </si>
  <si>
    <t>Применяемый коэффициент</t>
  </si>
  <si>
    <t>ЦП №178/17 от 02.02.2021</t>
  </si>
  <si>
    <t xml:space="preserve">   ЦП №179/17 от 02.02.2021   </t>
  </si>
  <si>
    <t>Поставщик №6</t>
  </si>
  <si>
    <t xml:space="preserve">Поставщик №7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</si>
  <si>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</si>
  <si>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</si>
  <si>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1"/>
        <color rgb="FF000000"/>
        <rFont val="Calibri"/>
        <family val="2"/>
        <charset val="204"/>
      </rPr>
      <t xml:space="preserve">Коэффициент вариации цен V (%)          </t>
    </r>
    <r>
      <rPr>
        <i/>
        <sz val="11"/>
        <color rgb="FF000000"/>
        <rFont val="Calibri"/>
        <family val="2"/>
        <charset val="204"/>
      </rPr>
      <t xml:space="preserve">         </t>
    </r>
  </si>
  <si>
    <t>проверка</t>
  </si>
  <si>
    <t>Обоснование начальной (максимальной) цены договора</t>
  </si>
  <si>
    <t xml:space="preserve">НМЦК определяется методом сопоставимых рыночных цен (анализом рынка) </t>
  </si>
  <si>
    <t>В результате проведенного расчета НМЦД составила:</t>
  </si>
  <si>
    <t>ЦП №1</t>
  </si>
  <si>
    <t>ЦП 2</t>
  </si>
  <si>
    <t>ЦП 3</t>
  </si>
  <si>
    <t>Однородность совокупности значений выявленных цен, используемых в расчете НМЦД</t>
  </si>
  <si>
    <t>НМЦД определяемая методом сопоставимых рыночных цен (анализа рынка)</t>
  </si>
  <si>
    <t>Используемый метод определения НМЦД с обоснованием</t>
  </si>
  <si>
    <t>XII. ОБОСНОВАНИЕ НАЧАЛЬНОЙ (МАКСИМАЛЬНОЙ) ЦЕНЫ ДОГОВОРА</t>
  </si>
  <si>
    <t xml:space="preserve">Материал подписан с применением электронной подписи в соответствии с требованиями
Федерального закона от 06.04.2011 г. № 63-ФЗ «ОБ ЭЛЕКТРОННОЙ ПОДПИСИ»
</t>
  </si>
  <si>
    <t>Поставка автомобильного топлива</t>
  </si>
  <si>
    <t>АИ-92</t>
  </si>
  <si>
    <t>ДТ</t>
  </si>
  <si>
    <t>литр</t>
  </si>
  <si>
    <t>В целях экономии бюджетных средств, Заказчик принимает решение о размещении извещения по наименьшему ценовому предложению (ЦП 2). Начальная (максимальная) цена договора составляет 172 057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</si>
</sst>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b/>
      <sz val="14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0" fillId="0" borderId="0" xfId="0" applyNumberFormat="1" applyFont="1"/>
    <xf numFmtId="4" fontId="3" fillId="0" borderId="9" xfId="0" applyNumberFormat="1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7" fillId="2" borderId="5" xfId="0" applyFont="1" applyFill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" fontId="9" fillId="0" borderId="0" xfId="0" applyNumberFormat="1" applyFont="1"/>
    <xf numFmtId="0" fontId="10" fillId="0" borderId="0" xfId="0" applyFont="1" applyAlignment="1"/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/>
    <xf numFmtId="0" fontId="3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6" fillId="0" borderId="10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4" fontId="12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7</xdr:row>
      <xdr:rowOff>476250</xdr:rowOff>
    </xdr:from>
    <xdr:ext cx="1000125" cy="342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85725</xdr:colOff>
      <xdr:row>7</xdr:row>
      <xdr:rowOff>495300</xdr:rowOff>
    </xdr:from>
    <xdr:ext cx="819150" cy="2381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tabSelected="1" topLeftCell="A4" zoomScale="87" zoomScaleNormal="87" workbookViewId="0">
      <selection activeCell="B14" sqref="B14:Q14"/>
    </sheetView>
  </sheetViews>
  <sheetFormatPr defaultColWidth="14.42578125" defaultRowHeight="15" customHeight="1" x14ac:dyDescent="0.25"/>
  <cols>
    <col min="1" max="1" width="6.28515625" customWidth="1"/>
    <col min="2" max="2" width="51.28515625" customWidth="1"/>
    <col min="3" max="3" width="7.85546875" customWidth="1"/>
    <col min="4" max="4" width="10" customWidth="1"/>
    <col min="5" max="5" width="13.85546875" customWidth="1"/>
    <col min="6" max="6" width="11.42578125" customWidth="1"/>
    <col min="7" max="7" width="11.28515625" customWidth="1"/>
    <col min="8" max="8" width="13.28515625" customWidth="1"/>
    <col min="9" max="9" width="11.7109375" hidden="1" customWidth="1"/>
    <col min="10" max="12" width="11.42578125" hidden="1" customWidth="1"/>
    <col min="13" max="13" width="14.85546875" customWidth="1"/>
    <col min="14" max="14" width="16.42578125" customWidth="1"/>
    <col min="15" max="15" width="18.140625" customWidth="1"/>
    <col min="16" max="16" width="13.5703125" customWidth="1"/>
    <col min="17" max="17" width="22" customWidth="1"/>
    <col min="18" max="18" width="8.7109375" customWidth="1"/>
  </cols>
  <sheetData>
    <row r="1" spans="1:18" x14ac:dyDescent="0.25">
      <c r="A1" s="29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ht="24" customHeight="1" x14ac:dyDescent="0.25">
      <c r="A2" s="34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</row>
    <row r="3" spans="1:18" ht="8.2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8" ht="15.75" customHeight="1" x14ac:dyDescent="0.25">
      <c r="A4" s="26" t="s">
        <v>0</v>
      </c>
      <c r="B4" s="28"/>
      <c r="C4" s="26" t="s">
        <v>28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  <c r="R4" t="s">
        <v>1</v>
      </c>
    </row>
    <row r="5" spans="1:18" ht="33" customHeight="1" x14ac:dyDescent="0.25">
      <c r="A5" s="33" t="s">
        <v>25</v>
      </c>
      <c r="B5" s="28"/>
      <c r="C5" s="32" t="s">
        <v>18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8"/>
    </row>
    <row r="6" spans="1:18" ht="21" hidden="1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8" ht="79.5" customHeight="1" x14ac:dyDescent="0.25">
      <c r="A7" s="24" t="s">
        <v>2</v>
      </c>
      <c r="B7" s="24" t="s">
        <v>3</v>
      </c>
      <c r="C7" s="24" t="s">
        <v>4</v>
      </c>
      <c r="D7" s="24" t="s">
        <v>5</v>
      </c>
      <c r="E7" s="24" t="s">
        <v>6</v>
      </c>
      <c r="F7" s="37" t="s">
        <v>7</v>
      </c>
      <c r="G7" s="27"/>
      <c r="H7" s="27"/>
      <c r="I7" s="27"/>
      <c r="J7" s="28"/>
      <c r="K7" s="4"/>
      <c r="L7" s="4"/>
      <c r="M7" s="24" t="s">
        <v>8</v>
      </c>
      <c r="N7" s="38" t="s">
        <v>23</v>
      </c>
      <c r="O7" s="27"/>
      <c r="P7" s="28"/>
      <c r="Q7" s="31" t="s">
        <v>24</v>
      </c>
    </row>
    <row r="8" spans="1:18" ht="60" x14ac:dyDescent="0.25">
      <c r="A8" s="25"/>
      <c r="B8" s="25"/>
      <c r="C8" s="25"/>
      <c r="D8" s="25"/>
      <c r="E8" s="25"/>
      <c r="F8" s="17" t="s">
        <v>20</v>
      </c>
      <c r="G8" s="17" t="s">
        <v>21</v>
      </c>
      <c r="H8" s="17" t="s">
        <v>22</v>
      </c>
      <c r="I8" s="5" t="s">
        <v>9</v>
      </c>
      <c r="J8" s="5" t="s">
        <v>10</v>
      </c>
      <c r="K8" s="4" t="s">
        <v>11</v>
      </c>
      <c r="L8" s="4" t="s">
        <v>12</v>
      </c>
      <c r="M8" s="25"/>
      <c r="N8" s="4" t="s">
        <v>13</v>
      </c>
      <c r="O8" s="6" t="s">
        <v>14</v>
      </c>
      <c r="P8" s="6" t="s">
        <v>15</v>
      </c>
      <c r="Q8" s="25"/>
    </row>
    <row r="9" spans="1:18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8">
        <v>8</v>
      </c>
      <c r="I9" s="7">
        <v>9</v>
      </c>
      <c r="J9" s="9">
        <v>10</v>
      </c>
      <c r="K9" s="9">
        <v>10</v>
      </c>
      <c r="L9" s="9">
        <v>11</v>
      </c>
      <c r="M9" s="7">
        <v>11</v>
      </c>
      <c r="N9" s="7">
        <v>12</v>
      </c>
      <c r="O9" s="7">
        <v>13</v>
      </c>
      <c r="P9" s="7">
        <v>14</v>
      </c>
      <c r="Q9" s="7">
        <v>15</v>
      </c>
      <c r="R9" s="10" t="s">
        <v>16</v>
      </c>
    </row>
    <row r="10" spans="1:18" s="23" customFormat="1" ht="43.5" customHeight="1" x14ac:dyDescent="0.25">
      <c r="A10" s="18">
        <v>1</v>
      </c>
      <c r="B10" s="19" t="s">
        <v>29</v>
      </c>
      <c r="C10" s="20" t="s">
        <v>31</v>
      </c>
      <c r="D10" s="20">
        <v>2400</v>
      </c>
      <c r="E10" s="20">
        <v>3</v>
      </c>
      <c r="F10" s="20">
        <v>50</v>
      </c>
      <c r="G10" s="20">
        <v>49</v>
      </c>
      <c r="H10" s="20">
        <v>50.99</v>
      </c>
      <c r="I10" s="20"/>
      <c r="J10" s="20"/>
      <c r="K10" s="20"/>
      <c r="L10" s="20"/>
      <c r="M10" s="21">
        <v>1</v>
      </c>
      <c r="N10" s="20">
        <f>ROUND(SUM(F10:H10)/E10,2)</f>
        <v>50</v>
      </c>
      <c r="O10" s="20">
        <f>SQRT(IF(E10=3,((F10-N10)*(F10-N10)+(G10-N10)*(G10-N10)+(H10-N10)*(H10-N10))/(E10-1),IF(E10=4,((F10-N10)*(F10-N10)+(G10-N10)*(G10-N10)+(H10-N10)*(H10-N10)+(I10-N10)*(I10-N10))/(E10-1),IF(E10=5,((F10-N10)*(F10-N10)+(G10-N10)*(G10-N10)+(H10-N10)*(H10-N10)+(I10-N10)*(I10-N10)+(J10-N10)*(J10-N10))/(E10-1),IF(E10=6,((F10-N10)*(F10-N10)+(G10-N10)*(G10-N10)+(H10-N10)*(H10-N10)+(I10-N10)*(I10-N10)+(J10-N10)*(J10-N10)+(K10-N10)*(K10-N10))/(E10-1),IF(E10=7,((F10-N10)*(F10-N10)+(G10-N10)*(G10-N10)+(H10-N10)*(H10-N10)+(I10-N10)*(I10-N10)+(J10-N10)*(J10-N10)+(K10-N10)*(K10-N10)+(L10-N10)*(L10-N10))/(E10-1),"МНОГО ПОСТАЩИКОВ"))))))</f>
        <v>0.99501256273476368</v>
      </c>
      <c r="P10" s="20">
        <f>O10/N10*100</f>
        <v>1.9900251254695274</v>
      </c>
      <c r="Q10" s="20">
        <f>D10*N10</f>
        <v>120000</v>
      </c>
      <c r="R10" s="22">
        <f>Q10/N10-D10</f>
        <v>0</v>
      </c>
    </row>
    <row r="11" spans="1:18" s="23" customFormat="1" ht="43.5" customHeight="1" x14ac:dyDescent="0.25">
      <c r="A11" s="18">
        <v>1</v>
      </c>
      <c r="B11" s="19" t="s">
        <v>30</v>
      </c>
      <c r="C11" s="20" t="s">
        <v>31</v>
      </c>
      <c r="D11" s="20">
        <v>923</v>
      </c>
      <c r="E11" s="20">
        <v>3</v>
      </c>
      <c r="F11" s="20">
        <v>60</v>
      </c>
      <c r="G11" s="20">
        <v>59</v>
      </c>
      <c r="H11" s="20">
        <v>59.2</v>
      </c>
      <c r="I11" s="20"/>
      <c r="J11" s="20"/>
      <c r="K11" s="20"/>
      <c r="L11" s="20"/>
      <c r="M11" s="21">
        <v>1</v>
      </c>
      <c r="N11" s="20">
        <f>ROUND(SUM(F11:H11)/E11,2)</f>
        <v>59.4</v>
      </c>
      <c r="O11" s="20">
        <f>SQRT(IF(E11=3,((F11-N11)*(F11-N11)+(G11-N11)*(G11-N11)+(H11-N11)*(H11-N11))/(E11-1),IF(E11=4,((F11-N11)*(F11-N11)+(G11-N11)*(G11-N11)+(H11-N11)*(H11-N11)+(I11-N11)*(I11-N11))/(E11-1),IF(E11=5,((F11-N11)*(F11-N11)+(G11-N11)*(G11-N11)+(H11-N11)*(H11-N11)+(I11-N11)*(I11-N11)+(J11-N11)*(J11-N11))/(E11-1),IF(E11=6,((F11-N11)*(F11-N11)+(G11-N11)*(G11-N11)+(H11-N11)*(H11-N11)+(I11-N11)*(I11-N11)+(J11-N11)*(J11-N11)+(K11-N11)*(K11-N11))/(E11-1),IF(E11=7,((F11-N11)*(F11-N11)+(G11-N11)*(G11-N11)+(H11-N11)*(H11-N11)+(I11-N11)*(I11-N11)+(J11-N11)*(J11-N11)+(K11-N11)*(K11-N11)+(L11-N11)*(L11-N11))/(E11-1),"МНОГО ПОСТАЩИКОВ"))))))</f>
        <v>0.52915026221291761</v>
      </c>
      <c r="P11" s="20">
        <f>O11/N11*100</f>
        <v>0.89082535726080403</v>
      </c>
      <c r="Q11" s="20">
        <f>D11*N11</f>
        <v>54826.2</v>
      </c>
      <c r="R11" s="22">
        <f>Q11/N11-D11</f>
        <v>0</v>
      </c>
    </row>
    <row r="12" spans="1:18" ht="15" customHeight="1" x14ac:dyDescent="0.25">
      <c r="A12" s="30" t="s">
        <v>19</v>
      </c>
      <c r="B12" s="27"/>
      <c r="C12" s="27"/>
      <c r="D12" s="28"/>
      <c r="E12" s="12"/>
      <c r="F12" s="12"/>
      <c r="G12" s="12"/>
      <c r="H12" s="12"/>
      <c r="I12" s="12"/>
      <c r="J12" s="12"/>
      <c r="K12" s="12"/>
      <c r="L12" s="12"/>
      <c r="M12" s="12"/>
      <c r="N12" s="11"/>
      <c r="O12" s="12"/>
      <c r="P12" s="12"/>
      <c r="Q12" s="40">
        <f>SUM(Q10:Q11)</f>
        <v>174826.2</v>
      </c>
      <c r="R12" s="13"/>
    </row>
    <row r="13" spans="1:18" x14ac:dyDescent="0.2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"/>
    </row>
    <row r="14" spans="1:18" ht="33" customHeight="1" x14ac:dyDescent="0.25">
      <c r="A14" s="16"/>
      <c r="B14" s="39" t="s">
        <v>32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8" ht="72" customHeight="1" x14ac:dyDescent="0.25">
      <c r="A15" s="16"/>
      <c r="B15" s="16" t="s">
        <v>27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8" ht="15.75" customHeight="1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.75" customHeigh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ht="15.75" customHeight="1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5.75" customHeight="1" x14ac:dyDescent="0.25"/>
    <row r="20" spans="1:17" ht="15.75" customHeight="1" x14ac:dyDescent="0.25"/>
    <row r="21" spans="1:17" ht="15.75" customHeight="1" x14ac:dyDescent="0.25"/>
    <row r="22" spans="1:17" ht="15.75" customHeight="1" x14ac:dyDescent="0.25"/>
    <row r="23" spans="1:17" ht="15.75" customHeight="1" x14ac:dyDescent="0.25"/>
    <row r="24" spans="1:17" ht="15.75" customHeight="1" x14ac:dyDescent="0.25"/>
    <row r="25" spans="1:17" ht="15.75" customHeight="1" x14ac:dyDescent="0.25"/>
    <row r="26" spans="1:17" ht="15.75" customHeight="1" x14ac:dyDescent="0.25"/>
    <row r="27" spans="1:17" ht="15.75" customHeight="1" x14ac:dyDescent="0.25"/>
    <row r="28" spans="1:17" ht="15.75" customHeight="1" x14ac:dyDescent="0.25"/>
    <row r="29" spans="1:17" ht="15.75" customHeight="1" x14ac:dyDescent="0.25"/>
    <row r="30" spans="1:17" ht="15.75" customHeight="1" x14ac:dyDescent="0.25"/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</sheetData>
  <mergeCells count="18">
    <mergeCell ref="N7:P7"/>
    <mergeCell ref="B14:Q14"/>
    <mergeCell ref="E7:E8"/>
    <mergeCell ref="C4:Q4"/>
    <mergeCell ref="A4:B4"/>
    <mergeCell ref="A1:Q1"/>
    <mergeCell ref="A12:D12"/>
    <mergeCell ref="A7:A8"/>
    <mergeCell ref="Q7:Q8"/>
    <mergeCell ref="D7:D8"/>
    <mergeCell ref="B7:B8"/>
    <mergeCell ref="C7:C8"/>
    <mergeCell ref="C5:Q5"/>
    <mergeCell ref="A5:B5"/>
    <mergeCell ref="A2:Q2"/>
    <mergeCell ref="A3:Q3"/>
    <mergeCell ref="F7:J7"/>
    <mergeCell ref="M7:M8"/>
  </mergeCells>
  <pageMargins left="0.19685039370078741" right="0.11811023622047245" top="0.74803149606299213" bottom="0.74803149606299213" header="0" footer="0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Расчёт цен</vt:lpstr>
    </vt:vector>
  </TitlesOfParts>
  <Company>Administratciya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</dc:creator>
  <cp:lastModifiedBy>Екатерина</cp:lastModifiedBy>
  <cp:lastPrinted>2021-02-03T06:42:47Z</cp:lastPrinted>
  <dcterms:created xsi:type="dcterms:W3CDTF">2014-03-05T05:54:04Z</dcterms:created>
  <dcterms:modified xsi:type="dcterms:W3CDTF">2022-01-19T21:26:40Z</dcterms:modified>
</cp:coreProperties>
</file>