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20" yWindow="-120" windowWidth="24240" windowHeight="13140"/>
  </bookViews>
  <sheets>
    <sheet name="НМЦК" sheetId="1" r:id="rId1"/>
  </sheets>
  <definedNames>
    <definedName name="_xlnm._FilterDatabase" localSheetId="0" hidden="1">НМЦК!$A$30:$N$30</definedName>
    <definedName name="_xlnm.Print_Area" localSheetId="0">НМЦК!$A$1:$N$36</definedName>
  </definedNames>
  <calcPr calcId="114210"/>
</workbook>
</file>

<file path=xl/calcChain.xml><?xml version="1.0" encoding="utf-8"?>
<calcChain xmlns="http://schemas.openxmlformats.org/spreadsheetml/2006/main">
  <c r="K6" i="1"/>
  <c r="N6"/>
  <c r="K7"/>
  <c r="N7"/>
  <c r="K8"/>
  <c r="N8"/>
  <c r="K9"/>
  <c r="N9"/>
  <c r="K10"/>
  <c r="N10"/>
  <c r="K11"/>
  <c r="N11"/>
  <c r="K12"/>
  <c r="N12"/>
  <c r="K13"/>
  <c r="N13"/>
  <c r="K14"/>
  <c r="N14"/>
  <c r="K15"/>
  <c r="N15"/>
  <c r="K16"/>
  <c r="N16"/>
  <c r="K17"/>
  <c r="N17"/>
  <c r="K18"/>
  <c r="N18"/>
  <c r="K19"/>
  <c r="N19"/>
  <c r="K20"/>
  <c r="N20"/>
  <c r="K21"/>
  <c r="N21"/>
  <c r="K22"/>
  <c r="N22"/>
  <c r="K23"/>
  <c r="N23"/>
  <c r="K24"/>
  <c r="N24"/>
  <c r="K25"/>
  <c r="N25"/>
  <c r="K26"/>
  <c r="N26"/>
  <c r="K27"/>
  <c r="N27"/>
  <c r="K28"/>
  <c r="N28"/>
  <c r="K29"/>
  <c r="N29"/>
  <c r="K30"/>
  <c r="N30"/>
  <c r="N31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H6"/>
  <c r="H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F6"/>
  <c r="F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L6"/>
  <c r="M6"/>
  <c r="L7"/>
  <c r="M7"/>
  <c r="L8"/>
  <c r="M8"/>
  <c r="L9"/>
  <c r="M9"/>
  <c r="L10"/>
  <c r="M10"/>
  <c r="L11"/>
  <c r="M11"/>
  <c r="L12"/>
  <c r="M12"/>
  <c r="L13"/>
  <c r="M13"/>
  <c r="L14"/>
  <c r="M14"/>
  <c r="L15"/>
  <c r="M15"/>
  <c r="L16"/>
  <c r="M16"/>
  <c r="L17"/>
  <c r="M17"/>
  <c r="L18"/>
  <c r="M18"/>
  <c r="L19"/>
  <c r="M19"/>
  <c r="L20"/>
  <c r="M20"/>
  <c r="L21"/>
  <c r="M21"/>
  <c r="L22"/>
  <c r="M22"/>
  <c r="L23"/>
  <c r="M23"/>
  <c r="L24"/>
  <c r="M24"/>
  <c r="L25"/>
  <c r="M25"/>
  <c r="L26"/>
  <c r="M26"/>
  <c r="L27"/>
  <c r="M27"/>
  <c r="L28"/>
  <c r="M28"/>
  <c r="L29"/>
  <c r="M29"/>
  <c r="L30"/>
  <c r="M30"/>
</calcChain>
</file>

<file path=xl/sharedStrings.xml><?xml version="1.0" encoding="utf-8"?>
<sst xmlns="http://schemas.openxmlformats.org/spreadsheetml/2006/main" count="74" uniqueCount="46">
  <si>
    <t xml:space="preserve">Обоснование начальной (максимальной) цены договора </t>
  </si>
  <si>
    <t>№ п/п</t>
  </si>
  <si>
    <t>Коммерческие предложения (руб./ед.изм.)</t>
  </si>
  <si>
    <t>Однородность совокупности значений выявленных цен, используемых в расчете Н(М)ЦК, ЦКЕП</t>
  </si>
  <si>
    <t>Н(М)ЦК, ЦКЕП, определяемая методом сопоставимых рыночных цен (анализа рынка)</t>
  </si>
  <si>
    <t>Среднее квадратичное отклонение</t>
  </si>
  <si>
    <t>Кол-во</t>
  </si>
  <si>
    <t>Ед. изм.</t>
  </si>
  <si>
    <r>
      <t>Средняя арифметическая цена за единицу     &lt;</t>
    </r>
    <r>
      <rPr>
        <b/>
        <i/>
        <sz val="10"/>
        <rFont val="Times New Roman"/>
        <family val="1"/>
        <charset val="204"/>
      </rPr>
      <t>ц</t>
    </r>
    <r>
      <rPr>
        <b/>
        <sz val="10"/>
        <rFont val="Times New Roman"/>
        <family val="1"/>
        <charset val="204"/>
      </rPr>
      <t xml:space="preserve">&gt; </t>
    </r>
  </si>
  <si>
    <r>
      <t xml:space="preserve">коэффициент вариации цен V (%)           </t>
    </r>
    <r>
      <rPr>
        <i/>
        <sz val="10"/>
        <rFont val="Times New Roman"/>
        <family val="1"/>
        <charset val="204"/>
      </rPr>
      <t xml:space="preserve">         (не должен превышать 33%)</t>
    </r>
  </si>
  <si>
    <t>ИТОГО:</t>
  </si>
  <si>
    <t>Наименование товара</t>
  </si>
  <si>
    <t>Расчет Н(М)ЦК по формуле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</si>
  <si>
    <t>Цена за ед. изм. с НДС, руб.</t>
  </si>
  <si>
    <t>Ст-сть с НДС, руб.</t>
  </si>
  <si>
    <t>упак.</t>
  </si>
  <si>
    <t>Поставка лекарственных препаратов (Препараты для лечения инфекционных заболеваний. Антибиотики разные.)</t>
  </si>
  <si>
    <r>
      <t>Начальная (максимальная) цена договора составляет</t>
    </r>
    <r>
      <rPr>
        <b/>
        <sz val="12"/>
        <rFont val="Times New Roman"/>
        <family val="1"/>
        <charset val="204"/>
      </rPr>
      <t xml:space="preserve">: 1 341 393,38 рубля </t>
    </r>
    <r>
      <rPr>
        <sz val="12"/>
        <rFont val="Times New Roman"/>
        <family val="1"/>
        <charset val="204"/>
      </rPr>
      <t>(Один миллион триста сорок одна тысяча триста девяносто три рубля 38 копеек).</t>
    </r>
  </si>
  <si>
    <t>Источник 1
 КП № 5032-22
от 29.09.2022</t>
  </si>
  <si>
    <t>Источник 2
 КП № 2995-27.09.22-15 
от 27.09.2022</t>
  </si>
  <si>
    <t>Источник 3
 КП № 3005-138 от 29.09.2022</t>
  </si>
  <si>
    <t xml:space="preserve">Азитромицин капсулы 250 мг, 6 шт. - упаковки ячейковые контурные - пачки картонные </t>
  </si>
  <si>
    <t xml:space="preserve">Амикацин порошок для приготовления раствора для внутривенного и внутримышечного введения 500 мг - флаконы 10 мл х50 </t>
  </si>
  <si>
    <t>Амоксициллин+ Клавулановая к-та  таблетки диспергируемые 500 мг+125 мг, 14 шт. - флаконы темного стекла - пачки картонные</t>
  </si>
  <si>
    <t xml:space="preserve">Амоксиклав таблетки покрытые пленочной оболочкой 250 мг+125 мг, 15 шт. - флаконы темного стекла - пачки картонные </t>
  </si>
  <si>
    <t>Ампициллин+Сульбактам порошок для приготовления раствора для внутривенного и внутримышечного введения 500 мг+250 мг флаконы  -х1 пачка картонная</t>
  </si>
  <si>
    <t>Гентамицин р-р для в/в и в/м введ. 40 мг/мл 2 мл амп (10), кор.картон</t>
  </si>
  <si>
    <t>Доксициклин капсулы 100 мг, 20 шт. - упаковки ячейковые контурные - пачки картонные</t>
  </si>
  <si>
    <t>Имипенем+Цилластатин порошок для приготовления раствора для инфузий 500 мг+500 мг флаконы вместимостью 20 мл -х1 поддоны пластиковые обтянутые пленкой</t>
  </si>
  <si>
    <t xml:space="preserve">Кларитромицин таблетки покрытые пленочной оболочкой 250 мг, 10 шт. - упаковки ячейковые контурные - пачки картонные </t>
  </si>
  <si>
    <t xml:space="preserve">Клотримазол таблетки вагинальные 100 мг, 6 шт. - упаковки ячейковые контурные - пачки картонные </t>
  </si>
  <si>
    <t xml:space="preserve">Левофлоксацин таблетки покрытые пленочной оболочкой 500 мг, 10 шт. - упаковки ячейковые контурные - пачки картонные </t>
  </si>
  <si>
    <t xml:space="preserve">Левофлоксацин таблетки покрытые пленочной оболочкой 250 мг, 10 шт. - упаковки ячейковые контурные - пачки картонные </t>
  </si>
  <si>
    <t>Левофлоксацин раствор для инфузий, 5 мг/мл, 100 мл - бутылки стеклянные для крови, трансфузионных и инфузионных препаратов (1) - пачки картонные</t>
  </si>
  <si>
    <t xml:space="preserve">Меропенем лиофилизат для приготовления раствора для внутривенного введения 1 г - флаконы х1 - пачки картонные </t>
  </si>
  <si>
    <t xml:space="preserve">Метронидазол таблетки 250 мг, 10 шт. - упаковки ячейковые контурные х2 - пачки картонные  </t>
  </si>
  <si>
    <t xml:space="preserve">Тетрациклин мазь глазная, 1%, 3 г - тубы (1) - пачки картонные </t>
  </si>
  <si>
    <t>Флуконазол капсулы 150 мг, 1 шт. - контейнеры пластиковые - пачки картонные</t>
  </si>
  <si>
    <t>Флуконазол капсулы 50 мг, 7 шт. - упаковки ячейковые контурные - пачки картонные</t>
  </si>
  <si>
    <t>Цефазолин порошок для приготовления раствора для внутривенного и внутримышечного введения 1 г - флаконы х50 - коробки картонные</t>
  </si>
  <si>
    <t xml:space="preserve">Цефоперазон+ Сульбактам порошок для приготовления раствора для внутривенного и внутримышечного введения 1 г+1 г - флаконы - пачки картонные </t>
  </si>
  <si>
    <t>Цефотаксим порошок для приготовления раствора для внутривенного и внутримышечного введения 1 г - флаконы х1 - коробки картонные</t>
  </si>
  <si>
    <t>Цефтриаксон порошок для приготовления раствора для внутривенного и внутримышечного введения 1 г - флаконы х50 - коробки картонные</t>
  </si>
  <si>
    <t>Ципрофлоксацин раствор для инфузий 2 мг/мл, 100 мл - флакон полиэтиленовый (44) - картонная пачка</t>
  </si>
  <si>
    <t>Ципрофлоксацин таблетки покрытые оболочкой 500 мг, 5 шт. - упаковки ячейковые контурные х2 - пачки картонные</t>
  </si>
  <si>
    <t xml:space="preserve">Метронидазол раствор для внутривенного введения 5 мг/мл, 100 мл - флаконы полиэтиленовые - обертки из пленочного материала - пачки картонные, срок годности не менее 3 лет, температура хранения до 30о С </t>
  </si>
</sst>
</file>

<file path=xl/styles.xml><?xml version="1.0" encoding="utf-8"?>
<styleSheet xmlns="http://schemas.openxmlformats.org/spreadsheetml/2006/main">
  <numFmts count="1">
    <numFmt numFmtId="164" formatCode="#,##0.00\ _₽"/>
  </numFmts>
  <fonts count="29">
    <font>
      <sz val="11"/>
      <color indexed="8"/>
      <name val="Calibri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</font>
    <font>
      <b/>
      <sz val="24"/>
      <color indexed="8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sz val="10"/>
      <color indexed="63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10"/>
      <color indexed="19"/>
      <name val="Arial"/>
      <family val="2"/>
    </font>
    <font>
      <sz val="10"/>
      <color indexed="10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8"/>
      <name val="Calibri"/>
      <family val="2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1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2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41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8" fillId="0" borderId="0" applyNumberFormat="0" applyFill="0" applyBorder="0" applyAlignment="0" applyProtection="0"/>
    <xf numFmtId="0" fontId="9" fillId="7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15" fillId="0" borderId="0" applyNumberFormat="0" applyFill="0" applyBorder="0">
      <protection locked="0"/>
    </xf>
    <xf numFmtId="0" fontId="7" fillId="8" borderId="1" applyNumberFormat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" fillId="0" borderId="0"/>
    <xf numFmtId="0" fontId="26" fillId="0" borderId="0"/>
    <xf numFmtId="0" fontId="16" fillId="0" borderId="0">
      <alignment vertical="center"/>
    </xf>
    <xf numFmtId="0" fontId="16" fillId="0" borderId="0">
      <alignment vertical="center"/>
    </xf>
    <xf numFmtId="0" fontId="3" fillId="0" borderId="0"/>
    <xf numFmtId="0" fontId="27" fillId="0" borderId="0"/>
    <xf numFmtId="0" fontId="28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Border="0" applyProtection="0"/>
  </cellStyleXfs>
  <cellXfs count="34">
    <xf numFmtId="0" fontId="0" fillId="0" borderId="0" xfId="0" applyAlignment="1"/>
    <xf numFmtId="0" fontId="2" fillId="0" borderId="0" xfId="0" applyFont="1" applyAlignment="1">
      <alignment horizontal="left" wrapText="1"/>
    </xf>
    <xf numFmtId="0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vertical="top" wrapText="1"/>
    </xf>
    <xf numFmtId="4" fontId="2" fillId="9" borderId="0" xfId="0" applyNumberFormat="1" applyFont="1" applyFill="1" applyAlignment="1">
      <alignment horizontal="left" wrapText="1"/>
    </xf>
    <xf numFmtId="0" fontId="2" fillId="9" borderId="0" xfId="0" applyFont="1" applyFill="1" applyAlignment="1">
      <alignment horizontal="left" wrapText="1"/>
    </xf>
    <xf numFmtId="0" fontId="18" fillId="9" borderId="0" xfId="0" applyNumberFormat="1" applyFont="1" applyFill="1" applyAlignment="1">
      <alignment horizontal="left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/>
    </xf>
    <xf numFmtId="10" fontId="18" fillId="9" borderId="2" xfId="0" applyNumberFormat="1" applyFont="1" applyFill="1" applyBorder="1" applyAlignment="1">
      <alignment horizontal="center" vertical="center" wrapText="1"/>
    </xf>
    <xf numFmtId="164" fontId="18" fillId="9" borderId="2" xfId="0" applyNumberFormat="1" applyFont="1" applyFill="1" applyBorder="1" applyAlignment="1">
      <alignment horizontal="center" vertical="center"/>
    </xf>
    <xf numFmtId="0" fontId="23" fillId="9" borderId="2" xfId="0" applyNumberFormat="1" applyFont="1" applyFill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3" fontId="2" fillId="9" borderId="0" xfId="0" applyNumberFormat="1" applyFont="1" applyFill="1" applyAlignment="1">
      <alignment horizontal="center" vertical="center" wrapText="1"/>
    </xf>
    <xf numFmtId="0" fontId="18" fillId="9" borderId="3" xfId="0" applyFont="1" applyFill="1" applyBorder="1" applyAlignment="1">
      <alignment horizontal="center" vertical="center" wrapText="1"/>
    </xf>
    <xf numFmtId="0" fontId="18" fillId="9" borderId="4" xfId="0" applyFont="1" applyFill="1" applyBorder="1" applyAlignment="1">
      <alignment horizontal="center" vertical="center" wrapText="1"/>
    </xf>
    <xf numFmtId="0" fontId="23" fillId="9" borderId="5" xfId="0" applyFont="1" applyFill="1" applyBorder="1" applyAlignment="1">
      <alignment horizontal="right" vertical="center" wrapText="1"/>
    </xf>
    <xf numFmtId="0" fontId="23" fillId="0" borderId="2" xfId="0" applyFont="1" applyBorder="1" applyAlignment="1">
      <alignment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8" fillId="0" borderId="2" xfId="18" applyFont="1" applyFill="1" applyBorder="1" applyAlignment="1">
      <alignment horizontal="center" vertical="center"/>
    </xf>
    <xf numFmtId="4" fontId="18" fillId="0" borderId="2" xfId="18" applyNumberFormat="1" applyFont="1" applyFill="1" applyBorder="1" applyAlignment="1">
      <alignment horizontal="center" vertical="center"/>
    </xf>
    <xf numFmtId="0" fontId="18" fillId="0" borderId="2" xfId="18" applyFont="1" applyFill="1" applyBorder="1" applyAlignment="1">
      <alignment horizontal="center" vertical="center" wrapText="1"/>
    </xf>
    <xf numFmtId="4" fontId="18" fillId="0" borderId="2" xfId="18" applyNumberFormat="1" applyFont="1" applyFill="1" applyBorder="1" applyAlignment="1">
      <alignment horizontal="center" vertical="center" wrapText="1"/>
    </xf>
    <xf numFmtId="4" fontId="20" fillId="9" borderId="2" xfId="0" applyNumberFormat="1" applyFont="1" applyFill="1" applyBorder="1" applyAlignment="1">
      <alignment horizontal="center" vertical="center" wrapText="1"/>
    </xf>
    <xf numFmtId="4" fontId="18" fillId="9" borderId="2" xfId="0" applyNumberFormat="1" applyFont="1" applyFill="1" applyBorder="1" applyAlignment="1">
      <alignment horizontal="center" vertical="center" wrapText="1"/>
    </xf>
    <xf numFmtId="4" fontId="18" fillId="0" borderId="2" xfId="0" applyNumberFormat="1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24" fillId="9" borderId="0" xfId="0" applyFont="1" applyFill="1" applyAlignment="1">
      <alignment horizontal="left" vertical="center" wrapText="1"/>
    </xf>
    <xf numFmtId="3" fontId="20" fillId="9" borderId="2" xfId="0" applyNumberFormat="1" applyFont="1" applyFill="1" applyBorder="1" applyAlignment="1">
      <alignment horizontal="center" vertical="center" wrapText="1"/>
    </xf>
    <xf numFmtId="0" fontId="19" fillId="9" borderId="6" xfId="0" applyFont="1" applyFill="1" applyBorder="1" applyAlignment="1">
      <alignment horizontal="center" vertical="center" wrapText="1"/>
    </xf>
    <xf numFmtId="0" fontId="20" fillId="9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</cellXfs>
  <cellStyles count="42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Neutral" xfId="12"/>
    <cellStyle name="Normal" xfId="13"/>
    <cellStyle name="Note" xfId="14"/>
    <cellStyle name="Status" xfId="15"/>
    <cellStyle name="Text" xfId="16"/>
    <cellStyle name="Warning" xfId="17"/>
    <cellStyle name="Обычный" xfId="0" builtinId="0"/>
    <cellStyle name="Обычный 2" xfId="18"/>
    <cellStyle name="Обычный 2 2" xfId="19"/>
    <cellStyle name="Обычный 2 2 2" xfId="20"/>
    <cellStyle name="Обычный 2 3" xfId="21"/>
    <cellStyle name="Обычный 2 3 2" xfId="22"/>
    <cellStyle name="Обычный 2 4" xfId="23"/>
    <cellStyle name="Обычный 2 4 2" xfId="24"/>
    <cellStyle name="Обычный 2 5" xfId="25"/>
    <cellStyle name="Обычный 3" xfId="26"/>
    <cellStyle name="Обычный 4" xfId="27"/>
    <cellStyle name="Обычный 5" xfId="28"/>
    <cellStyle name="Обычный 5 2" xfId="29"/>
    <cellStyle name="Обычный 6" xfId="30"/>
    <cellStyle name="Обычный 7" xfId="31"/>
    <cellStyle name="Пояснение 2" xfId="32"/>
    <cellStyle name="Процентный 2" xfId="33"/>
    <cellStyle name="Процентный 2 2" xfId="34"/>
    <cellStyle name="Процентный 2 2 2" xfId="35"/>
    <cellStyle name="Процентный 2 3" xfId="36"/>
    <cellStyle name="Процентный 2 3 2" xfId="37"/>
    <cellStyle name="Процентный 2 4" xfId="38"/>
    <cellStyle name="Процентный 2 4 2" xfId="39"/>
    <cellStyle name="Процентный 2 5" xfId="40"/>
    <cellStyle name="Процентный 3" xfId="4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2286000</xdr:rowOff>
    </xdr:from>
    <xdr:to>
      <xdr:col>12</xdr:col>
      <xdr:colOff>885825</xdr:colOff>
      <xdr:row>3</xdr:row>
      <xdr:rowOff>2324100</xdr:rowOff>
    </xdr:to>
    <xdr:pic>
      <xdr:nvPicPr>
        <xdr:cNvPr id="1025" name="Picture 1" descr="rId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382375" y="1895475"/>
          <a:ext cx="8858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11</xdr:col>
      <xdr:colOff>66675</xdr:colOff>
      <xdr:row>3</xdr:row>
      <xdr:rowOff>2286000</xdr:rowOff>
    </xdr:from>
    <xdr:to>
      <xdr:col>11</xdr:col>
      <xdr:colOff>828675</xdr:colOff>
      <xdr:row>3</xdr:row>
      <xdr:rowOff>2324100</xdr:rowOff>
    </xdr:to>
    <xdr:pic>
      <xdr:nvPicPr>
        <xdr:cNvPr id="1026" name="Picture 2" descr="rId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0534650" y="1895475"/>
          <a:ext cx="7620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161925</xdr:colOff>
      <xdr:row>3</xdr:row>
      <xdr:rowOff>2705100</xdr:rowOff>
    </xdr:from>
    <xdr:to>
      <xdr:col>13</xdr:col>
      <xdr:colOff>1543050</xdr:colOff>
      <xdr:row>3</xdr:row>
      <xdr:rowOff>2324100</xdr:rowOff>
    </xdr:to>
    <xdr:pic>
      <xdr:nvPicPr>
        <xdr:cNvPr id="102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487275" y="1895475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295275</xdr:colOff>
      <xdr:row>3</xdr:row>
      <xdr:rowOff>2181225</xdr:rowOff>
    </xdr:from>
    <xdr:to>
      <xdr:col>13</xdr:col>
      <xdr:colOff>447675</xdr:colOff>
      <xdr:row>3</xdr:row>
      <xdr:rowOff>2324100</xdr:rowOff>
    </xdr:to>
    <xdr:pic>
      <xdr:nvPicPr>
        <xdr:cNvPr id="1028" name="Picture 6" descr="rId4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2620625" y="1895475"/>
          <a:ext cx="1524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2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0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1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2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3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4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5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6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7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8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  <xdr:twoCellAnchor>
    <xdr:from>
      <xdr:col>13</xdr:col>
      <xdr:colOff>9525</xdr:colOff>
      <xdr:row>30</xdr:row>
      <xdr:rowOff>0</xdr:rowOff>
    </xdr:from>
    <xdr:to>
      <xdr:col>13</xdr:col>
      <xdr:colOff>1390650</xdr:colOff>
      <xdr:row>30</xdr:row>
      <xdr:rowOff>0</xdr:rowOff>
    </xdr:to>
    <xdr:pic>
      <xdr:nvPicPr>
        <xdr:cNvPr id="1039" name="Picture 5" descr="rId3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2334875" y="18783300"/>
          <a:ext cx="13811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 fLocksWithSheet="0"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Q35"/>
  <sheetViews>
    <sheetView tabSelected="1" zoomScaleNormal="130" workbookViewId="0">
      <selection activeCell="G7" sqref="G7"/>
    </sheetView>
  </sheetViews>
  <sheetFormatPr defaultRowHeight="12.75"/>
  <cols>
    <col min="1" max="1" width="6.85546875" style="2" customWidth="1"/>
    <col min="2" max="2" width="31.42578125" style="3" customWidth="1"/>
    <col min="3" max="3" width="9.42578125" style="3" customWidth="1"/>
    <col min="4" max="4" width="8.85546875" style="14" customWidth="1"/>
    <col min="5" max="5" width="12.42578125" style="4" customWidth="1"/>
    <col min="6" max="6" width="15.85546875" style="4" customWidth="1"/>
    <col min="7" max="7" width="12.5703125" style="4" customWidth="1"/>
    <col min="8" max="8" width="15.5703125" style="4" customWidth="1"/>
    <col min="9" max="9" width="12.7109375" style="4" customWidth="1"/>
    <col min="10" max="10" width="15.5703125" style="4" customWidth="1"/>
    <col min="11" max="11" width="15.7109375" style="4" customWidth="1"/>
    <col min="12" max="12" width="13.7109375" style="4" customWidth="1"/>
    <col min="13" max="13" width="14.140625" style="4" customWidth="1"/>
    <col min="14" max="14" width="24.28515625" style="4" customWidth="1"/>
    <col min="15" max="15" width="14" style="5" customWidth="1"/>
    <col min="16" max="95" width="8.85546875" style="5" customWidth="1"/>
    <col min="96" max="219" width="8.85546875" style="1" customWidth="1"/>
    <col min="220" max="16384" width="9.140625" style="1"/>
  </cols>
  <sheetData>
    <row r="1" spans="1:14" ht="15.7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36.75" customHeight="1">
      <c r="A2" s="30" t="s">
        <v>16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51">
      <c r="A3" s="31" t="s">
        <v>1</v>
      </c>
      <c r="B3" s="32" t="s">
        <v>11</v>
      </c>
      <c r="C3" s="31" t="s">
        <v>7</v>
      </c>
      <c r="D3" s="29" t="s">
        <v>6</v>
      </c>
      <c r="E3" s="24" t="s">
        <v>2</v>
      </c>
      <c r="F3" s="24"/>
      <c r="G3" s="24"/>
      <c r="H3" s="24"/>
      <c r="I3" s="24"/>
      <c r="J3" s="24"/>
      <c r="K3" s="24" t="s">
        <v>3</v>
      </c>
      <c r="L3" s="24"/>
      <c r="M3" s="24"/>
      <c r="N3" s="8" t="s">
        <v>4</v>
      </c>
    </row>
    <row r="4" spans="1:14" ht="45.75" customHeight="1">
      <c r="A4" s="31"/>
      <c r="B4" s="32"/>
      <c r="C4" s="31"/>
      <c r="D4" s="29"/>
      <c r="E4" s="8" t="s">
        <v>13</v>
      </c>
      <c r="F4" s="8" t="s">
        <v>14</v>
      </c>
      <c r="G4" s="8" t="s">
        <v>13</v>
      </c>
      <c r="H4" s="8" t="s">
        <v>14</v>
      </c>
      <c r="I4" s="8" t="s">
        <v>13</v>
      </c>
      <c r="J4" s="8" t="s">
        <v>14</v>
      </c>
      <c r="K4" s="24" t="s">
        <v>8</v>
      </c>
      <c r="L4" s="24" t="s">
        <v>5</v>
      </c>
      <c r="M4" s="24" t="s">
        <v>9</v>
      </c>
      <c r="N4" s="25" t="s">
        <v>12</v>
      </c>
    </row>
    <row r="5" spans="1:14" ht="42" customHeight="1">
      <c r="A5" s="31"/>
      <c r="B5" s="33"/>
      <c r="C5" s="31"/>
      <c r="D5" s="29"/>
      <c r="E5" s="26" t="s">
        <v>18</v>
      </c>
      <c r="F5" s="26"/>
      <c r="G5" s="26" t="s">
        <v>19</v>
      </c>
      <c r="H5" s="26"/>
      <c r="I5" s="26" t="s">
        <v>20</v>
      </c>
      <c r="J5" s="26"/>
      <c r="K5" s="24"/>
      <c r="L5" s="24"/>
      <c r="M5" s="24"/>
      <c r="N5" s="25"/>
    </row>
    <row r="6" spans="1:14" ht="38.25">
      <c r="A6" s="15">
        <v>1</v>
      </c>
      <c r="B6" s="18" t="s">
        <v>21</v>
      </c>
      <c r="C6" s="16" t="s">
        <v>15</v>
      </c>
      <c r="D6" s="20">
        <v>10</v>
      </c>
      <c r="E6" s="21">
        <v>335.32</v>
      </c>
      <c r="F6" s="9">
        <f t="shared" ref="F6:F29" si="0">D6*E6</f>
        <v>3353.2</v>
      </c>
      <c r="G6" s="21">
        <v>335.87</v>
      </c>
      <c r="H6" s="9">
        <f t="shared" ref="H6:H29" si="1">G6*D6</f>
        <v>3358.7</v>
      </c>
      <c r="I6" s="21">
        <v>335.98</v>
      </c>
      <c r="J6" s="9">
        <f t="shared" ref="J6:J29" si="2">I6*D6</f>
        <v>3359.8</v>
      </c>
      <c r="K6" s="9">
        <f t="shared" ref="K6:K29" si="3">(E6+G6+I6)/3</f>
        <v>335.72333333333336</v>
      </c>
      <c r="L6" s="7">
        <f t="shared" ref="L6:L29" si="4">STDEV(E6,G6,I6)</f>
        <v>0.35360052790308644</v>
      </c>
      <c r="M6" s="10">
        <f t="shared" ref="M6:M29" si="5">L6/K6</f>
        <v>1.0532497827668212E-3</v>
      </c>
      <c r="N6" s="11">
        <f t="shared" ref="N6:N29" si="6">ROUND(K6,2)*D6</f>
        <v>3357.2000000000003</v>
      </c>
    </row>
    <row r="7" spans="1:14" ht="63.75">
      <c r="A7" s="15">
        <v>2</v>
      </c>
      <c r="B7" s="18" t="s">
        <v>22</v>
      </c>
      <c r="C7" s="16" t="s">
        <v>15</v>
      </c>
      <c r="D7" s="20">
        <v>6</v>
      </c>
      <c r="E7" s="21">
        <v>1904.45</v>
      </c>
      <c r="F7" s="9">
        <f t="shared" si="0"/>
        <v>11426.7</v>
      </c>
      <c r="G7" s="21">
        <v>1904.67</v>
      </c>
      <c r="H7" s="9">
        <f t="shared" si="1"/>
        <v>11428.02</v>
      </c>
      <c r="I7" s="21">
        <v>1905.33</v>
      </c>
      <c r="J7" s="9">
        <f t="shared" si="2"/>
        <v>11431.98</v>
      </c>
      <c r="K7" s="9">
        <f t="shared" si="3"/>
        <v>1904.8166666666666</v>
      </c>
      <c r="L7" s="7">
        <f t="shared" si="4"/>
        <v>0.45796651988247855</v>
      </c>
      <c r="M7" s="10">
        <f t="shared" si="5"/>
        <v>2.4042551070486848E-4</v>
      </c>
      <c r="N7" s="11">
        <f t="shared" si="6"/>
        <v>11428.92</v>
      </c>
    </row>
    <row r="8" spans="1:14" ht="51">
      <c r="A8" s="15">
        <v>3</v>
      </c>
      <c r="B8" s="18" t="s">
        <v>23</v>
      </c>
      <c r="C8" s="16" t="s">
        <v>15</v>
      </c>
      <c r="D8" s="20">
        <v>87</v>
      </c>
      <c r="E8" s="21">
        <v>290.79000000000002</v>
      </c>
      <c r="F8" s="9">
        <f t="shared" si="0"/>
        <v>25298.730000000003</v>
      </c>
      <c r="G8" s="21">
        <v>290.57</v>
      </c>
      <c r="H8" s="9">
        <f t="shared" si="1"/>
        <v>25279.59</v>
      </c>
      <c r="I8" s="21">
        <v>291.45</v>
      </c>
      <c r="J8" s="9">
        <f t="shared" si="2"/>
        <v>25356.149999999998</v>
      </c>
      <c r="K8" s="9">
        <f t="shared" si="3"/>
        <v>290.93666666666667</v>
      </c>
      <c r="L8" s="7">
        <f t="shared" si="4"/>
        <v>0.45796651988254228</v>
      </c>
      <c r="M8" s="10">
        <f t="shared" si="5"/>
        <v>1.5741106995195138E-3</v>
      </c>
      <c r="N8" s="11">
        <f t="shared" si="6"/>
        <v>25311.78</v>
      </c>
    </row>
    <row r="9" spans="1:14" ht="51">
      <c r="A9" s="15">
        <v>4</v>
      </c>
      <c r="B9" s="18" t="s">
        <v>24</v>
      </c>
      <c r="C9" s="16" t="s">
        <v>15</v>
      </c>
      <c r="D9" s="20">
        <v>6</v>
      </c>
      <c r="E9" s="21">
        <v>179.66</v>
      </c>
      <c r="F9" s="9">
        <f t="shared" si="0"/>
        <v>1077.96</v>
      </c>
      <c r="G9" s="21">
        <v>180.43</v>
      </c>
      <c r="H9" s="9">
        <f t="shared" si="1"/>
        <v>1082.58</v>
      </c>
      <c r="I9" s="21">
        <v>180.54</v>
      </c>
      <c r="J9" s="9">
        <f t="shared" si="2"/>
        <v>1083.24</v>
      </c>
      <c r="K9" s="9">
        <f t="shared" si="3"/>
        <v>180.21</v>
      </c>
      <c r="L9" s="7">
        <f t="shared" si="4"/>
        <v>0.47947888378785952</v>
      </c>
      <c r="M9" s="10">
        <f t="shared" si="5"/>
        <v>2.6606674645572358E-3</v>
      </c>
      <c r="N9" s="11">
        <f t="shared" si="6"/>
        <v>1081.26</v>
      </c>
    </row>
    <row r="10" spans="1:14" ht="63.75">
      <c r="A10" s="15">
        <v>5</v>
      </c>
      <c r="B10" s="18" t="s">
        <v>25</v>
      </c>
      <c r="C10" s="16" t="s">
        <v>15</v>
      </c>
      <c r="D10" s="20">
        <v>20</v>
      </c>
      <c r="E10" s="21">
        <v>109.12</v>
      </c>
      <c r="F10" s="9">
        <f t="shared" si="0"/>
        <v>2182.4</v>
      </c>
      <c r="G10" s="21">
        <v>109.34</v>
      </c>
      <c r="H10" s="9">
        <f t="shared" si="1"/>
        <v>2186.8000000000002</v>
      </c>
      <c r="I10" s="21">
        <v>110</v>
      </c>
      <c r="J10" s="9">
        <f t="shared" si="2"/>
        <v>2200</v>
      </c>
      <c r="K10" s="9">
        <f t="shared" si="3"/>
        <v>109.48666666666668</v>
      </c>
      <c r="L10" s="7">
        <f t="shared" si="4"/>
        <v>0.457966519882331</v>
      </c>
      <c r="M10" s="10">
        <f t="shared" si="5"/>
        <v>4.1828519748127405E-3</v>
      </c>
      <c r="N10" s="11">
        <f t="shared" si="6"/>
        <v>2189.7999999999997</v>
      </c>
    </row>
    <row r="11" spans="1:14" ht="25.5">
      <c r="A11" s="15">
        <v>6</v>
      </c>
      <c r="B11" s="18" t="s">
        <v>26</v>
      </c>
      <c r="C11" s="16" t="s">
        <v>15</v>
      </c>
      <c r="D11" s="20">
        <v>30</v>
      </c>
      <c r="E11" s="21">
        <v>63.25</v>
      </c>
      <c r="F11" s="9">
        <f t="shared" si="0"/>
        <v>1897.5</v>
      </c>
      <c r="G11" s="21">
        <v>63.25</v>
      </c>
      <c r="H11" s="9">
        <f t="shared" si="1"/>
        <v>1897.5</v>
      </c>
      <c r="I11" s="21">
        <v>63.91</v>
      </c>
      <c r="J11" s="9">
        <f t="shared" si="2"/>
        <v>1917.3</v>
      </c>
      <c r="K11" s="9">
        <f t="shared" si="3"/>
        <v>63.47</v>
      </c>
      <c r="L11" s="7">
        <f t="shared" si="4"/>
        <v>0.38105117766506325</v>
      </c>
      <c r="M11" s="10">
        <f t="shared" si="5"/>
        <v>6.0036423139288369E-3</v>
      </c>
      <c r="N11" s="11">
        <f t="shared" si="6"/>
        <v>1904.1</v>
      </c>
    </row>
    <row r="12" spans="1:14" ht="38.25">
      <c r="A12" s="15">
        <v>7</v>
      </c>
      <c r="B12" s="18" t="s">
        <v>27</v>
      </c>
      <c r="C12" s="16" t="s">
        <v>15</v>
      </c>
      <c r="D12" s="20">
        <v>12</v>
      </c>
      <c r="E12" s="21">
        <v>26.61</v>
      </c>
      <c r="F12" s="9">
        <f t="shared" si="0"/>
        <v>319.32</v>
      </c>
      <c r="G12" s="21">
        <v>26.61</v>
      </c>
      <c r="H12" s="9">
        <f t="shared" si="1"/>
        <v>319.32</v>
      </c>
      <c r="I12" s="21">
        <v>27.49</v>
      </c>
      <c r="J12" s="9">
        <f t="shared" si="2"/>
        <v>329.88</v>
      </c>
      <c r="K12" s="9">
        <f t="shared" si="3"/>
        <v>26.903333333333332</v>
      </c>
      <c r="L12" s="7">
        <f t="shared" si="4"/>
        <v>0.50806823688702452</v>
      </c>
      <c r="M12" s="10">
        <f t="shared" si="5"/>
        <v>1.8884954908450918E-2</v>
      </c>
      <c r="N12" s="11">
        <f t="shared" si="6"/>
        <v>322.79999999999995</v>
      </c>
    </row>
    <row r="13" spans="1:14" ht="63.75">
      <c r="A13" s="15">
        <v>8</v>
      </c>
      <c r="B13" s="18" t="s">
        <v>28</v>
      </c>
      <c r="C13" s="16" t="s">
        <v>15</v>
      </c>
      <c r="D13" s="20">
        <v>190</v>
      </c>
      <c r="E13" s="21">
        <v>433.37</v>
      </c>
      <c r="F13" s="9">
        <f t="shared" si="0"/>
        <v>82340.3</v>
      </c>
      <c r="G13" s="21">
        <v>433.37</v>
      </c>
      <c r="H13" s="9">
        <f t="shared" si="1"/>
        <v>82340.3</v>
      </c>
      <c r="I13" s="21">
        <v>434.25</v>
      </c>
      <c r="J13" s="9">
        <f t="shared" si="2"/>
        <v>82507.5</v>
      </c>
      <c r="K13" s="9">
        <f t="shared" si="3"/>
        <v>433.66333333333336</v>
      </c>
      <c r="L13" s="7">
        <f t="shared" si="4"/>
        <v>0.50806823688686809</v>
      </c>
      <c r="M13" s="10">
        <f t="shared" si="5"/>
        <v>1.1715729641739016E-3</v>
      </c>
      <c r="N13" s="11">
        <f t="shared" si="6"/>
        <v>82395.400000000009</v>
      </c>
    </row>
    <row r="14" spans="1:14" ht="51">
      <c r="A14" s="15">
        <v>9</v>
      </c>
      <c r="B14" s="18" t="s">
        <v>29</v>
      </c>
      <c r="C14" s="16" t="s">
        <v>15</v>
      </c>
      <c r="D14" s="20">
        <v>44</v>
      </c>
      <c r="E14" s="21">
        <v>660.34</v>
      </c>
      <c r="F14" s="9">
        <f t="shared" si="0"/>
        <v>29054.960000000003</v>
      </c>
      <c r="G14" s="21">
        <v>660.89</v>
      </c>
      <c r="H14" s="9">
        <f t="shared" si="1"/>
        <v>29079.16</v>
      </c>
      <c r="I14" s="21">
        <v>661</v>
      </c>
      <c r="J14" s="9">
        <f t="shared" si="2"/>
        <v>29084</v>
      </c>
      <c r="K14" s="9">
        <f t="shared" si="3"/>
        <v>660.74333333333334</v>
      </c>
      <c r="L14" s="7">
        <f t="shared" si="4"/>
        <v>0.35360052790305402</v>
      </c>
      <c r="M14" s="10">
        <f t="shared" si="5"/>
        <v>5.351556498030814E-4</v>
      </c>
      <c r="N14" s="11">
        <f t="shared" si="6"/>
        <v>29072.560000000001</v>
      </c>
    </row>
    <row r="15" spans="1:14" ht="38.25">
      <c r="A15" s="15">
        <v>10</v>
      </c>
      <c r="B15" s="18" t="s">
        <v>30</v>
      </c>
      <c r="C15" s="16" t="s">
        <v>15</v>
      </c>
      <c r="D15" s="20">
        <v>15</v>
      </c>
      <c r="E15" s="21">
        <v>60.15</v>
      </c>
      <c r="F15" s="9">
        <f t="shared" si="0"/>
        <v>902.25</v>
      </c>
      <c r="G15" s="21">
        <v>60.37</v>
      </c>
      <c r="H15" s="9">
        <f t="shared" si="1"/>
        <v>905.55</v>
      </c>
      <c r="I15" s="21">
        <v>61.03</v>
      </c>
      <c r="J15" s="9">
        <f t="shared" si="2"/>
        <v>915.45</v>
      </c>
      <c r="K15" s="9">
        <f t="shared" si="3"/>
        <v>60.516666666666673</v>
      </c>
      <c r="L15" s="7">
        <f t="shared" si="4"/>
        <v>0.457966519882331</v>
      </c>
      <c r="M15" s="10">
        <f t="shared" si="5"/>
        <v>7.5676098025171737E-3</v>
      </c>
      <c r="N15" s="11">
        <f t="shared" si="6"/>
        <v>907.80000000000007</v>
      </c>
    </row>
    <row r="16" spans="1:14" ht="51">
      <c r="A16" s="15">
        <v>11</v>
      </c>
      <c r="B16" s="18" t="s">
        <v>31</v>
      </c>
      <c r="C16" s="16" t="s">
        <v>15</v>
      </c>
      <c r="D16" s="20">
        <v>10</v>
      </c>
      <c r="E16" s="21">
        <v>594.45000000000005</v>
      </c>
      <c r="F16" s="9">
        <f t="shared" si="0"/>
        <v>5944.5</v>
      </c>
      <c r="G16" s="21">
        <v>594.23</v>
      </c>
      <c r="H16" s="9">
        <f t="shared" si="1"/>
        <v>5942.3</v>
      </c>
      <c r="I16" s="21">
        <v>595.11</v>
      </c>
      <c r="J16" s="9">
        <f t="shared" si="2"/>
        <v>5951.1</v>
      </c>
      <c r="K16" s="9">
        <f t="shared" si="3"/>
        <v>594.59666666666669</v>
      </c>
      <c r="L16" s="7">
        <f t="shared" si="4"/>
        <v>0.45796651988254228</v>
      </c>
      <c r="M16" s="10">
        <f t="shared" si="5"/>
        <v>7.7021373572428743E-4</v>
      </c>
      <c r="N16" s="11">
        <f t="shared" si="6"/>
        <v>5946</v>
      </c>
    </row>
    <row r="17" spans="1:14" ht="51">
      <c r="A17" s="15">
        <v>12</v>
      </c>
      <c r="B17" s="18" t="s">
        <v>32</v>
      </c>
      <c r="C17" s="16" t="s">
        <v>15</v>
      </c>
      <c r="D17" s="20">
        <v>3</v>
      </c>
      <c r="E17" s="21">
        <v>296.63</v>
      </c>
      <c r="F17" s="9">
        <f t="shared" si="0"/>
        <v>889.89</v>
      </c>
      <c r="G17" s="21">
        <v>297.39999999999998</v>
      </c>
      <c r="H17" s="9">
        <f t="shared" si="1"/>
        <v>892.19999999999993</v>
      </c>
      <c r="I17" s="21">
        <v>297.51</v>
      </c>
      <c r="J17" s="9">
        <f t="shared" si="2"/>
        <v>892.53</v>
      </c>
      <c r="K17" s="9">
        <f t="shared" si="3"/>
        <v>297.18</v>
      </c>
      <c r="L17" s="7">
        <f t="shared" si="4"/>
        <v>0.47947888378946835</v>
      </c>
      <c r="M17" s="10">
        <f t="shared" si="5"/>
        <v>1.6134291802593322E-3</v>
      </c>
      <c r="N17" s="11">
        <f t="shared" si="6"/>
        <v>891.54</v>
      </c>
    </row>
    <row r="18" spans="1:14" ht="63.75">
      <c r="A18" s="15">
        <v>13</v>
      </c>
      <c r="B18" s="18" t="s">
        <v>33</v>
      </c>
      <c r="C18" s="16" t="s">
        <v>15</v>
      </c>
      <c r="D18" s="20">
        <v>11</v>
      </c>
      <c r="E18" s="21">
        <v>181.53</v>
      </c>
      <c r="F18" s="9">
        <f t="shared" si="0"/>
        <v>1996.83</v>
      </c>
      <c r="G18" s="21">
        <v>181.53</v>
      </c>
      <c r="H18" s="9">
        <f t="shared" si="1"/>
        <v>1996.83</v>
      </c>
      <c r="I18" s="21">
        <v>182.19</v>
      </c>
      <c r="J18" s="9">
        <f t="shared" si="2"/>
        <v>2004.09</v>
      </c>
      <c r="K18" s="9">
        <f t="shared" si="3"/>
        <v>181.75</v>
      </c>
      <c r="L18" s="7">
        <f t="shared" si="4"/>
        <v>0.38105117766515101</v>
      </c>
      <c r="M18" s="10">
        <f t="shared" si="5"/>
        <v>2.0965676900420965E-3</v>
      </c>
      <c r="N18" s="11">
        <f t="shared" si="6"/>
        <v>1999.25</v>
      </c>
    </row>
    <row r="19" spans="1:14" ht="51">
      <c r="A19" s="15">
        <v>14</v>
      </c>
      <c r="B19" s="18" t="s">
        <v>34</v>
      </c>
      <c r="C19" s="16" t="s">
        <v>15</v>
      </c>
      <c r="D19" s="20">
        <v>100</v>
      </c>
      <c r="E19" s="21">
        <v>654.17999999999995</v>
      </c>
      <c r="F19" s="9">
        <f t="shared" si="0"/>
        <v>65417.999999999993</v>
      </c>
      <c r="G19" s="21">
        <v>654.73</v>
      </c>
      <c r="H19" s="9">
        <f t="shared" si="1"/>
        <v>65473</v>
      </c>
      <c r="I19" s="21">
        <v>654.84</v>
      </c>
      <c r="J19" s="9">
        <f t="shared" si="2"/>
        <v>65484</v>
      </c>
      <c r="K19" s="9">
        <f t="shared" si="3"/>
        <v>654.58333333333337</v>
      </c>
      <c r="L19" s="7">
        <f t="shared" si="4"/>
        <v>0.35360052790311886</v>
      </c>
      <c r="M19" s="10">
        <f t="shared" si="5"/>
        <v>5.4019176764321145E-4</v>
      </c>
      <c r="N19" s="11">
        <f t="shared" si="6"/>
        <v>65458.000000000007</v>
      </c>
    </row>
    <row r="20" spans="1:14" ht="89.25">
      <c r="A20" s="15">
        <v>15</v>
      </c>
      <c r="B20" s="18" t="s">
        <v>45</v>
      </c>
      <c r="C20" s="16" t="s">
        <v>15</v>
      </c>
      <c r="D20" s="20">
        <v>3800</v>
      </c>
      <c r="E20" s="21">
        <v>20.99</v>
      </c>
      <c r="F20" s="9">
        <f t="shared" si="0"/>
        <v>79762</v>
      </c>
      <c r="G20" s="21">
        <v>20.99</v>
      </c>
      <c r="H20" s="9">
        <f t="shared" si="1"/>
        <v>79762</v>
      </c>
      <c r="I20" s="21">
        <v>21.87</v>
      </c>
      <c r="J20" s="9">
        <f t="shared" si="2"/>
        <v>83106</v>
      </c>
      <c r="K20" s="9">
        <f t="shared" si="3"/>
        <v>21.283333333333331</v>
      </c>
      <c r="L20" s="7">
        <f t="shared" si="4"/>
        <v>0.50806823688702452</v>
      </c>
      <c r="M20" s="10">
        <f t="shared" si="5"/>
        <v>2.3871647778560278E-2</v>
      </c>
      <c r="N20" s="11">
        <f t="shared" si="6"/>
        <v>80864</v>
      </c>
    </row>
    <row r="21" spans="1:14" ht="38.25">
      <c r="A21" s="15">
        <v>16</v>
      </c>
      <c r="B21" s="18" t="s">
        <v>35</v>
      </c>
      <c r="C21" s="16" t="s">
        <v>15</v>
      </c>
      <c r="D21" s="20">
        <v>270</v>
      </c>
      <c r="E21" s="21">
        <v>89.83</v>
      </c>
      <c r="F21" s="9">
        <f t="shared" si="0"/>
        <v>24254.1</v>
      </c>
      <c r="G21" s="21">
        <v>90.38</v>
      </c>
      <c r="H21" s="9">
        <f t="shared" si="1"/>
        <v>24402.6</v>
      </c>
      <c r="I21" s="21">
        <v>90.49</v>
      </c>
      <c r="J21" s="9">
        <f t="shared" si="2"/>
        <v>24432.3</v>
      </c>
      <c r="K21" s="9">
        <f t="shared" si="3"/>
        <v>90.233333333333334</v>
      </c>
      <c r="L21" s="7">
        <f t="shared" si="4"/>
        <v>0.35360052790359903</v>
      </c>
      <c r="M21" s="10">
        <f t="shared" si="5"/>
        <v>3.9187350709671111E-3</v>
      </c>
      <c r="N21" s="11">
        <f t="shared" si="6"/>
        <v>24362.100000000002</v>
      </c>
    </row>
    <row r="22" spans="1:14" ht="25.5">
      <c r="A22" s="15">
        <v>17</v>
      </c>
      <c r="B22" s="18" t="s">
        <v>36</v>
      </c>
      <c r="C22" s="16" t="s">
        <v>15</v>
      </c>
      <c r="D22" s="20">
        <v>4</v>
      </c>
      <c r="E22" s="21">
        <v>64.25</v>
      </c>
      <c r="F22" s="9">
        <f t="shared" si="0"/>
        <v>257</v>
      </c>
      <c r="G22" s="21">
        <v>64.47</v>
      </c>
      <c r="H22" s="9">
        <f t="shared" si="1"/>
        <v>257.88</v>
      </c>
      <c r="I22" s="21">
        <v>65.13</v>
      </c>
      <c r="J22" s="9">
        <f t="shared" si="2"/>
        <v>260.52</v>
      </c>
      <c r="K22" s="9">
        <f t="shared" si="3"/>
        <v>64.61666666666666</v>
      </c>
      <c r="L22" s="7">
        <f t="shared" si="4"/>
        <v>0.45796651988332399</v>
      </c>
      <c r="M22" s="10">
        <f t="shared" si="5"/>
        <v>7.0874364696929173E-3</v>
      </c>
      <c r="N22" s="11">
        <f t="shared" si="6"/>
        <v>258.48</v>
      </c>
    </row>
    <row r="23" spans="1:14" ht="38.25">
      <c r="A23" s="15">
        <v>18</v>
      </c>
      <c r="B23" s="18" t="s">
        <v>37</v>
      </c>
      <c r="C23" s="16" t="s">
        <v>15</v>
      </c>
      <c r="D23" s="20">
        <v>270</v>
      </c>
      <c r="E23" s="21">
        <v>134.86000000000001</v>
      </c>
      <c r="F23" s="9">
        <f t="shared" si="0"/>
        <v>36412.200000000004</v>
      </c>
      <c r="G23" s="21">
        <v>134.63999999999999</v>
      </c>
      <c r="H23" s="9">
        <f t="shared" si="1"/>
        <v>36352.799999999996</v>
      </c>
      <c r="I23" s="21">
        <v>135.52000000000001</v>
      </c>
      <c r="J23" s="9">
        <f t="shared" si="2"/>
        <v>36590.400000000001</v>
      </c>
      <c r="K23" s="9">
        <f t="shared" si="3"/>
        <v>135.00666666666666</v>
      </c>
      <c r="L23" s="7">
        <f t="shared" si="4"/>
        <v>0.45796651989027476</v>
      </c>
      <c r="M23" s="10">
        <f t="shared" si="5"/>
        <v>3.3921770768624371E-3</v>
      </c>
      <c r="N23" s="11">
        <f t="shared" si="6"/>
        <v>36452.699999999997</v>
      </c>
    </row>
    <row r="24" spans="1:14" ht="38.25">
      <c r="A24" s="15">
        <v>19</v>
      </c>
      <c r="B24" s="18" t="s">
        <v>38</v>
      </c>
      <c r="C24" s="16" t="s">
        <v>15</v>
      </c>
      <c r="D24" s="20">
        <v>2</v>
      </c>
      <c r="E24" s="21">
        <v>394.48</v>
      </c>
      <c r="F24" s="9">
        <f t="shared" si="0"/>
        <v>788.96</v>
      </c>
      <c r="G24" s="21">
        <v>395.25</v>
      </c>
      <c r="H24" s="9">
        <f t="shared" si="1"/>
        <v>790.5</v>
      </c>
      <c r="I24" s="21">
        <v>395.36</v>
      </c>
      <c r="J24" s="9">
        <f t="shared" si="2"/>
        <v>790.72</v>
      </c>
      <c r="K24" s="9">
        <f t="shared" si="3"/>
        <v>395.03000000000003</v>
      </c>
      <c r="L24" s="7">
        <f t="shared" si="4"/>
        <v>0.47947888378946835</v>
      </c>
      <c r="M24" s="10">
        <f t="shared" si="5"/>
        <v>1.2137784061703372E-3</v>
      </c>
      <c r="N24" s="11">
        <f t="shared" si="6"/>
        <v>790.06</v>
      </c>
    </row>
    <row r="25" spans="1:14" ht="63.75">
      <c r="A25" s="15">
        <v>20</v>
      </c>
      <c r="B25" s="18" t="s">
        <v>39</v>
      </c>
      <c r="C25" s="16" t="s">
        <v>15</v>
      </c>
      <c r="D25" s="22">
        <v>10</v>
      </c>
      <c r="E25" s="23">
        <v>1914.8</v>
      </c>
      <c r="F25" s="9">
        <f t="shared" si="0"/>
        <v>19148</v>
      </c>
      <c r="G25" s="21">
        <v>1914.8</v>
      </c>
      <c r="H25" s="9">
        <f t="shared" si="1"/>
        <v>19148</v>
      </c>
      <c r="I25" s="21">
        <v>1915.46</v>
      </c>
      <c r="J25" s="9">
        <f t="shared" si="2"/>
        <v>19154.599999999999</v>
      </c>
      <c r="K25" s="9">
        <f t="shared" si="3"/>
        <v>1915.0199999999998</v>
      </c>
      <c r="L25" s="7">
        <f t="shared" si="4"/>
        <v>0.38105117766520025</v>
      </c>
      <c r="M25" s="10">
        <f t="shared" si="5"/>
        <v>1.9898026008355021E-4</v>
      </c>
      <c r="N25" s="11">
        <f t="shared" si="6"/>
        <v>19150.2</v>
      </c>
    </row>
    <row r="26" spans="1:14" ht="63.75">
      <c r="A26" s="15">
        <v>21</v>
      </c>
      <c r="B26" s="18" t="s">
        <v>40</v>
      </c>
      <c r="C26" s="16" t="s">
        <v>15</v>
      </c>
      <c r="D26" s="20">
        <v>61</v>
      </c>
      <c r="E26" s="21">
        <v>266.10000000000002</v>
      </c>
      <c r="F26" s="9">
        <f t="shared" si="0"/>
        <v>16232.100000000002</v>
      </c>
      <c r="G26" s="21">
        <v>266.10000000000002</v>
      </c>
      <c r="H26" s="9">
        <f t="shared" si="1"/>
        <v>16232.100000000002</v>
      </c>
      <c r="I26" s="21">
        <v>246.98</v>
      </c>
      <c r="J26" s="9">
        <f t="shared" si="2"/>
        <v>15065.779999999999</v>
      </c>
      <c r="K26" s="9">
        <f t="shared" si="3"/>
        <v>259.72666666666669</v>
      </c>
      <c r="L26" s="7">
        <f t="shared" si="4"/>
        <v>11.038937146904731</v>
      </c>
      <c r="M26" s="10">
        <f t="shared" si="5"/>
        <v>4.2502132293839923E-2</v>
      </c>
      <c r="N26" s="11">
        <f t="shared" si="6"/>
        <v>15843.53</v>
      </c>
    </row>
    <row r="27" spans="1:14" ht="63.75">
      <c r="A27" s="15">
        <v>22</v>
      </c>
      <c r="B27" s="18" t="s">
        <v>41</v>
      </c>
      <c r="C27" s="16" t="s">
        <v>15</v>
      </c>
      <c r="D27" s="20">
        <v>6000</v>
      </c>
      <c r="E27" s="21">
        <v>30.62</v>
      </c>
      <c r="F27" s="9">
        <f t="shared" si="0"/>
        <v>183720</v>
      </c>
      <c r="G27" s="21">
        <v>31.17</v>
      </c>
      <c r="H27" s="9">
        <f t="shared" si="1"/>
        <v>187020</v>
      </c>
      <c r="I27" s="21">
        <v>31.38</v>
      </c>
      <c r="J27" s="9">
        <f t="shared" si="2"/>
        <v>188280</v>
      </c>
      <c r="K27" s="9">
        <f t="shared" si="3"/>
        <v>31.056666666666668</v>
      </c>
      <c r="L27" s="7">
        <f t="shared" si="4"/>
        <v>0.39247080570820236</v>
      </c>
      <c r="M27" s="10">
        <f t="shared" si="5"/>
        <v>1.2637248225014565E-2</v>
      </c>
      <c r="N27" s="11">
        <f t="shared" si="6"/>
        <v>186360</v>
      </c>
    </row>
    <row r="28" spans="1:14" ht="63.75">
      <c r="A28" s="15">
        <v>23</v>
      </c>
      <c r="B28" s="18" t="s">
        <v>42</v>
      </c>
      <c r="C28" s="16" t="s">
        <v>15</v>
      </c>
      <c r="D28" s="20">
        <v>350</v>
      </c>
      <c r="E28" s="21">
        <v>1705.08</v>
      </c>
      <c r="F28" s="9">
        <f t="shared" si="0"/>
        <v>596778</v>
      </c>
      <c r="G28" s="21">
        <v>1705.3</v>
      </c>
      <c r="H28" s="9">
        <f t="shared" si="1"/>
        <v>596855</v>
      </c>
      <c r="I28" s="21">
        <v>1705.96</v>
      </c>
      <c r="J28" s="9">
        <f t="shared" si="2"/>
        <v>597086</v>
      </c>
      <c r="K28" s="9">
        <f t="shared" si="3"/>
        <v>1705.4466666666667</v>
      </c>
      <c r="L28" s="7">
        <f t="shared" si="4"/>
        <v>0.457966519882606</v>
      </c>
      <c r="M28" s="10">
        <f t="shared" si="5"/>
        <v>2.6853171596254703E-4</v>
      </c>
      <c r="N28" s="11">
        <f t="shared" si="6"/>
        <v>596907.5</v>
      </c>
    </row>
    <row r="29" spans="1:14" ht="51">
      <c r="A29" s="15">
        <v>24</v>
      </c>
      <c r="B29" s="18" t="s">
        <v>43</v>
      </c>
      <c r="C29" s="16" t="s">
        <v>15</v>
      </c>
      <c r="D29" s="20">
        <v>75</v>
      </c>
      <c r="E29" s="21">
        <v>1848.59</v>
      </c>
      <c r="F29" s="9">
        <f t="shared" si="0"/>
        <v>138644.25</v>
      </c>
      <c r="G29" s="21">
        <v>1848.37</v>
      </c>
      <c r="H29" s="9">
        <f t="shared" si="1"/>
        <v>138627.75</v>
      </c>
      <c r="I29" s="21">
        <v>1849.25</v>
      </c>
      <c r="J29" s="9">
        <f t="shared" si="2"/>
        <v>138693.75</v>
      </c>
      <c r="K29" s="9">
        <f t="shared" si="3"/>
        <v>1848.7366666666667</v>
      </c>
      <c r="L29" s="7">
        <f t="shared" si="4"/>
        <v>0.457966519882606</v>
      </c>
      <c r="M29" s="10">
        <f t="shared" si="5"/>
        <v>2.477186330210753E-4</v>
      </c>
      <c r="N29" s="11">
        <f t="shared" si="6"/>
        <v>138655.5</v>
      </c>
    </row>
    <row r="30" spans="1:14" ht="51">
      <c r="A30" s="15">
        <v>25</v>
      </c>
      <c r="B30" s="18" t="s">
        <v>44</v>
      </c>
      <c r="C30" s="16" t="s">
        <v>15</v>
      </c>
      <c r="D30" s="20">
        <v>190</v>
      </c>
      <c r="E30" s="21">
        <v>49.36</v>
      </c>
      <c r="F30" s="9">
        <f>D30*E30</f>
        <v>9378.4</v>
      </c>
      <c r="G30" s="21">
        <v>50.13</v>
      </c>
      <c r="H30" s="9">
        <f>G30*D30</f>
        <v>9524.7000000000007</v>
      </c>
      <c r="I30" s="21">
        <v>50.24</v>
      </c>
      <c r="J30" s="9">
        <f>I30*D30</f>
        <v>9545.6</v>
      </c>
      <c r="K30" s="9">
        <f>(E30+G30+I30)/3</f>
        <v>49.910000000000004</v>
      </c>
      <c r="L30" s="7">
        <f>STDEV(E30,G30,I30)</f>
        <v>0.4794788837883337</v>
      </c>
      <c r="M30" s="10">
        <f>L30/K30</f>
        <v>9.6068700418419882E-3</v>
      </c>
      <c r="N30" s="11">
        <f>ROUND(K30,2)*D30</f>
        <v>9482.9</v>
      </c>
    </row>
    <row r="31" spans="1:14">
      <c r="A31" s="12"/>
      <c r="B31" s="17" t="s">
        <v>10</v>
      </c>
      <c r="C31" s="13"/>
      <c r="D31" s="19"/>
      <c r="E31" s="8"/>
      <c r="F31" s="8">
        <f>SUM(F6:F30)</f>
        <v>1337477.5499999998</v>
      </c>
      <c r="G31" s="8"/>
      <c r="H31" s="8">
        <f>SUM(H6:H30)</f>
        <v>1341155.18</v>
      </c>
      <c r="I31" s="8"/>
      <c r="J31" s="8">
        <f>SUM(J6:J30)</f>
        <v>1345522.69</v>
      </c>
      <c r="K31" s="8"/>
      <c r="L31" s="8"/>
      <c r="M31" s="8"/>
      <c r="N31" s="8">
        <f>SUM(N6:N30)</f>
        <v>1341393.3799999999</v>
      </c>
    </row>
    <row r="35" spans="1:14" ht="15.75">
      <c r="A35" s="6"/>
      <c r="B35" s="28" t="s">
        <v>17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</row>
  </sheetData>
  <mergeCells count="16">
    <mergeCell ref="A1:N1"/>
    <mergeCell ref="B35:N35"/>
    <mergeCell ref="E3:J3"/>
    <mergeCell ref="D3:D5"/>
    <mergeCell ref="A2:N2"/>
    <mergeCell ref="K3:M3"/>
    <mergeCell ref="A3:A5"/>
    <mergeCell ref="B3:B5"/>
    <mergeCell ref="C3:C5"/>
    <mergeCell ref="K4:K5"/>
    <mergeCell ref="L4:L5"/>
    <mergeCell ref="M4:M5"/>
    <mergeCell ref="N4:N5"/>
    <mergeCell ref="E5:F5"/>
    <mergeCell ref="G5:H5"/>
    <mergeCell ref="I5:J5"/>
  </mergeCells>
  <phoneticPr fontId="17" type="noConversion"/>
  <pageMargins left="0.7" right="0.7" top="0.75" bottom="0.75" header="0.3" footer="0.3"/>
  <pageSetup paperSize="9" scale="6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НМЦК</vt:lpstr>
      <vt:lpstr>НМЦК!Область_печати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odenisova</cp:lastModifiedBy>
  <cp:lastPrinted>2022-09-29T08:27:17Z</cp:lastPrinted>
  <dcterms:created xsi:type="dcterms:W3CDTF">2018-12-14T15:08:00Z</dcterms:created>
  <dcterms:modified xsi:type="dcterms:W3CDTF">2022-10-11T08:12:43Z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1049-9.1.0.5113</vt:lpwstr>
  </property>
</Properties>
</file>