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0CC66A8D-E1C1-4080-8C5C-2B6BD2F1F6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3" l="1"/>
  <c r="N26" i="3"/>
  <c r="G26" i="3"/>
  <c r="N22" i="3" l="1"/>
  <c r="I26" i="3"/>
  <c r="J26" i="3" s="1"/>
  <c r="J23" i="3"/>
  <c r="L23" i="3" s="1"/>
  <c r="K23" i="3"/>
  <c r="J22" i="3"/>
  <c r="K22" i="3"/>
  <c r="L22" i="3"/>
  <c r="J21" i="3"/>
  <c r="N21" i="3" s="1"/>
  <c r="K21" i="3"/>
  <c r="H26" i="3"/>
  <c r="K26" i="3" s="1"/>
  <c r="L26" i="3" l="1"/>
  <c r="L21" i="3"/>
  <c r="K25" i="3"/>
  <c r="K20" i="3"/>
  <c r="K18" i="3"/>
  <c r="K16" i="3"/>
  <c r="K14" i="3"/>
  <c r="K12" i="3"/>
  <c r="J9" i="3" l="1"/>
  <c r="N9" i="3" s="1"/>
  <c r="J10" i="3"/>
  <c r="N10" i="3" s="1"/>
  <c r="J17" i="3"/>
  <c r="N17" i="3" s="1"/>
  <c r="J19" i="3"/>
  <c r="N19" i="3" s="1"/>
  <c r="K9" i="3"/>
  <c r="K10" i="3"/>
  <c r="J12" i="3"/>
  <c r="N12" i="3" s="1"/>
  <c r="J14" i="3"/>
  <c r="N14" i="3" s="1"/>
  <c r="J16" i="3"/>
  <c r="N16" i="3" s="1"/>
  <c r="J18" i="3"/>
  <c r="N18" i="3" s="1"/>
  <c r="J20" i="3"/>
  <c r="N20" i="3" s="1"/>
  <c r="J25" i="3"/>
  <c r="N25" i="3" s="1"/>
  <c r="L9" i="3" l="1"/>
  <c r="L10" i="3"/>
  <c r="L14" i="3"/>
  <c r="L25" i="3"/>
  <c r="K19" i="3"/>
  <c r="L19" i="3" s="1"/>
  <c r="K15" i="3"/>
  <c r="J11" i="3"/>
  <c r="N11" i="3" s="1"/>
  <c r="L12" i="3"/>
  <c r="K11" i="3"/>
  <c r="J15" i="3"/>
  <c r="N15" i="3" s="1"/>
  <c r="L20" i="3"/>
  <c r="K24" i="3"/>
  <c r="K17" i="3"/>
  <c r="L17" i="3" s="1"/>
  <c r="K13" i="3"/>
  <c r="J24" i="3"/>
  <c r="N24" i="3" s="1"/>
  <c r="J13" i="3"/>
  <c r="N13" i="3" s="1"/>
  <c r="L18" i="3"/>
  <c r="L16" i="3"/>
  <c r="L11" i="3" l="1"/>
  <c r="L13" i="3"/>
  <c r="L24" i="3"/>
  <c r="L15" i="3"/>
</calcChain>
</file>

<file path=xl/sharedStrings.xml><?xml version="1.0" encoding="utf-8"?>
<sst xmlns="http://schemas.openxmlformats.org/spreadsheetml/2006/main" count="113" uniqueCount="63">
  <si>
    <t>Средняя</t>
  </si>
  <si>
    <t>Коммерческое предложение № 1</t>
  </si>
  <si>
    <t>Коммерческое предложение № 2</t>
  </si>
  <si>
    <t>Коммерческое предложение № 3</t>
  </si>
  <si>
    <t>Однородный</t>
  </si>
  <si>
    <t>Среднее квадратичное отклонение (Q)</t>
  </si>
  <si>
    <t>Коэффицент вариации (V)</t>
  </si>
  <si>
    <t>Однородность (V&lt;33%)/неоднородность значений выявленных цен (V&gt;33%)</t>
  </si>
  <si>
    <t>Ф.И.О. и должность лица, получившего указанные сведения:</t>
  </si>
  <si>
    <t xml:space="preserve">Начальная (максимальная) цена договора </t>
  </si>
  <si>
    <t>Таблица расчета начальной (максимальной) цены договора</t>
  </si>
  <si>
    <t>Наименование услуги</t>
  </si>
  <si>
    <t>Основнаые характеристики</t>
  </si>
  <si>
    <t>Единица тарифа</t>
  </si>
  <si>
    <t>Единичные цены (тарифы)</t>
  </si>
  <si>
    <t>Источники информации</t>
  </si>
  <si>
    <t>в соответствии с Техническим заданием</t>
  </si>
  <si>
    <t>№1</t>
  </si>
  <si>
    <t>№2</t>
  </si>
  <si>
    <t>№3</t>
  </si>
  <si>
    <t>Количество</t>
  </si>
  <si>
    <t>Итого начальная (максимальная) цена</t>
  </si>
  <si>
    <t>Подпись___________________/_________________/</t>
  </si>
  <si>
    <t>Дата составления таблицы __________________________</t>
  </si>
  <si>
    <t>1</t>
  </si>
  <si>
    <t>Оказание комплекса услуг по организации и проведению II Этапа Всероссийских соревнований Клуба юных хоккеистов "Золотая шайба"</t>
  </si>
  <si>
    <t xml:space="preserve">Передоставление основной ледовой площадки с игровым табло. </t>
  </si>
  <si>
    <t xml:space="preserve">Предоставление тренировочной ледовой площадки с игровым табло. </t>
  </si>
  <si>
    <t>Предоставление помещений для размещения судей (судейская) и оргкомитета.</t>
  </si>
  <si>
    <t>Предоставление помещений для переодевания участников мероприятия.</t>
  </si>
  <si>
    <t>Предоставление помещений для сушки игровой формы.</t>
  </si>
  <si>
    <t xml:space="preserve">Ведущий (не менее 4 часов, с опытом работы на спортивных и массовых мероприятий не менее 1 года). </t>
  </si>
  <si>
    <t>Организация и обеспечение работы судейской группы, аккредитация участников мероприятия (квалифицированные судьи, не ниже первой категории).</t>
  </si>
  <si>
    <t>Футболка с нанесением. Эскиз и размерный ряд по согласованию с Заказчиком.</t>
  </si>
  <si>
    <t>Приз-статуэтка. Макет и эскиз по согласованию с Заказчиком.</t>
  </si>
  <si>
    <t>Шильд на кубок. Дизайн по согласованию с Заказчиком.</t>
  </si>
  <si>
    <t>Организация и обеспечение работы полевой кухни и обеспечение горячими напитками.</t>
  </si>
  <si>
    <t>Обеспечение питьевой водой (бутилированная питьевая вода, объем не менее 0,5 л.).</t>
  </si>
  <si>
    <t xml:space="preserve">Медицинский работник (фельдшер с опытом работы на спортивных и физкультурных мероприятиях). </t>
  </si>
  <si>
    <t>Автотранспорт для перевозки, инвентаря, оборудования и материалов с услугой погрузки/разгрузки.</t>
  </si>
  <si>
    <t>час.</t>
  </si>
  <si>
    <t>пом./час</t>
  </si>
  <si>
    <t>2/12</t>
  </si>
  <si>
    <t>3</t>
  </si>
  <si>
    <t>8/12</t>
  </si>
  <si>
    <t>усл/чел</t>
  </si>
  <si>
    <t>1/1</t>
  </si>
  <si>
    <t>1/23</t>
  </si>
  <si>
    <t>шт.</t>
  </si>
  <si>
    <t>-</t>
  </si>
  <si>
    <t>усл/порц.</t>
  </si>
  <si>
    <t>1/340</t>
  </si>
  <si>
    <t>усл/шт.</t>
  </si>
  <si>
    <t>усл/час</t>
  </si>
  <si>
    <t>чел/час</t>
  </si>
  <si>
    <t>1/12</t>
  </si>
  <si>
    <t>1/8</t>
  </si>
  <si>
    <t>Обеспечение дополнительной охраны, безопасности и общественного порядка на основной ледовой площадке.</t>
  </si>
  <si>
    <t>Обеспечение дополнительной охраны, безопасности и общественного порядка на тренировочной ледовой площадке.</t>
  </si>
  <si>
    <t>усл/пост</t>
  </si>
  <si>
    <t>1/2</t>
  </si>
  <si>
    <t xml:space="preserve">Дежурство общепрофильной врачебной выездной бригада скорой медицинской помощи. </t>
  </si>
  <si>
    <t>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</si>
</sst>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3" xfId="0" applyFont="1" applyFill="1" applyBorder="1" applyAlignment="1"/>
    <xf numFmtId="0" fontId="2" fillId="0" borderId="2" xfId="0" applyFont="1" applyFill="1" applyBorder="1" applyAlignment="1"/>
    <xf numFmtId="1" fontId="2" fillId="0" borderId="3" xfId="0" applyNumberFormat="1" applyFont="1" applyFill="1" applyBorder="1" applyAlignment="1"/>
    <xf numFmtId="0" fontId="2" fillId="0" borderId="8" xfId="0" applyFont="1" applyFill="1" applyBorder="1" applyAlignment="1"/>
    <xf numFmtId="0" fontId="4" fillId="0" borderId="0" xfId="0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/>
    <xf numFmtId="0" fontId="4" fillId="0" borderId="6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wrapText="1"/>
    </xf>
    <xf numFmtId="0" fontId="3" fillId="0" borderId="17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1" fontId="3" fillId="0" borderId="18" xfId="0" applyNumberFormat="1" applyFont="1" applyFill="1" applyBorder="1" applyAlignment="1">
      <alignment wrapText="1"/>
    </xf>
    <xf numFmtId="0" fontId="3" fillId="0" borderId="19" xfId="0" applyFont="1" applyFill="1" applyBorder="1" applyAlignment="1">
      <alignment wrapText="1"/>
    </xf>
    <xf numFmtId="4" fontId="3" fillId="0" borderId="0" xfId="0" applyNumberFormat="1" applyFont="1" applyFill="1"/>
    <xf numFmtId="0" fontId="3" fillId="0" borderId="15" xfId="0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1" fontId="3" fillId="0" borderId="16" xfId="0" applyNumberFormat="1" applyFont="1" applyFill="1" applyBorder="1" applyAlignment="1">
      <alignment wrapText="1"/>
    </xf>
    <xf numFmtId="0" fontId="3" fillId="0" borderId="20" xfId="0" applyFont="1" applyFill="1" applyBorder="1" applyAlignment="1">
      <alignment wrapText="1"/>
    </xf>
    <xf numFmtId="4" fontId="3" fillId="0" borderId="18" xfId="0" applyNumberFormat="1" applyFont="1" applyFill="1" applyBorder="1" applyAlignment="1">
      <alignment wrapText="1"/>
    </xf>
    <xf numFmtId="4" fontId="3" fillId="0" borderId="16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" fontId="3" fillId="0" borderId="3" xfId="0" applyNumberFormat="1" applyFont="1" applyFill="1" applyBorder="1" applyAlignment="1">
      <alignment wrapText="1"/>
    </xf>
    <xf numFmtId="4" fontId="3" fillId="0" borderId="3" xfId="0" applyNumberFormat="1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4" fillId="0" borderId="0" xfId="0" applyFont="1" applyFill="1" applyBorder="1"/>
    <xf numFmtId="1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0" borderId="9" xfId="0" applyFont="1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4" fontId="3" fillId="0" borderId="0" xfId="0" applyNumberFormat="1" applyFont="1" applyFill="1" applyBorder="1"/>
    <xf numFmtId="0" fontId="3" fillId="0" borderId="9" xfId="0" applyFont="1" applyFill="1" applyBorder="1"/>
    <xf numFmtId="0" fontId="4" fillId="0" borderId="6" xfId="0" applyFont="1" applyFill="1" applyBorder="1"/>
    <xf numFmtId="0" fontId="4" fillId="0" borderId="10" xfId="0" applyFont="1" applyFill="1" applyBorder="1" applyAlignment="1"/>
    <xf numFmtId="0" fontId="3" fillId="0" borderId="11" xfId="0" applyFont="1" applyFill="1" applyBorder="1"/>
    <xf numFmtId="1" fontId="3" fillId="0" borderId="11" xfId="0" applyNumberFormat="1" applyFont="1" applyFill="1" applyBorder="1"/>
    <xf numFmtId="4" fontId="3" fillId="0" borderId="11" xfId="0" applyNumberFormat="1" applyFont="1" applyFill="1" applyBorder="1"/>
    <xf numFmtId="0" fontId="3" fillId="0" borderId="12" xfId="0" applyFont="1" applyFill="1" applyBorder="1"/>
    <xf numFmtId="0" fontId="4" fillId="0" borderId="0" xfId="0" applyFont="1" applyFill="1"/>
    <xf numFmtId="1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6" fillId="0" borderId="22" xfId="0" applyFont="1" applyFill="1" applyBorder="1"/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zoomScale="110" zoomScaleNormal="110" workbookViewId="0">
      <selection activeCell="A3" sqref="A3:N3"/>
    </sheetView>
  </sheetViews>
  <sheetFormatPr defaultColWidth="9.140625" defaultRowHeight="15.75" x14ac:dyDescent="0.25"/>
  <cols>
    <col min="1" max="1" width="4.28515625" style="7" customWidth="1"/>
    <col min="2" max="2" width="44.28515625" style="7" customWidth="1"/>
    <col min="3" max="3" width="22.140625" style="7" customWidth="1"/>
    <col min="4" max="4" width="9.28515625" style="7" bestFit="1" customWidth="1"/>
    <col min="5" max="5" width="10.5703125" style="7" customWidth="1"/>
    <col min="6" max="6" width="10.85546875" style="57" customWidth="1"/>
    <col min="7" max="8" width="16.140625" style="7" customWidth="1"/>
    <col min="9" max="9" width="15.28515625" style="30" customWidth="1"/>
    <col min="10" max="10" width="15" style="7" customWidth="1"/>
    <col min="11" max="11" width="15.85546875" style="7" bestFit="1" customWidth="1"/>
    <col min="12" max="12" width="13.7109375" style="7" bestFit="1" customWidth="1"/>
    <col min="13" max="13" width="22.28515625" style="7" customWidth="1"/>
    <col min="14" max="14" width="16.28515625" style="7" bestFit="1" customWidth="1"/>
    <col min="15" max="15" width="13.140625" style="6" customWidth="1"/>
    <col min="16" max="16384" width="9.140625" style="7"/>
  </cols>
  <sheetData>
    <row r="1" spans="1:14" ht="22.5" customHeight="1" x14ac:dyDescent="0.25">
      <c r="A1" s="5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39.6" customHeight="1" x14ac:dyDescent="0.25">
      <c r="A2" s="5"/>
      <c r="B2" s="80" t="s">
        <v>10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22.9" customHeight="1" thickBot="1" x14ac:dyDescent="0.3">
      <c r="A3" s="81" t="s">
        <v>25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47.25" customHeight="1" x14ac:dyDescent="0.25">
      <c r="A4" s="82"/>
      <c r="B4" s="71" t="s">
        <v>11</v>
      </c>
      <c r="C4" s="71" t="s">
        <v>12</v>
      </c>
      <c r="D4" s="71" t="s">
        <v>13</v>
      </c>
      <c r="E4" s="77" t="s">
        <v>20</v>
      </c>
      <c r="F4" s="77" t="s">
        <v>20</v>
      </c>
      <c r="G4" s="84" t="s">
        <v>14</v>
      </c>
      <c r="H4" s="85"/>
      <c r="I4" s="85"/>
      <c r="J4" s="71" t="s">
        <v>0</v>
      </c>
      <c r="K4" s="71" t="s">
        <v>5</v>
      </c>
      <c r="L4" s="71" t="s">
        <v>6</v>
      </c>
      <c r="M4" s="71" t="s">
        <v>7</v>
      </c>
      <c r="N4" s="88" t="s">
        <v>9</v>
      </c>
    </row>
    <row r="5" spans="1:14" ht="72" customHeight="1" x14ac:dyDescent="0.25">
      <c r="A5" s="83"/>
      <c r="B5" s="72"/>
      <c r="C5" s="72"/>
      <c r="D5" s="72"/>
      <c r="E5" s="78"/>
      <c r="F5" s="78"/>
      <c r="G5" s="86"/>
      <c r="H5" s="87"/>
      <c r="I5" s="87"/>
      <c r="J5" s="72"/>
      <c r="K5" s="72"/>
      <c r="L5" s="72"/>
      <c r="M5" s="72"/>
      <c r="N5" s="89"/>
    </row>
    <row r="6" spans="1:14" ht="18.75" customHeight="1" x14ac:dyDescent="0.25">
      <c r="A6" s="8"/>
      <c r="B6" s="59"/>
      <c r="C6" s="59"/>
      <c r="D6" s="59"/>
      <c r="E6" s="59"/>
      <c r="F6" s="9"/>
      <c r="G6" s="73" t="s">
        <v>15</v>
      </c>
      <c r="H6" s="74"/>
      <c r="I6" s="74"/>
      <c r="J6" s="10"/>
      <c r="K6" s="10"/>
      <c r="L6" s="10"/>
      <c r="M6" s="58"/>
      <c r="N6" s="11"/>
    </row>
    <row r="7" spans="1:14" x14ac:dyDescent="0.25">
      <c r="A7" s="75"/>
      <c r="B7" s="12"/>
      <c r="C7" s="12"/>
      <c r="D7" s="12"/>
      <c r="E7" s="12"/>
      <c r="F7" s="13"/>
      <c r="G7" s="59" t="s">
        <v>17</v>
      </c>
      <c r="H7" s="59" t="s">
        <v>18</v>
      </c>
      <c r="I7" s="59" t="s">
        <v>19</v>
      </c>
      <c r="J7" s="12"/>
      <c r="K7" s="14"/>
      <c r="L7" s="14"/>
      <c r="M7" s="14"/>
      <c r="N7" s="15"/>
    </row>
    <row r="8" spans="1:14" ht="20.25" customHeight="1" x14ac:dyDescent="0.25">
      <c r="A8" s="75"/>
      <c r="B8" s="2"/>
      <c r="C8" s="1"/>
      <c r="D8" s="1"/>
      <c r="E8" s="1"/>
      <c r="F8" s="3"/>
      <c r="G8" s="1"/>
      <c r="H8" s="1"/>
      <c r="I8" s="1"/>
      <c r="J8" s="1"/>
      <c r="K8" s="1"/>
      <c r="L8" s="1"/>
      <c r="M8" s="1"/>
      <c r="N8" s="4"/>
    </row>
    <row r="9" spans="1:14" ht="47.25" x14ac:dyDescent="0.25">
      <c r="A9" s="75"/>
      <c r="B9" s="60" t="s">
        <v>26</v>
      </c>
      <c r="C9" s="58" t="s">
        <v>16</v>
      </c>
      <c r="D9" s="61" t="s">
        <v>40</v>
      </c>
      <c r="E9" s="62">
        <v>12</v>
      </c>
      <c r="F9" s="62">
        <v>3</v>
      </c>
      <c r="G9" s="16">
        <v>15215</v>
      </c>
      <c r="H9" s="16">
        <v>18260</v>
      </c>
      <c r="I9" s="16">
        <v>20225</v>
      </c>
      <c r="J9" s="17">
        <f t="shared" ref="J9:J25" si="0">AVERAGE(G9:I9)</f>
        <v>17900</v>
      </c>
      <c r="K9" s="18">
        <f t="shared" ref="K9:K25" si="1">STDEV(G9:I9)</f>
        <v>2524.3266428891488</v>
      </c>
      <c r="L9" s="18">
        <f t="shared" ref="L9:L25" si="2">K9/J9*100</f>
        <v>14.102383479827646</v>
      </c>
      <c r="M9" s="19" t="s">
        <v>4</v>
      </c>
      <c r="N9" s="20">
        <f>J9*E9*F9</f>
        <v>644400</v>
      </c>
    </row>
    <row r="10" spans="1:14" ht="47.25" x14ac:dyDescent="0.25">
      <c r="A10" s="75"/>
      <c r="B10" s="60" t="s">
        <v>27</v>
      </c>
      <c r="C10" s="58" t="s">
        <v>16</v>
      </c>
      <c r="D10" s="61" t="s">
        <v>40</v>
      </c>
      <c r="E10" s="62">
        <v>12</v>
      </c>
      <c r="F10" s="62">
        <v>3</v>
      </c>
      <c r="G10" s="16">
        <v>11700</v>
      </c>
      <c r="H10" s="16">
        <v>13270</v>
      </c>
      <c r="I10" s="16">
        <v>14930</v>
      </c>
      <c r="J10" s="17">
        <f t="shared" si="0"/>
        <v>13300</v>
      </c>
      <c r="K10" s="18">
        <f t="shared" si="1"/>
        <v>1615.2089648091976</v>
      </c>
      <c r="L10" s="18">
        <f t="shared" si="2"/>
        <v>12.144428306836073</v>
      </c>
      <c r="M10" s="19" t="s">
        <v>4</v>
      </c>
      <c r="N10" s="20">
        <f t="shared" ref="N10" si="3">J10*E10*F10</f>
        <v>478800</v>
      </c>
    </row>
    <row r="11" spans="1:14" ht="47.25" x14ac:dyDescent="0.25">
      <c r="A11" s="75"/>
      <c r="B11" s="60" t="s">
        <v>28</v>
      </c>
      <c r="C11" s="58" t="s">
        <v>16</v>
      </c>
      <c r="D11" s="61" t="s">
        <v>41</v>
      </c>
      <c r="E11" s="64" t="s">
        <v>42</v>
      </c>
      <c r="F11" s="64" t="s">
        <v>43</v>
      </c>
      <c r="G11" s="16">
        <v>827</v>
      </c>
      <c r="H11" s="16">
        <v>992</v>
      </c>
      <c r="I11" s="16">
        <v>1001</v>
      </c>
      <c r="J11" s="17">
        <f t="shared" si="0"/>
        <v>940</v>
      </c>
      <c r="K11" s="18">
        <f t="shared" si="1"/>
        <v>97.964279204207898</v>
      </c>
      <c r="L11" s="18">
        <f t="shared" si="2"/>
        <v>10.421731830234883</v>
      </c>
      <c r="M11" s="19" t="s">
        <v>4</v>
      </c>
      <c r="N11" s="20">
        <f>J11*2*12*F11</f>
        <v>67680</v>
      </c>
    </row>
    <row r="12" spans="1:14" ht="47.25" x14ac:dyDescent="0.25">
      <c r="A12" s="75"/>
      <c r="B12" s="60" t="s">
        <v>29</v>
      </c>
      <c r="C12" s="58" t="s">
        <v>16</v>
      </c>
      <c r="D12" s="61" t="s">
        <v>41</v>
      </c>
      <c r="E12" s="64" t="s">
        <v>44</v>
      </c>
      <c r="F12" s="64" t="s">
        <v>43</v>
      </c>
      <c r="G12" s="16">
        <v>593</v>
      </c>
      <c r="H12" s="16">
        <v>711</v>
      </c>
      <c r="I12" s="16">
        <v>766</v>
      </c>
      <c r="J12" s="17">
        <f t="shared" si="0"/>
        <v>690</v>
      </c>
      <c r="K12" s="18">
        <f t="shared" si="1"/>
        <v>88.391176030189797</v>
      </c>
      <c r="L12" s="18">
        <f t="shared" si="2"/>
        <v>12.810315366694173</v>
      </c>
      <c r="M12" s="19" t="s">
        <v>4</v>
      </c>
      <c r="N12" s="20">
        <f>J12*8*12*F12</f>
        <v>198720</v>
      </c>
    </row>
    <row r="13" spans="1:14" ht="47.25" x14ac:dyDescent="0.25">
      <c r="A13" s="75"/>
      <c r="B13" s="60" t="s">
        <v>30</v>
      </c>
      <c r="C13" s="58" t="s">
        <v>16</v>
      </c>
      <c r="D13" s="61" t="s">
        <v>41</v>
      </c>
      <c r="E13" s="64" t="s">
        <v>44</v>
      </c>
      <c r="F13" s="64" t="s">
        <v>43</v>
      </c>
      <c r="G13" s="16">
        <v>563</v>
      </c>
      <c r="H13" s="16">
        <v>620</v>
      </c>
      <c r="I13" s="16">
        <v>737</v>
      </c>
      <c r="J13" s="17">
        <f t="shared" si="0"/>
        <v>640</v>
      </c>
      <c r="K13" s="18">
        <f t="shared" si="1"/>
        <v>88.707384134580366</v>
      </c>
      <c r="L13" s="18">
        <f t="shared" si="2"/>
        <v>13.860528771028182</v>
      </c>
      <c r="M13" s="19" t="s">
        <v>4</v>
      </c>
      <c r="N13" s="20">
        <f>J13*8*12*F13</f>
        <v>184320</v>
      </c>
    </row>
    <row r="14" spans="1:14" ht="47.25" x14ac:dyDescent="0.25">
      <c r="A14" s="75"/>
      <c r="B14" s="65" t="s">
        <v>31</v>
      </c>
      <c r="C14" s="58" t="s">
        <v>16</v>
      </c>
      <c r="D14" s="66" t="s">
        <v>45</v>
      </c>
      <c r="E14" s="67" t="s">
        <v>46</v>
      </c>
      <c r="F14" s="66">
        <v>2</v>
      </c>
      <c r="G14" s="16">
        <v>40580</v>
      </c>
      <c r="H14" s="16">
        <v>48700</v>
      </c>
      <c r="I14" s="16">
        <v>50670</v>
      </c>
      <c r="J14" s="17">
        <f t="shared" si="0"/>
        <v>46650</v>
      </c>
      <c r="K14" s="18">
        <f t="shared" si="1"/>
        <v>5348.2613997447806</v>
      </c>
      <c r="L14" s="18">
        <f t="shared" si="2"/>
        <v>11.464654661832327</v>
      </c>
      <c r="M14" s="19" t="s">
        <v>4</v>
      </c>
      <c r="N14" s="20">
        <f>J14*F14</f>
        <v>93300</v>
      </c>
    </row>
    <row r="15" spans="1:14" ht="78.75" x14ac:dyDescent="0.25">
      <c r="A15" s="75"/>
      <c r="B15" s="65" t="s">
        <v>32</v>
      </c>
      <c r="C15" s="58" t="s">
        <v>16</v>
      </c>
      <c r="D15" s="62" t="s">
        <v>45</v>
      </c>
      <c r="E15" s="64" t="s">
        <v>47</v>
      </c>
      <c r="F15" s="62">
        <v>3</v>
      </c>
      <c r="G15" s="16">
        <v>2850</v>
      </c>
      <c r="H15" s="16">
        <v>3420</v>
      </c>
      <c r="I15" s="16">
        <v>3780</v>
      </c>
      <c r="J15" s="17">
        <f t="shared" si="0"/>
        <v>3350</v>
      </c>
      <c r="K15" s="18">
        <f t="shared" si="1"/>
        <v>468.93496350773421</v>
      </c>
      <c r="L15" s="18">
        <f t="shared" si="2"/>
        <v>13.998058612171171</v>
      </c>
      <c r="M15" s="19" t="s">
        <v>4</v>
      </c>
      <c r="N15" s="20">
        <f>J15*23*F15</f>
        <v>231150</v>
      </c>
    </row>
    <row r="16" spans="1:14" ht="47.25" x14ac:dyDescent="0.25">
      <c r="A16" s="75"/>
      <c r="B16" s="65" t="s">
        <v>33</v>
      </c>
      <c r="C16" s="58" t="s">
        <v>16</v>
      </c>
      <c r="D16" s="62" t="s">
        <v>48</v>
      </c>
      <c r="E16" s="62">
        <v>400</v>
      </c>
      <c r="F16" s="66" t="s">
        <v>49</v>
      </c>
      <c r="G16" s="16">
        <v>630</v>
      </c>
      <c r="H16" s="16">
        <v>693</v>
      </c>
      <c r="I16" s="16">
        <v>807</v>
      </c>
      <c r="J16" s="17">
        <f t="shared" si="0"/>
        <v>710</v>
      </c>
      <c r="K16" s="18">
        <f t="shared" si="1"/>
        <v>89.716219269427526</v>
      </c>
      <c r="L16" s="18">
        <f t="shared" si="2"/>
        <v>12.636087221046131</v>
      </c>
      <c r="M16" s="19" t="s">
        <v>4</v>
      </c>
      <c r="N16" s="20">
        <f>J16*400</f>
        <v>284000</v>
      </c>
    </row>
    <row r="17" spans="1:15" ht="47.25" x14ac:dyDescent="0.25">
      <c r="A17" s="75"/>
      <c r="B17" s="65" t="s">
        <v>34</v>
      </c>
      <c r="C17" s="58" t="s">
        <v>16</v>
      </c>
      <c r="D17" s="62" t="s">
        <v>48</v>
      </c>
      <c r="E17" s="62">
        <v>12</v>
      </c>
      <c r="F17" s="63" t="s">
        <v>49</v>
      </c>
      <c r="G17" s="16">
        <v>3380</v>
      </c>
      <c r="H17" s="16">
        <v>4060</v>
      </c>
      <c r="I17" s="16">
        <v>4350</v>
      </c>
      <c r="J17" s="17">
        <f t="shared" si="0"/>
        <v>3930</v>
      </c>
      <c r="K17" s="18">
        <f t="shared" si="1"/>
        <v>497.89557138018409</v>
      </c>
      <c r="L17" s="18">
        <f t="shared" si="2"/>
        <v>12.66909850840163</v>
      </c>
      <c r="M17" s="19" t="s">
        <v>4</v>
      </c>
      <c r="N17" s="20">
        <f>J17*12</f>
        <v>47160</v>
      </c>
    </row>
    <row r="18" spans="1:15" ht="47.25" x14ac:dyDescent="0.25">
      <c r="A18" s="75"/>
      <c r="B18" s="68" t="s">
        <v>35</v>
      </c>
      <c r="C18" s="58" t="s">
        <v>16</v>
      </c>
      <c r="D18" s="62" t="s">
        <v>48</v>
      </c>
      <c r="E18" s="62">
        <v>12</v>
      </c>
      <c r="F18" s="62" t="s">
        <v>49</v>
      </c>
      <c r="G18" s="16">
        <v>320</v>
      </c>
      <c r="H18" s="16">
        <v>384</v>
      </c>
      <c r="I18" s="16">
        <v>391</v>
      </c>
      <c r="J18" s="17">
        <f t="shared" si="0"/>
        <v>365</v>
      </c>
      <c r="K18" s="18">
        <f t="shared" si="1"/>
        <v>39.1279950930277</v>
      </c>
      <c r="L18" s="18">
        <f t="shared" si="2"/>
        <v>10.719998655624027</v>
      </c>
      <c r="M18" s="19" t="s">
        <v>4</v>
      </c>
      <c r="N18" s="20">
        <f>J18*12</f>
        <v>4380</v>
      </c>
    </row>
    <row r="19" spans="1:15" ht="47.25" x14ac:dyDescent="0.25">
      <c r="A19" s="75"/>
      <c r="B19" s="65" t="s">
        <v>36</v>
      </c>
      <c r="C19" s="58" t="s">
        <v>16</v>
      </c>
      <c r="D19" s="62" t="s">
        <v>50</v>
      </c>
      <c r="E19" s="64" t="s">
        <v>51</v>
      </c>
      <c r="F19" s="62">
        <v>3</v>
      </c>
      <c r="G19" s="16">
        <v>400</v>
      </c>
      <c r="H19" s="16">
        <v>480</v>
      </c>
      <c r="I19" s="16">
        <v>524</v>
      </c>
      <c r="J19" s="17">
        <f t="shared" si="0"/>
        <v>468</v>
      </c>
      <c r="K19" s="18">
        <f t="shared" si="1"/>
        <v>62.864934582006846</v>
      </c>
      <c r="L19" s="18">
        <f t="shared" si="2"/>
        <v>13.432678329488642</v>
      </c>
      <c r="M19" s="19" t="s">
        <v>4</v>
      </c>
      <c r="N19" s="20">
        <f>J19*340*F19</f>
        <v>477360</v>
      </c>
    </row>
    <row r="20" spans="1:15" ht="47.25" x14ac:dyDescent="0.25">
      <c r="A20" s="75"/>
      <c r="B20" s="65" t="s">
        <v>37</v>
      </c>
      <c r="C20" s="58" t="s">
        <v>16</v>
      </c>
      <c r="D20" s="62" t="s">
        <v>52</v>
      </c>
      <c r="E20" s="64" t="s">
        <v>51</v>
      </c>
      <c r="F20" s="62">
        <v>3</v>
      </c>
      <c r="G20" s="16">
        <v>24</v>
      </c>
      <c r="H20" s="16">
        <v>28</v>
      </c>
      <c r="I20" s="16">
        <v>32</v>
      </c>
      <c r="J20" s="17">
        <f t="shared" si="0"/>
        <v>28</v>
      </c>
      <c r="K20" s="18">
        <f t="shared" si="1"/>
        <v>4</v>
      </c>
      <c r="L20" s="18">
        <f t="shared" si="2"/>
        <v>14.285714285714285</v>
      </c>
      <c r="M20" s="19" t="s">
        <v>4</v>
      </c>
      <c r="N20" s="20">
        <f>J20*340*F20</f>
        <v>28560</v>
      </c>
    </row>
    <row r="21" spans="1:15" ht="47.25" x14ac:dyDescent="0.25">
      <c r="A21" s="75"/>
      <c r="B21" s="65" t="s">
        <v>57</v>
      </c>
      <c r="C21" s="69" t="s">
        <v>16</v>
      </c>
      <c r="D21" s="62" t="s">
        <v>59</v>
      </c>
      <c r="E21" s="64" t="s">
        <v>60</v>
      </c>
      <c r="F21" s="62">
        <v>3</v>
      </c>
      <c r="G21" s="16">
        <v>7700</v>
      </c>
      <c r="H21" s="16">
        <v>9240</v>
      </c>
      <c r="I21" s="16">
        <v>9610</v>
      </c>
      <c r="J21" s="17">
        <f t="shared" si="0"/>
        <v>8850</v>
      </c>
      <c r="K21" s="18">
        <f t="shared" si="1"/>
        <v>1012.9659421717988</v>
      </c>
      <c r="L21" s="18">
        <f t="shared" si="2"/>
        <v>11.445942849398856</v>
      </c>
      <c r="M21" s="19" t="s">
        <v>4</v>
      </c>
      <c r="N21" s="20">
        <f>J21*2*F21</f>
        <v>53100</v>
      </c>
    </row>
    <row r="22" spans="1:15" ht="47.25" x14ac:dyDescent="0.25">
      <c r="A22" s="75"/>
      <c r="B22" s="65" t="s">
        <v>58</v>
      </c>
      <c r="C22" s="69" t="s">
        <v>16</v>
      </c>
      <c r="D22" s="62" t="s">
        <v>59</v>
      </c>
      <c r="E22" s="64" t="s">
        <v>60</v>
      </c>
      <c r="F22" s="62">
        <v>3</v>
      </c>
      <c r="G22" s="16">
        <v>7700</v>
      </c>
      <c r="H22" s="16">
        <v>9240</v>
      </c>
      <c r="I22" s="16">
        <v>9610</v>
      </c>
      <c r="J22" s="17">
        <f t="shared" si="0"/>
        <v>8850</v>
      </c>
      <c r="K22" s="18">
        <f t="shared" si="1"/>
        <v>1012.9659421717988</v>
      </c>
      <c r="L22" s="18">
        <f t="shared" si="2"/>
        <v>11.445942849398856</v>
      </c>
      <c r="M22" s="19" t="s">
        <v>4</v>
      </c>
      <c r="N22" s="20">
        <f>J22*2*F22</f>
        <v>53100</v>
      </c>
    </row>
    <row r="23" spans="1:15" ht="47.25" x14ac:dyDescent="0.25">
      <c r="A23" s="75"/>
      <c r="B23" s="65" t="s">
        <v>61</v>
      </c>
      <c r="C23" s="69" t="s">
        <v>16</v>
      </c>
      <c r="D23" s="62" t="s">
        <v>59</v>
      </c>
      <c r="E23" s="64" t="s">
        <v>62</v>
      </c>
      <c r="F23" s="62">
        <v>3</v>
      </c>
      <c r="G23" s="16">
        <v>2560</v>
      </c>
      <c r="H23" s="16">
        <v>3070</v>
      </c>
      <c r="I23" s="16">
        <v>3400</v>
      </c>
      <c r="J23" s="17">
        <f t="shared" si="0"/>
        <v>3010</v>
      </c>
      <c r="K23" s="18">
        <f t="shared" si="1"/>
        <v>423.20207938997652</v>
      </c>
      <c r="L23" s="18">
        <f t="shared" si="2"/>
        <v>14.059869747175298</v>
      </c>
      <c r="M23" s="19" t="s">
        <v>4</v>
      </c>
      <c r="N23" s="20">
        <f>J23*7*2*F23</f>
        <v>126420</v>
      </c>
    </row>
    <row r="24" spans="1:15" ht="47.25" x14ac:dyDescent="0.25">
      <c r="A24" s="75"/>
      <c r="B24" s="65" t="s">
        <v>38</v>
      </c>
      <c r="C24" s="58" t="s">
        <v>16</v>
      </c>
      <c r="D24" s="62" t="s">
        <v>54</v>
      </c>
      <c r="E24" s="64" t="s">
        <v>55</v>
      </c>
      <c r="F24" s="64" t="s">
        <v>43</v>
      </c>
      <c r="G24" s="16">
        <v>1600</v>
      </c>
      <c r="H24" s="16">
        <v>1920</v>
      </c>
      <c r="I24" s="16">
        <v>2060</v>
      </c>
      <c r="J24" s="17">
        <f t="shared" si="0"/>
        <v>1860</v>
      </c>
      <c r="K24" s="18">
        <f t="shared" si="1"/>
        <v>235.79652245103193</v>
      </c>
      <c r="L24" s="18">
        <f t="shared" si="2"/>
        <v>12.677232389840427</v>
      </c>
      <c r="M24" s="19" t="s">
        <v>4</v>
      </c>
      <c r="N24" s="20">
        <f>J24*1*12*F24</f>
        <v>66960</v>
      </c>
    </row>
    <row r="25" spans="1:15" ht="47.25" x14ac:dyDescent="0.25">
      <c r="A25" s="75"/>
      <c r="B25" s="65" t="s">
        <v>39</v>
      </c>
      <c r="C25" s="58" t="s">
        <v>16</v>
      </c>
      <c r="D25" s="66" t="s">
        <v>53</v>
      </c>
      <c r="E25" s="67" t="s">
        <v>56</v>
      </c>
      <c r="F25" s="67" t="s">
        <v>24</v>
      </c>
      <c r="G25" s="16">
        <v>1475</v>
      </c>
      <c r="H25" s="16">
        <v>1622</v>
      </c>
      <c r="I25" s="16">
        <v>1913</v>
      </c>
      <c r="J25" s="17">
        <f t="shared" si="0"/>
        <v>1670</v>
      </c>
      <c r="K25" s="18">
        <f t="shared" si="1"/>
        <v>222.91029585911909</v>
      </c>
      <c r="L25" s="18">
        <f t="shared" si="2"/>
        <v>13.347921907731683</v>
      </c>
      <c r="M25" s="19" t="s">
        <v>4</v>
      </c>
      <c r="N25" s="20">
        <f>J25*8</f>
        <v>13360</v>
      </c>
    </row>
    <row r="26" spans="1:15" x14ac:dyDescent="0.25">
      <c r="A26" s="75"/>
      <c r="B26" s="59" t="s">
        <v>21</v>
      </c>
      <c r="C26" s="21"/>
      <c r="D26" s="21"/>
      <c r="E26" s="21"/>
      <c r="F26" s="22"/>
      <c r="G26" s="23">
        <f>(G9*E9*F9+G10*E10*F10+G11*2*12*F11+G12*8*12*F12+G13*8*12*F13+G14*F14+G15*23*F15+G16*400+G17*12+G18*12+G19*340*F19+G20*340*F20+G21*2*F21+G22*2*F22+G23*2*7*F23+G24*12*F24+G25*8)</f>
        <v>2637422</v>
      </c>
      <c r="H26" s="23">
        <f>(H9*E9*F9+H10*E10*F10+H11*12*2*F11+H12*12*8*F12+H13*12*8*F13+H14*1*F14+H15*23*F15+H16*E16+H17*E17+H18*E18+H19*340*F19+H20*340*F20+H21*2*F21+H22*2*F22+H23*7*2*F23+H24*12*F24+H25*8)</f>
        <v>3093816</v>
      </c>
      <c r="I26" s="23">
        <f>(I9*E9*F9+I10*E10*F10+I11*2*12*F11+I12*8*12*F12+I13*8*12*F13+I14*F14+I15*23*F15+I16*400+I17*12+I18*12+I19*340*F19+I20*340*F20+I21*2*F21+I22*2*F22+I23*7*2*F23+I24*12*F24+I25*8)</f>
        <v>3427072</v>
      </c>
      <c r="J26" s="24">
        <f>AVERAGE(G26:I26)</f>
        <v>3052770</v>
      </c>
      <c r="K26" s="18">
        <f>STDEV(G26:I26)</f>
        <v>396421.94844887184</v>
      </c>
      <c r="L26" s="18">
        <f>K26/J26*100</f>
        <v>12.985647410347712</v>
      </c>
      <c r="M26" s="19" t="s">
        <v>4</v>
      </c>
      <c r="N26" s="25">
        <f>SUM(N9:N25)</f>
        <v>3052770</v>
      </c>
    </row>
    <row r="27" spans="1:15" x14ac:dyDescent="0.25">
      <c r="A27" s="75"/>
      <c r="B27" s="76" t="s">
        <v>1</v>
      </c>
      <c r="C27" s="26"/>
      <c r="D27" s="27"/>
      <c r="E27" s="27"/>
      <c r="F27" s="28"/>
      <c r="G27" s="27"/>
      <c r="H27" s="27"/>
      <c r="I27" s="27"/>
      <c r="J27" s="27"/>
      <c r="K27" s="27"/>
      <c r="L27" s="27"/>
      <c r="M27" s="27"/>
      <c r="N27" s="29"/>
    </row>
    <row r="28" spans="1:15" x14ac:dyDescent="0.25">
      <c r="A28" s="75"/>
      <c r="B28" s="76"/>
      <c r="C28" s="31"/>
      <c r="D28" s="32"/>
      <c r="E28" s="32"/>
      <c r="F28" s="33"/>
      <c r="G28" s="32"/>
      <c r="H28" s="32"/>
      <c r="I28" s="32"/>
      <c r="J28" s="32"/>
      <c r="K28" s="32"/>
      <c r="L28" s="32"/>
      <c r="M28" s="32"/>
      <c r="N28" s="34"/>
    </row>
    <row r="29" spans="1:15" x14ac:dyDescent="0.25">
      <c r="A29" s="75"/>
      <c r="B29" s="76" t="s">
        <v>2</v>
      </c>
      <c r="C29" s="26"/>
      <c r="D29" s="27"/>
      <c r="E29" s="27"/>
      <c r="F29" s="28"/>
      <c r="G29" s="35"/>
      <c r="H29" s="35"/>
      <c r="I29" s="35"/>
      <c r="J29" s="27"/>
      <c r="K29" s="27"/>
      <c r="L29" s="27"/>
      <c r="M29" s="27"/>
      <c r="N29" s="29"/>
    </row>
    <row r="30" spans="1:15" x14ac:dyDescent="0.25">
      <c r="A30" s="75"/>
      <c r="B30" s="76"/>
      <c r="C30" s="31"/>
      <c r="D30" s="32"/>
      <c r="E30" s="32"/>
      <c r="F30" s="33"/>
      <c r="G30" s="36"/>
      <c r="H30" s="36"/>
      <c r="I30" s="36"/>
      <c r="J30" s="32"/>
      <c r="K30" s="32"/>
      <c r="L30" s="32"/>
      <c r="M30" s="32"/>
      <c r="N30" s="34"/>
    </row>
    <row r="31" spans="1:15" ht="34.5" customHeight="1" x14ac:dyDescent="0.25">
      <c r="A31" s="75"/>
      <c r="B31" s="59" t="s">
        <v>3</v>
      </c>
      <c r="C31" s="37"/>
      <c r="D31" s="38"/>
      <c r="E31" s="38"/>
      <c r="F31" s="39"/>
      <c r="G31" s="40"/>
      <c r="H31" s="40"/>
      <c r="I31" s="40"/>
      <c r="J31" s="38"/>
      <c r="K31" s="38"/>
      <c r="L31" s="38"/>
      <c r="M31" s="38"/>
      <c r="N31" s="41"/>
      <c r="O31" s="7"/>
    </row>
    <row r="32" spans="1:15" x14ac:dyDescent="0.25">
      <c r="A32" s="75"/>
      <c r="B32" s="42"/>
      <c r="C32" s="42"/>
      <c r="D32" s="42"/>
      <c r="E32" s="42"/>
      <c r="F32" s="43"/>
      <c r="G32" s="42"/>
      <c r="H32" s="42"/>
      <c r="I32" s="44"/>
      <c r="J32" s="42"/>
      <c r="K32" s="42"/>
      <c r="L32" s="42"/>
      <c r="M32" s="42"/>
      <c r="N32" s="45"/>
      <c r="O32" s="7"/>
    </row>
    <row r="33" spans="1:15" x14ac:dyDescent="0.25">
      <c r="A33" s="75"/>
      <c r="B33" s="46" t="s">
        <v>8</v>
      </c>
      <c r="C33" s="46"/>
      <c r="D33" s="46"/>
      <c r="E33" s="46"/>
      <c r="F33" s="47"/>
      <c r="G33" s="46"/>
      <c r="H33" s="48"/>
      <c r="I33" s="46"/>
      <c r="J33" s="46"/>
      <c r="K33" s="46"/>
      <c r="L33" s="46"/>
      <c r="M33" s="46"/>
      <c r="N33" s="49"/>
      <c r="O33" s="7"/>
    </row>
    <row r="34" spans="1:15" x14ac:dyDescent="0.25">
      <c r="A34" s="75"/>
      <c r="B34" s="46"/>
      <c r="C34" s="46"/>
      <c r="D34" s="46"/>
      <c r="E34" s="46"/>
      <c r="F34" s="47"/>
      <c r="G34" s="46"/>
      <c r="H34" s="46"/>
      <c r="I34" s="46"/>
      <c r="J34" s="46"/>
      <c r="K34" s="46"/>
      <c r="L34" s="46"/>
      <c r="M34" s="46"/>
      <c r="N34" s="49"/>
      <c r="O34" s="7"/>
    </row>
    <row r="35" spans="1:15" x14ac:dyDescent="0.25">
      <c r="A35" s="75"/>
      <c r="B35" s="46" t="s">
        <v>22</v>
      </c>
      <c r="C35" s="46"/>
      <c r="D35" s="46"/>
      <c r="E35" s="46"/>
      <c r="F35" s="47"/>
      <c r="G35" s="48"/>
      <c r="H35" s="48"/>
      <c r="I35" s="46"/>
      <c r="J35" s="46"/>
      <c r="K35" s="46"/>
      <c r="L35" s="46"/>
      <c r="M35" s="46"/>
      <c r="N35" s="49"/>
      <c r="O35" s="7"/>
    </row>
    <row r="36" spans="1:15" x14ac:dyDescent="0.25">
      <c r="A36" s="75"/>
      <c r="B36" s="46"/>
      <c r="C36" s="46"/>
      <c r="D36" s="46"/>
      <c r="E36" s="46"/>
      <c r="F36" s="47"/>
      <c r="G36" s="46"/>
      <c r="H36" s="46"/>
      <c r="I36" s="46"/>
      <c r="J36" s="46"/>
      <c r="K36" s="46"/>
      <c r="L36" s="46"/>
      <c r="M36" s="46"/>
      <c r="N36" s="49"/>
      <c r="O36" s="7"/>
    </row>
    <row r="37" spans="1:15" x14ac:dyDescent="0.25">
      <c r="A37" s="75"/>
      <c r="B37" s="46" t="s">
        <v>23</v>
      </c>
      <c r="C37" s="46"/>
      <c r="D37" s="46"/>
      <c r="E37" s="46"/>
      <c r="F37" s="47"/>
      <c r="G37" s="46"/>
      <c r="H37" s="46"/>
      <c r="I37" s="46"/>
      <c r="J37" s="46"/>
      <c r="K37" s="46"/>
      <c r="L37" s="46"/>
      <c r="M37" s="46"/>
      <c r="N37" s="49"/>
      <c r="O37" s="7"/>
    </row>
    <row r="38" spans="1:15" x14ac:dyDescent="0.25">
      <c r="A38" s="75"/>
      <c r="B38" s="46"/>
      <c r="C38" s="46"/>
      <c r="D38" s="46"/>
      <c r="E38" s="46"/>
      <c r="F38" s="47"/>
      <c r="G38" s="46"/>
      <c r="H38" s="46"/>
      <c r="I38" s="48"/>
      <c r="J38" s="46"/>
      <c r="K38" s="46"/>
      <c r="L38" s="46"/>
      <c r="M38" s="46"/>
      <c r="N38" s="49"/>
      <c r="O38" s="7"/>
    </row>
    <row r="39" spans="1:15" x14ac:dyDescent="0.25">
      <c r="A39" s="75"/>
      <c r="B39" s="46"/>
      <c r="C39" s="46"/>
      <c r="D39" s="46"/>
      <c r="E39" s="46"/>
      <c r="F39" s="47"/>
      <c r="G39" s="46"/>
      <c r="H39" s="46"/>
      <c r="I39" s="48"/>
      <c r="J39" s="46"/>
      <c r="K39" s="46"/>
      <c r="L39" s="46"/>
      <c r="M39" s="46"/>
      <c r="N39" s="49"/>
      <c r="O39" s="7"/>
    </row>
    <row r="40" spans="1:15" x14ac:dyDescent="0.25">
      <c r="A40" s="75"/>
      <c r="B40" s="46"/>
      <c r="C40" s="46"/>
      <c r="D40" s="46"/>
      <c r="E40" s="46"/>
      <c r="F40" s="47"/>
      <c r="G40" s="46"/>
      <c r="H40" s="46"/>
      <c r="I40" s="48"/>
      <c r="J40" s="46"/>
      <c r="K40" s="46"/>
      <c r="L40" s="46"/>
      <c r="M40" s="46"/>
      <c r="N40" s="49"/>
      <c r="O40" s="7"/>
    </row>
    <row r="41" spans="1:15" x14ac:dyDescent="0.25">
      <c r="A41" s="75"/>
      <c r="B41" s="46"/>
      <c r="C41" s="46"/>
      <c r="D41" s="46"/>
      <c r="E41" s="46"/>
      <c r="F41" s="47"/>
      <c r="G41" s="46"/>
      <c r="H41" s="46"/>
      <c r="I41" s="48"/>
      <c r="J41" s="46"/>
      <c r="K41" s="46"/>
      <c r="L41" s="46"/>
      <c r="M41" s="46"/>
      <c r="N41" s="49"/>
      <c r="O41" s="7"/>
    </row>
    <row r="42" spans="1:15" x14ac:dyDescent="0.25">
      <c r="A42" s="75"/>
      <c r="B42" s="46"/>
      <c r="C42" s="46"/>
      <c r="D42" s="46"/>
      <c r="E42" s="46"/>
      <c r="F42" s="47"/>
      <c r="G42" s="46"/>
      <c r="H42" s="46"/>
      <c r="I42" s="48"/>
      <c r="J42" s="46"/>
      <c r="K42" s="46"/>
      <c r="L42" s="46"/>
      <c r="M42" s="46"/>
      <c r="N42" s="49"/>
      <c r="O42" s="7"/>
    </row>
    <row r="43" spans="1:15" x14ac:dyDescent="0.25">
      <c r="A43" s="50"/>
      <c r="B43" s="46"/>
      <c r="C43" s="46"/>
      <c r="D43" s="46"/>
      <c r="E43" s="46"/>
      <c r="F43" s="47"/>
      <c r="G43" s="46"/>
      <c r="H43" s="46"/>
      <c r="I43" s="48"/>
      <c r="J43" s="46"/>
      <c r="K43" s="46"/>
      <c r="L43" s="46"/>
      <c r="M43" s="46"/>
      <c r="N43" s="49"/>
      <c r="O43" s="7"/>
    </row>
    <row r="44" spans="1:15" x14ac:dyDescent="0.25">
      <c r="A44" s="70"/>
      <c r="B44" s="46"/>
      <c r="C44" s="46"/>
      <c r="D44" s="46"/>
      <c r="E44" s="46"/>
      <c r="F44" s="47"/>
      <c r="G44" s="46"/>
      <c r="H44" s="46"/>
      <c r="I44" s="48"/>
      <c r="J44" s="46"/>
      <c r="K44" s="46"/>
      <c r="L44" s="46"/>
      <c r="M44" s="46"/>
      <c r="N44" s="49"/>
      <c r="O44" s="7"/>
    </row>
    <row r="45" spans="1:15" x14ac:dyDescent="0.25">
      <c r="A45" s="70"/>
      <c r="B45" s="46"/>
      <c r="C45" s="46"/>
      <c r="D45" s="46"/>
      <c r="E45" s="46"/>
      <c r="F45" s="47"/>
      <c r="G45" s="46"/>
      <c r="H45" s="46"/>
      <c r="I45" s="48"/>
      <c r="J45" s="46"/>
      <c r="K45" s="46"/>
      <c r="L45" s="46"/>
      <c r="M45" s="46"/>
      <c r="N45" s="49"/>
      <c r="O45" s="7"/>
    </row>
    <row r="46" spans="1:15" ht="57" hidden="1" customHeight="1" x14ac:dyDescent="0.25">
      <c r="A46" s="70"/>
      <c r="B46" s="46"/>
      <c r="C46" s="46"/>
      <c r="D46" s="46"/>
      <c r="E46" s="46"/>
      <c r="F46" s="47"/>
      <c r="G46" s="46"/>
      <c r="H46" s="46"/>
      <c r="I46" s="48"/>
      <c r="J46" s="46"/>
      <c r="K46" s="46"/>
      <c r="L46" s="46"/>
      <c r="M46" s="46"/>
      <c r="N46" s="49"/>
      <c r="O46" s="7"/>
    </row>
    <row r="47" spans="1:15" x14ac:dyDescent="0.25">
      <c r="A47" s="70"/>
      <c r="B47" s="46"/>
      <c r="C47" s="46"/>
      <c r="D47" s="46"/>
      <c r="E47" s="46"/>
      <c r="F47" s="47"/>
      <c r="G47" s="46"/>
      <c r="H47" s="46"/>
      <c r="I47" s="48"/>
      <c r="J47" s="46"/>
      <c r="K47" s="46"/>
      <c r="L47" s="46"/>
      <c r="M47" s="46"/>
      <c r="N47" s="49"/>
      <c r="O47" s="7"/>
    </row>
    <row r="48" spans="1:15" ht="16.5" thickBot="1" x14ac:dyDescent="0.3">
      <c r="A48" s="51"/>
      <c r="B48" s="52"/>
      <c r="C48" s="52"/>
      <c r="D48" s="52"/>
      <c r="E48" s="52"/>
      <c r="F48" s="53"/>
      <c r="G48" s="52"/>
      <c r="H48" s="52"/>
      <c r="I48" s="54"/>
      <c r="J48" s="52"/>
      <c r="K48" s="52"/>
      <c r="L48" s="52"/>
      <c r="M48" s="52"/>
      <c r="N48" s="55"/>
      <c r="O48" s="7"/>
    </row>
    <row r="49" spans="1:15" x14ac:dyDescent="0.25">
      <c r="A49" s="56"/>
      <c r="O49" s="7"/>
    </row>
  </sheetData>
  <mergeCells count="21">
    <mergeCell ref="B1:N1"/>
    <mergeCell ref="B2:N2"/>
    <mergeCell ref="A3:N3"/>
    <mergeCell ref="A4:A5"/>
    <mergeCell ref="B4:B5"/>
    <mergeCell ref="C4:C5"/>
    <mergeCell ref="D4:D5"/>
    <mergeCell ref="F4:F5"/>
    <mergeCell ref="G4:I5"/>
    <mergeCell ref="J4:J5"/>
    <mergeCell ref="N4:N5"/>
    <mergeCell ref="A46:A47"/>
    <mergeCell ref="K4:K5"/>
    <mergeCell ref="L4:L5"/>
    <mergeCell ref="M4:M5"/>
    <mergeCell ref="G6:I6"/>
    <mergeCell ref="A7:A42"/>
    <mergeCell ref="B27:B28"/>
    <mergeCell ref="B29:B30"/>
    <mergeCell ref="A44:A45"/>
    <mergeCell ref="E4:E5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2021-11-22T10:38:41Z</dcterms:modified>
</cp:coreProperties>
</file>