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Лист1" sheetId="1" r:id="rId1"/>
  </sheets>
  <definedNames>
    <definedName name="_xlnm.Print_Area" localSheetId="0">'Лист1'!$A$1:$Q$32</definedName>
  </definedNames>
  <calcPr fullCalcOnLoad="1"/>
</workbook>
</file>

<file path=xl/sharedStrings.xml><?xml version="1.0" encoding="utf-8"?>
<sst xmlns="http://schemas.openxmlformats.org/spreadsheetml/2006/main" count="56" uniqueCount="49">
  <si>
    <t>№ п/п</t>
  </si>
  <si>
    <t>Наименование товара, работ, услуг</t>
  </si>
  <si>
    <t>Объем</t>
  </si>
  <si>
    <t>Ед.изм.</t>
  </si>
  <si>
    <t>Кол-во</t>
  </si>
  <si>
    <t>Цена за ед.изм.</t>
  </si>
  <si>
    <t>Совокупность значений</t>
  </si>
  <si>
    <t>Кол-во знач.</t>
  </si>
  <si>
    <t>Сред.квадр.откл. σ=</t>
  </si>
  <si>
    <t>Коэфф вариации V=</t>
  </si>
  <si>
    <t>Средн. арифм.</t>
  </si>
  <si>
    <t>Цена за 1 (без округления), руб.</t>
  </si>
  <si>
    <t>Расчет начальной (максимальной) цены контракта (цены лота) осуществляется заказчиками в соответствии с приказом министерства экономического развития Российской Федерации №567 от 02.10.2013 "Об утверждении методических рекомендаций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исполнителем)".</t>
  </si>
  <si>
    <t>где:</t>
  </si>
  <si>
    <t>НМЦК рын</t>
  </si>
  <si>
    <t xml:space="preserve"> - НМЦК, определяемая методом сопоставимых рыночных цен (анализа рынка);</t>
  </si>
  <si>
    <t>v</t>
  </si>
  <si>
    <t>- количество (объем) закупаемого товара (работы, услуги);</t>
  </si>
  <si>
    <t>n</t>
  </si>
  <si>
    <t>- количество значений, используемых в расчете;</t>
  </si>
  <si>
    <t>i</t>
  </si>
  <si>
    <t>i - номер источника ценовой информации;</t>
  </si>
  <si>
    <t>ц i</t>
  </si>
  <si>
    <t>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</t>
  </si>
  <si>
    <t>Расчет начальной (максимальной) цены по позиции производится по формуле:</t>
  </si>
  <si>
    <t>руб.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</si>
  <si>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</si>
  <si>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</si>
  <si>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>НМЦКрын</t>
  </si>
  <si>
    <t>Наименование закупки</t>
  </si>
  <si>
    <t>В соответствии с приказом Минэкономразвития России от 2 октября 2013 г. N 567 начальная (максимальная) цена договора определена и обоснована посредством применения метода сопоставимых рыночных цен (анализа рынка) путем анализа коммерческих предложений  идентичных  товаров, и рассчитана в целях выявления предложений, соответствующих установленным требованиям к товарам  по определенным параметрам.</t>
  </si>
  <si>
    <t xml:space="preserve"> РАСЧЕТ ОБОСНОВАНИЕ НАЧАЛЬНОЙ (максимальной) ЦЕНЫ ДОГОВОРА</t>
  </si>
  <si>
    <t xml:space="preserve">Используемый метод определения начальной (максимальной) цены договора </t>
  </si>
  <si>
    <t>Метод сопоставимых рыночных цен (анализ рынка)</t>
  </si>
  <si>
    <t>Таблица цен расчета начальной (максимальной) цены муниципального договора</t>
  </si>
  <si>
    <t>штука</t>
  </si>
  <si>
    <t>Иссточник №1</t>
  </si>
  <si>
    <t>Источник №2</t>
  </si>
  <si>
    <t>Источник №3</t>
  </si>
  <si>
    <t>Начальная (максимальная) цена Договора сформирована методом сопоставимых рыночных цен (анализа рынка).</t>
  </si>
  <si>
    <t>ИТОГО по разделу</t>
  </si>
  <si>
    <t>Монтаж световых фигур</t>
  </si>
  <si>
    <t>Демонтаж световых фигур</t>
  </si>
  <si>
    <t>Изготовление световой фигуры куб-подарок 1.2х1.2м</t>
  </si>
  <si>
    <t>Изготовление световой фигуры куб-подарок 1х1м</t>
  </si>
  <si>
    <t>Изготовление световой фигуры куб-подарок 0,8х0,8м</t>
  </si>
  <si>
    <t>Оказание услуг по празднично-тематическому оформлению территории городского округа Чехов световыми тематическими фигурами</t>
  </si>
  <si>
    <t>Исходя из вышеизложенного, считаем целесообразным определить (максимальную) цену муниципального договора на оказание услуг по празднично-тематическому оформлению территории городского округа Чехов световыми тематическими фигурами .  - 1 000 000,00   (Один миллион)  рублей 00 копеек.</t>
  </si>
  <si>
    <t>Изготовление световой фигуры Арка-фотозона 3.5х3.5м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</si>
</sst>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;[Red]#,##0.00"/>
    <numFmt numFmtId="174" formatCode="#,##0.00000;[Red]#,##0.00000"/>
    <numFmt numFmtId="175" formatCode="#,##0;[Red]#,##0"/>
    <numFmt numFmtId="176" formatCode="#,##0.0000000;[Red]#,##0.0000000"/>
    <numFmt numFmtId="177" formatCode="0.000000"/>
    <numFmt numFmtId="178" formatCode="#,##0.0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000;[Red]#,##0.000000"/>
    <numFmt numFmtId="184" formatCode="#,##0.0000;[Red]#,##0.0000"/>
    <numFmt numFmtId="185" formatCode="#,##0.000;[Red]#,##0.000"/>
    <numFmt numFmtId="186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0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0000FF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51" fillId="32" borderId="0" xfId="0" applyFont="1" applyFill="1" applyBorder="1" applyAlignment="1">
      <alignment horizontal="center" vertical="center" wrapText="1"/>
    </xf>
    <xf numFmtId="0" fontId="51" fillId="32" borderId="0" xfId="0" applyFont="1" applyFill="1" applyAlignment="1">
      <alignment horizontal="center" vertical="center" wrapText="1"/>
    </xf>
    <xf numFmtId="172" fontId="51" fillId="32" borderId="0" xfId="0" applyNumberFormat="1" applyFont="1" applyFill="1" applyAlignment="1">
      <alignment horizontal="center" vertical="center" wrapText="1"/>
    </xf>
    <xf numFmtId="2" fontId="51" fillId="32" borderId="0" xfId="0" applyNumberFormat="1" applyFont="1" applyFill="1" applyAlignment="1">
      <alignment horizontal="center" vertical="center" wrapText="1"/>
    </xf>
    <xf numFmtId="172" fontId="52" fillId="32" borderId="0" xfId="0" applyNumberFormat="1" applyFont="1" applyFill="1" applyAlignment="1">
      <alignment horizontal="center" vertical="center" wrapText="1"/>
    </xf>
    <xf numFmtId="0" fontId="52" fillId="32" borderId="10" xfId="0" applyFont="1" applyFill="1" applyBorder="1" applyAlignment="1">
      <alignment horizontal="center" vertical="center" wrapText="1"/>
    </xf>
    <xf numFmtId="177" fontId="51" fillId="32" borderId="0" xfId="0" applyNumberFormat="1" applyFont="1" applyFill="1" applyAlignment="1">
      <alignment horizontal="center" vertical="center" wrapText="1"/>
    </xf>
    <xf numFmtId="172" fontId="51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1" fillId="32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72" fontId="51" fillId="0" borderId="0" xfId="0" applyNumberFormat="1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wrapText="1"/>
    </xf>
    <xf numFmtId="2" fontId="51" fillId="32" borderId="11" xfId="0" applyNumberFormat="1" applyFont="1" applyFill="1" applyBorder="1" applyAlignment="1">
      <alignment horizontal="center" vertical="center" wrapText="1"/>
    </xf>
    <xf numFmtId="172" fontId="51" fillId="0" borderId="11" xfId="0" applyNumberFormat="1" applyFont="1" applyFill="1" applyBorder="1" applyAlignment="1">
      <alignment horizontal="center" vertical="center" wrapText="1"/>
    </xf>
    <xf numFmtId="172" fontId="52" fillId="32" borderId="11" xfId="0" applyNumberFormat="1" applyFont="1" applyFill="1" applyBorder="1" applyAlignment="1">
      <alignment horizontal="center" vertical="center" wrapText="1"/>
    </xf>
    <xf numFmtId="4" fontId="53" fillId="32" borderId="11" xfId="0" applyNumberFormat="1" applyFont="1" applyFill="1" applyBorder="1" applyAlignment="1">
      <alignment horizontal="center" vertical="center" wrapText="1"/>
    </xf>
    <xf numFmtId="0" fontId="54" fillId="32" borderId="0" xfId="0" applyFont="1" applyFill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173" fontId="2" fillId="32" borderId="12" xfId="0" applyNumberFormat="1" applyFont="1" applyFill="1" applyBorder="1" applyAlignment="1">
      <alignment horizontal="center" vertical="center" wrapText="1"/>
    </xf>
    <xf numFmtId="176" fontId="2" fillId="32" borderId="12" xfId="0" applyNumberFormat="1" applyFont="1" applyFill="1" applyBorder="1" applyAlignment="1">
      <alignment horizontal="center" vertical="center" wrapText="1"/>
    </xf>
    <xf numFmtId="177" fontId="2" fillId="32" borderId="12" xfId="0" applyNumberFormat="1" applyFont="1" applyFill="1" applyBorder="1" applyAlignment="1">
      <alignment horizontal="center" vertical="center" wrapText="1"/>
    </xf>
    <xf numFmtId="4" fontId="2" fillId="32" borderId="12" xfId="0" applyNumberFormat="1" applyFont="1" applyFill="1" applyBorder="1" applyAlignment="1">
      <alignment horizontal="center" vertical="center" wrapText="1"/>
    </xf>
    <xf numFmtId="0" fontId="55" fillId="32" borderId="0" xfId="0" applyFont="1" applyFill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173" fontId="2" fillId="32" borderId="10" xfId="0" applyNumberFormat="1" applyFont="1" applyFill="1" applyBorder="1" applyAlignment="1">
      <alignment horizontal="center" vertical="center" wrapText="1"/>
    </xf>
    <xf numFmtId="176" fontId="2" fillId="32" borderId="10" xfId="0" applyNumberFormat="1" applyFont="1" applyFill="1" applyBorder="1" applyAlignment="1">
      <alignment horizontal="center" vertical="center" wrapText="1"/>
    </xf>
    <xf numFmtId="177" fontId="2" fillId="32" borderId="10" xfId="0" applyNumberFormat="1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left" vertical="top" wrapText="1"/>
    </xf>
    <xf numFmtId="0" fontId="52" fillId="32" borderId="0" xfId="0" applyFont="1" applyFill="1" applyAlignment="1">
      <alignment horizontal="center" vertical="center" wrapText="1"/>
    </xf>
    <xf numFmtId="0" fontId="51" fillId="3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 wrapText="1"/>
    </xf>
    <xf numFmtId="177" fontId="51" fillId="32" borderId="10" xfId="0" applyNumberFormat="1" applyFont="1" applyFill="1" applyBorder="1" applyAlignment="1">
      <alignment horizontal="center" vertical="center" wrapText="1"/>
    </xf>
    <xf numFmtId="177" fontId="51" fillId="32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53" fillId="32" borderId="11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wrapText="1"/>
    </xf>
    <xf numFmtId="0" fontId="51" fillId="32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7" fillId="32" borderId="15" xfId="0" applyFont="1" applyFill="1" applyBorder="1" applyAlignment="1">
      <alignment horizontal="center" vertical="center" wrapText="1"/>
    </xf>
    <xf numFmtId="0" fontId="57" fillId="32" borderId="16" xfId="0" applyFont="1" applyFill="1" applyBorder="1" applyAlignment="1">
      <alignment horizontal="center" vertical="center" wrapText="1"/>
    </xf>
    <xf numFmtId="0" fontId="57" fillId="32" borderId="1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72" fontId="52" fillId="0" borderId="18" xfId="0" applyNumberFormat="1" applyFont="1" applyFill="1" applyBorder="1" applyAlignment="1">
      <alignment horizontal="center" vertical="center" wrapText="1"/>
    </xf>
    <xf numFmtId="0" fontId="41" fillId="0" borderId="19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172" fontId="51" fillId="32" borderId="10" xfId="0" applyNumberFormat="1" applyFont="1" applyFill="1" applyBorder="1" applyAlignment="1">
      <alignment horizontal="center" vertical="center" wrapText="1"/>
    </xf>
    <xf numFmtId="172" fontId="51" fillId="32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600075</xdr:colOff>
      <xdr:row>21</xdr:row>
      <xdr:rowOff>171450</xdr:rowOff>
    </xdr:from>
    <xdr:to>
      <xdr:col>7</xdr:col>
      <xdr:colOff>666750</xdr:colOff>
      <xdr:row>25</xdr:row>
      <xdr:rowOff>323850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8382000"/>
          <a:ext cx="64198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9</xdr:row>
      <xdr:rowOff>923925</xdr:rowOff>
    </xdr:from>
    <xdr:to>
      <xdr:col>15</xdr:col>
      <xdr:colOff>809625</xdr:colOff>
      <xdr:row>9</xdr:row>
      <xdr:rowOff>1314450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16025" y="3438525"/>
          <a:ext cx="790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19050</xdr:colOff>
      <xdr:row>9</xdr:row>
      <xdr:rowOff>952500</xdr:rowOff>
    </xdr:from>
    <xdr:to>
      <xdr:col>17</xdr:col>
      <xdr:colOff>0</xdr:colOff>
      <xdr:row>9</xdr:row>
      <xdr:rowOff>1304925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25650" y="3467100"/>
          <a:ext cx="1152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9</xdr:row>
      <xdr:rowOff>923925</xdr:rowOff>
    </xdr:from>
    <xdr:to>
      <xdr:col>15</xdr:col>
      <xdr:colOff>809625</xdr:colOff>
      <xdr:row>9</xdr:row>
      <xdr:rowOff>1314450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16025" y="3438525"/>
          <a:ext cx="790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19050</xdr:colOff>
      <xdr:row>9</xdr:row>
      <xdr:rowOff>952500</xdr:rowOff>
    </xdr:from>
    <xdr:to>
      <xdr:col>17</xdr:col>
      <xdr:colOff>0</xdr:colOff>
      <xdr:row>9</xdr:row>
      <xdr:rowOff>1304925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25650" y="3467100"/>
          <a:ext cx="1152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7"/>
  <sheetViews>
    <sheetView tabSelected="1" view="pageBreakPreview" zoomScale="90" zoomScaleNormal="70" zoomScaleSheetLayoutView="90" zoomScalePageLayoutView="0" workbookViewId="0" topLeftCell="A1">
      <selection activeCell="F14" sqref="F14"/>
    </sheetView>
  </sheetViews>
  <sheetFormatPr defaultColWidth="9.140625" defaultRowHeight="15"/>
  <cols>
    <col min="1" max="1" width="4.57421875" style="2" customWidth="1"/>
    <col min="2" max="2" width="30.00390625" style="2" customWidth="1"/>
    <col min="3" max="3" width="27.7109375" style="2" customWidth="1"/>
    <col min="4" max="4" width="7.7109375" style="4" customWidth="1"/>
    <col min="5" max="5" width="9.8515625" style="8" customWidth="1"/>
    <col min="6" max="6" width="10.28125" style="8" customWidth="1"/>
    <col min="7" max="7" width="9.7109375" style="8" customWidth="1"/>
    <col min="8" max="8" width="12.7109375" style="3" customWidth="1"/>
    <col min="9" max="9" width="9.421875" style="2" customWidth="1"/>
    <col min="10" max="10" width="19.28125" style="2" customWidth="1"/>
    <col min="11" max="11" width="13.140625" style="2" customWidth="1"/>
    <col min="12" max="12" width="16.8515625" style="2" customWidth="1"/>
    <col min="13" max="13" width="14.140625" style="7" customWidth="1"/>
    <col min="14" max="14" width="19.28125" style="5" customWidth="1"/>
    <col min="15" max="15" width="3.7109375" style="2" customWidth="1"/>
    <col min="16" max="16" width="12.140625" style="2" bestFit="1" customWidth="1"/>
    <col min="17" max="17" width="17.57421875" style="2" bestFit="1" customWidth="1"/>
    <col min="18" max="22" width="9.140625" style="2" customWidth="1"/>
    <col min="23" max="16384" width="9.140625" style="2" customWidth="1"/>
  </cols>
  <sheetData>
    <row r="1" ht="15" customHeight="1"/>
    <row r="2" spans="1:14" ht="15" customHeight="1">
      <c r="A2" s="41" t="s">
        <v>31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ht="15" customHeight="1"/>
    <row r="4" spans="1:14" ht="15" customHeight="1">
      <c r="A4" s="42" t="s">
        <v>39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s="16" customFormat="1" ht="36.75" customHeight="1">
      <c r="A5" s="47" t="s">
        <v>29</v>
      </c>
      <c r="B5" s="47"/>
      <c r="C5" s="48" t="s">
        <v>46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ht="56.25" customHeight="1">
      <c r="A6" s="42" t="s">
        <v>30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ht="15" customHeight="1"/>
    <row r="8" spans="1:14" ht="15" customHeight="1">
      <c r="A8" s="43" t="s">
        <v>32</v>
      </c>
      <c r="B8" s="43"/>
      <c r="C8" s="43"/>
      <c r="D8" s="43"/>
      <c r="E8" s="43"/>
      <c r="F8" s="43"/>
      <c r="G8" s="43"/>
      <c r="H8" s="44" t="s">
        <v>33</v>
      </c>
      <c r="I8" s="44"/>
      <c r="J8" s="44"/>
      <c r="K8" s="44"/>
      <c r="L8" s="44"/>
      <c r="M8" s="44"/>
      <c r="N8" s="44"/>
    </row>
    <row r="9" spans="1:14" s="1" customFormat="1" ht="15" customHeight="1">
      <c r="A9" s="62" t="s">
        <v>34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</row>
    <row r="10" spans="1:17" ht="103.5" customHeight="1">
      <c r="A10" s="42" t="s">
        <v>0</v>
      </c>
      <c r="B10" s="51" t="s">
        <v>1</v>
      </c>
      <c r="C10" s="42" t="s">
        <v>2</v>
      </c>
      <c r="D10" s="42"/>
      <c r="E10" s="15" t="s">
        <v>36</v>
      </c>
      <c r="F10" s="15" t="s">
        <v>37</v>
      </c>
      <c r="G10" s="15" t="s">
        <v>38</v>
      </c>
      <c r="H10" s="64" t="s">
        <v>10</v>
      </c>
      <c r="I10" s="42" t="s">
        <v>7</v>
      </c>
      <c r="J10" s="42" t="s">
        <v>8</v>
      </c>
      <c r="K10" s="42" t="s">
        <v>9</v>
      </c>
      <c r="L10" s="42" t="s">
        <v>6</v>
      </c>
      <c r="M10" s="45" t="s">
        <v>11</v>
      </c>
      <c r="N10" s="6" t="s">
        <v>28</v>
      </c>
      <c r="P10" s="13" t="s">
        <v>26</v>
      </c>
      <c r="Q10" s="14" t="s">
        <v>27</v>
      </c>
    </row>
    <row r="11" spans="1:14" ht="26.25" thickBot="1">
      <c r="A11" s="51"/>
      <c r="B11" s="52"/>
      <c r="C11" s="20" t="s">
        <v>3</v>
      </c>
      <c r="D11" s="21" t="s">
        <v>4</v>
      </c>
      <c r="E11" s="22" t="s">
        <v>5</v>
      </c>
      <c r="F11" s="22" t="s">
        <v>5</v>
      </c>
      <c r="G11" s="22" t="s">
        <v>5</v>
      </c>
      <c r="H11" s="65"/>
      <c r="I11" s="51"/>
      <c r="J11" s="51"/>
      <c r="K11" s="51"/>
      <c r="L11" s="51"/>
      <c r="M11" s="46"/>
      <c r="N11" s="23" t="s">
        <v>25</v>
      </c>
    </row>
    <row r="12" spans="1:14" s="10" customFormat="1" ht="21.75" customHeight="1" thickBot="1">
      <c r="A12" s="56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8"/>
    </row>
    <row r="13" spans="1:14" s="32" customFormat="1" ht="49.5" customHeight="1">
      <c r="A13" s="26">
        <v>1</v>
      </c>
      <c r="B13" s="40" t="s">
        <v>48</v>
      </c>
      <c r="C13" s="26" t="s">
        <v>35</v>
      </c>
      <c r="D13" s="27">
        <v>1</v>
      </c>
      <c r="E13" s="28">
        <v>385000</v>
      </c>
      <c r="F13" s="28">
        <v>400000</v>
      </c>
      <c r="G13" s="28">
        <v>415000</v>
      </c>
      <c r="H13" s="28">
        <f aca="true" t="shared" si="0" ref="H13:H18">ROUNDDOWN(AVERAGE(E13,F13,G13),2)</f>
        <v>400000</v>
      </c>
      <c r="I13" s="26">
        <f aca="true" t="shared" si="1" ref="I13:I18">COUNT(E13:G13)</f>
        <v>3</v>
      </c>
      <c r="J13" s="29">
        <f aca="true" t="shared" si="2" ref="J13:J18">STDEV(E13,F13,G13)</f>
        <v>15000</v>
      </c>
      <c r="K13" s="29">
        <f aca="true" t="shared" si="3" ref="K13:K18">J13/H13*100</f>
        <v>3.75</v>
      </c>
      <c r="L13" s="26" t="str">
        <f aca="true" t="shared" si="4" ref="L13:L18">IF(K13&lt;33,"ОДНОРОДНЫЕ","НЕОДНОРОДНЫЕ")</f>
        <v>ОДНОРОДНЫЕ</v>
      </c>
      <c r="M13" s="30">
        <f aca="true" t="shared" si="5" ref="M13:M18">H13</f>
        <v>400000</v>
      </c>
      <c r="N13" s="31">
        <f aca="true" t="shared" si="6" ref="N13:N18">D13*M13</f>
        <v>400000</v>
      </c>
    </row>
    <row r="14" spans="1:14" s="32" customFormat="1" ht="37.5" customHeight="1">
      <c r="A14" s="26">
        <v>2</v>
      </c>
      <c r="B14" s="40" t="s">
        <v>43</v>
      </c>
      <c r="C14" s="33" t="s">
        <v>35</v>
      </c>
      <c r="D14" s="34">
        <v>3</v>
      </c>
      <c r="E14" s="35">
        <v>70000</v>
      </c>
      <c r="F14" s="35">
        <v>85000</v>
      </c>
      <c r="G14" s="35">
        <v>100000</v>
      </c>
      <c r="H14" s="35">
        <f t="shared" si="0"/>
        <v>85000</v>
      </c>
      <c r="I14" s="33">
        <f t="shared" si="1"/>
        <v>3</v>
      </c>
      <c r="J14" s="36">
        <f t="shared" si="2"/>
        <v>15000</v>
      </c>
      <c r="K14" s="36">
        <f t="shared" si="3"/>
        <v>17.647058823529413</v>
      </c>
      <c r="L14" s="33" t="str">
        <f t="shared" si="4"/>
        <v>ОДНОРОДНЫЕ</v>
      </c>
      <c r="M14" s="37">
        <f t="shared" si="5"/>
        <v>85000</v>
      </c>
      <c r="N14" s="38">
        <f t="shared" si="6"/>
        <v>255000</v>
      </c>
    </row>
    <row r="15" spans="1:14" s="32" customFormat="1" ht="36.75" customHeight="1">
      <c r="A15" s="26">
        <v>3</v>
      </c>
      <c r="B15" s="40" t="s">
        <v>44</v>
      </c>
      <c r="C15" s="33" t="s">
        <v>35</v>
      </c>
      <c r="D15" s="34">
        <v>3</v>
      </c>
      <c r="E15" s="35">
        <v>51000</v>
      </c>
      <c r="F15" s="35">
        <v>61000</v>
      </c>
      <c r="G15" s="35">
        <v>71000</v>
      </c>
      <c r="H15" s="35">
        <f t="shared" si="0"/>
        <v>61000</v>
      </c>
      <c r="I15" s="33">
        <f t="shared" si="1"/>
        <v>3</v>
      </c>
      <c r="J15" s="36">
        <f t="shared" si="2"/>
        <v>10000</v>
      </c>
      <c r="K15" s="36">
        <f t="shared" si="3"/>
        <v>16.39344262295082</v>
      </c>
      <c r="L15" s="33" t="str">
        <f t="shared" si="4"/>
        <v>ОДНОРОДНЫЕ</v>
      </c>
      <c r="M15" s="37">
        <f t="shared" si="5"/>
        <v>61000</v>
      </c>
      <c r="N15" s="38">
        <f t="shared" si="6"/>
        <v>183000</v>
      </c>
    </row>
    <row r="16" spans="1:14" s="32" customFormat="1" ht="36" customHeight="1">
      <c r="A16" s="26">
        <v>4</v>
      </c>
      <c r="B16" s="40" t="s">
        <v>45</v>
      </c>
      <c r="C16" s="39" t="s">
        <v>35</v>
      </c>
      <c r="D16" s="34">
        <v>3</v>
      </c>
      <c r="E16" s="35">
        <v>39000</v>
      </c>
      <c r="F16" s="35">
        <v>45000</v>
      </c>
      <c r="G16" s="35">
        <v>51000</v>
      </c>
      <c r="H16" s="35">
        <f t="shared" si="0"/>
        <v>45000</v>
      </c>
      <c r="I16" s="33">
        <f t="shared" si="1"/>
        <v>3</v>
      </c>
      <c r="J16" s="36">
        <f t="shared" si="2"/>
        <v>6000</v>
      </c>
      <c r="K16" s="36">
        <f t="shared" si="3"/>
        <v>13.333333333333334</v>
      </c>
      <c r="L16" s="33" t="str">
        <f t="shared" si="4"/>
        <v>ОДНОРОДНЫЕ</v>
      </c>
      <c r="M16" s="37">
        <f t="shared" si="5"/>
        <v>45000</v>
      </c>
      <c r="N16" s="38">
        <f t="shared" si="6"/>
        <v>135000</v>
      </c>
    </row>
    <row r="17" spans="1:14" s="32" customFormat="1" ht="21" customHeight="1">
      <c r="A17" s="26">
        <v>5</v>
      </c>
      <c r="B17" s="40" t="s">
        <v>41</v>
      </c>
      <c r="C17" s="33" t="s">
        <v>35</v>
      </c>
      <c r="D17" s="34">
        <v>10</v>
      </c>
      <c r="E17" s="35">
        <v>1600</v>
      </c>
      <c r="F17" s="35">
        <v>1700</v>
      </c>
      <c r="G17" s="35">
        <v>1800</v>
      </c>
      <c r="H17" s="35">
        <f t="shared" si="0"/>
        <v>1700</v>
      </c>
      <c r="I17" s="33">
        <f t="shared" si="1"/>
        <v>3</v>
      </c>
      <c r="J17" s="36">
        <f t="shared" si="2"/>
        <v>100</v>
      </c>
      <c r="K17" s="36">
        <f t="shared" si="3"/>
        <v>5.88235294117647</v>
      </c>
      <c r="L17" s="33" t="str">
        <f t="shared" si="4"/>
        <v>ОДНОРОДНЫЕ</v>
      </c>
      <c r="M17" s="37">
        <f t="shared" si="5"/>
        <v>1700</v>
      </c>
      <c r="N17" s="38">
        <f t="shared" si="6"/>
        <v>17000</v>
      </c>
    </row>
    <row r="18" spans="1:14" s="32" customFormat="1" ht="31.5" customHeight="1">
      <c r="A18" s="26">
        <v>6</v>
      </c>
      <c r="B18" s="40" t="s">
        <v>42</v>
      </c>
      <c r="C18" s="33" t="s">
        <v>35</v>
      </c>
      <c r="D18" s="34">
        <v>10</v>
      </c>
      <c r="E18" s="28">
        <v>900</v>
      </c>
      <c r="F18" s="28">
        <v>1000</v>
      </c>
      <c r="G18" s="28">
        <v>1100</v>
      </c>
      <c r="H18" s="35">
        <f t="shared" si="0"/>
        <v>1000</v>
      </c>
      <c r="I18" s="33">
        <f t="shared" si="1"/>
        <v>3</v>
      </c>
      <c r="J18" s="36">
        <f t="shared" si="2"/>
        <v>100</v>
      </c>
      <c r="K18" s="36">
        <f t="shared" si="3"/>
        <v>10</v>
      </c>
      <c r="L18" s="33" t="str">
        <f t="shared" si="4"/>
        <v>ОДНОРОДНЫЕ</v>
      </c>
      <c r="M18" s="37">
        <f t="shared" si="5"/>
        <v>1000</v>
      </c>
      <c r="N18" s="38">
        <f t="shared" si="6"/>
        <v>10000</v>
      </c>
    </row>
    <row r="19" spans="1:14" s="25" customFormat="1" ht="30.75" customHeight="1">
      <c r="A19" s="50" t="s">
        <v>40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24">
        <f>SUM(N13:N18)</f>
        <v>1000000</v>
      </c>
    </row>
    <row r="20" spans="1:14" s="10" customFormat="1" ht="14.25" customHeight="1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</row>
    <row r="21" spans="1:14" s="10" customFormat="1" ht="39.75" customHeight="1">
      <c r="A21" s="59" t="s">
        <v>12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1:14" s="10" customFormat="1" ht="21.75" customHeight="1">
      <c r="A22" s="54" t="s">
        <v>24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</row>
    <row r="23" spans="1:14" s="10" customFormat="1" ht="21.7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s="10" customFormat="1" ht="31.5" customHeight="1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9"/>
      <c r="M24" s="11"/>
      <c r="N24" s="11"/>
    </row>
    <row r="25" spans="1:14" s="10" customFormat="1" ht="22.5" customHeight="1">
      <c r="A25" s="17" t="s">
        <v>13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s="10" customFormat="1" ht="45" customHeight="1">
      <c r="A26" s="9" t="s">
        <v>14</v>
      </c>
      <c r="B26" s="17" t="s">
        <v>15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s="10" customFormat="1" ht="31.5" customHeight="1">
      <c r="A27" s="9" t="s">
        <v>16</v>
      </c>
      <c r="B27" s="18" t="s">
        <v>17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s="10" customFormat="1" ht="30.75" customHeight="1">
      <c r="A28" s="9" t="s">
        <v>18</v>
      </c>
      <c r="B28" s="18" t="s">
        <v>19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 s="10" customFormat="1" ht="32.25" customHeight="1">
      <c r="A29" s="9" t="s">
        <v>20</v>
      </c>
      <c r="B29" s="18" t="s">
        <v>21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 s="10" customFormat="1" ht="63.75" customHeight="1">
      <c r="A30" s="9" t="s">
        <v>22</v>
      </c>
      <c r="B30" s="60" t="s">
        <v>23</v>
      </c>
      <c r="C30" s="60"/>
      <c r="D30" s="60"/>
      <c r="E30" s="60"/>
      <c r="F30" s="60"/>
      <c r="G30" s="60"/>
      <c r="H30" s="18"/>
      <c r="I30" s="18"/>
      <c r="J30" s="18"/>
      <c r="K30" s="18"/>
      <c r="L30" s="18"/>
      <c r="M30" s="18"/>
      <c r="N30" s="18"/>
    </row>
    <row r="31" spans="1:14" s="10" customFormat="1" ht="42.75" customHeight="1">
      <c r="A31" s="55" t="s">
        <v>47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</row>
    <row r="32" spans="1:14" s="10" customFormat="1" ht="1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44" spans="4:14" ht="36.75" customHeight="1">
      <c r="D44" s="2"/>
      <c r="E44" s="2"/>
      <c r="F44" s="2"/>
      <c r="G44" s="2"/>
      <c r="H44" s="2"/>
      <c r="M44" s="2"/>
      <c r="N44" s="2"/>
    </row>
    <row r="45" spans="4:14" ht="35.25" customHeight="1">
      <c r="D45" s="2"/>
      <c r="E45" s="2"/>
      <c r="F45" s="2"/>
      <c r="G45" s="2"/>
      <c r="H45" s="2"/>
      <c r="M45" s="2"/>
      <c r="N45" s="2"/>
    </row>
    <row r="46" spans="4:14" ht="39" customHeight="1">
      <c r="D46" s="2"/>
      <c r="E46" s="2"/>
      <c r="F46" s="2"/>
      <c r="G46" s="2"/>
      <c r="H46" s="2"/>
      <c r="M46" s="2"/>
      <c r="N46" s="2"/>
    </row>
    <row r="47" spans="4:14" ht="12.75">
      <c r="D47" s="2"/>
      <c r="E47" s="2"/>
      <c r="F47" s="2"/>
      <c r="G47" s="2"/>
      <c r="H47" s="2"/>
      <c r="M47" s="2"/>
      <c r="N47" s="2"/>
    </row>
  </sheetData>
  <sheetProtection/>
  <mergeCells count="25">
    <mergeCell ref="A31:N31"/>
    <mergeCell ref="A12:N12"/>
    <mergeCell ref="A21:N21"/>
    <mergeCell ref="B30:G30"/>
    <mergeCell ref="A20:N20"/>
    <mergeCell ref="A9:N9"/>
    <mergeCell ref="L10:L11"/>
    <mergeCell ref="H10:H11"/>
    <mergeCell ref="I10:I11"/>
    <mergeCell ref="J10:J11"/>
    <mergeCell ref="A19:M19"/>
    <mergeCell ref="K10:K11"/>
    <mergeCell ref="C10:D10"/>
    <mergeCell ref="B10:B11"/>
    <mergeCell ref="A10:A11"/>
    <mergeCell ref="A24:K24"/>
    <mergeCell ref="A22:N22"/>
    <mergeCell ref="A2:N2"/>
    <mergeCell ref="A4:N4"/>
    <mergeCell ref="A6:N6"/>
    <mergeCell ref="A8:G8"/>
    <mergeCell ref="H8:N8"/>
    <mergeCell ref="M10:M11"/>
    <mergeCell ref="A5:B5"/>
    <mergeCell ref="C5:N5"/>
  </mergeCells>
  <conditionalFormatting sqref="L13:M18">
    <cfRule type="containsText" priority="421" dxfId="6" operator="containsText" text="НЕ">
      <formula>NOT(ISERROR(SEARCH("НЕ",L13)))</formula>
    </cfRule>
    <cfRule type="containsText" priority="422" dxfId="7" operator="containsText" text="ОДНОРОДНЫЕ">
      <formula>NOT(ISERROR(SEARCH("ОДНОРОДНЫЕ",L13)))</formula>
    </cfRule>
    <cfRule type="containsText" priority="423" dxfId="6" operator="containsText" text="НЕОДНОРОДНЫЕ">
      <formula>NOT(ISERROR(SEARCH("НЕОДНОРОДНЫЕ",L13)))</formula>
    </cfRule>
  </conditionalFormatting>
  <conditionalFormatting sqref="L13:M18">
    <cfRule type="containsText" priority="418" dxfId="6" operator="containsText" text="НЕОДНОРОДНЫЕ">
      <formula>NOT(ISERROR(SEARCH("НЕОДНОРОДНЫЕ",L13)))</formula>
    </cfRule>
    <cfRule type="containsText" priority="419" dxfId="7" operator="containsText" text="ОДНОРОДНЫЕ">
      <formula>NOT(ISERROR(SEARCH("ОДНОРОДНЫЕ",L13)))</formula>
    </cfRule>
    <cfRule type="containsText" priority="420" dxfId="6" operator="containsText" text="НЕОДНОРОДНЫЕ">
      <formula>NOT(ISERROR(SEARCH("НЕОДНОРОДНЫЕ",L13)))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2021-11-23T07:14:53Z</dcterms:modified>
  <cp:category/>
  <cp:version/>
  <cp:contentType/>
  <cp:contentStatus/>
</cp:coreProperties>
</file>