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M9" i="3" l="1"/>
  <c r="N9" i="3" s="1"/>
  <c r="O9" i="3" s="1"/>
  <c r="P9" i="3" s="1"/>
  <c r="K9" i="3"/>
  <c r="J9" i="3"/>
  <c r="L9" i="3" l="1"/>
  <c r="M13" i="3"/>
  <c r="N13" i="3" s="1"/>
  <c r="O13" i="3" s="1"/>
  <c r="P13" i="3" s="1"/>
  <c r="K13" i="3"/>
  <c r="J13" i="3"/>
  <c r="M12" i="3"/>
  <c r="N12" i="3" s="1"/>
  <c r="O12" i="3" s="1"/>
  <c r="P12" i="3" s="1"/>
  <c r="K12" i="3"/>
  <c r="J12" i="3"/>
  <c r="M11" i="3"/>
  <c r="N11" i="3" s="1"/>
  <c r="O11" i="3" s="1"/>
  <c r="P11" i="3" s="1"/>
  <c r="K11" i="3"/>
  <c r="J11" i="3"/>
  <c r="M10" i="3"/>
  <c r="N10" i="3" s="1"/>
  <c r="O10" i="3" s="1"/>
  <c r="P10" i="3" s="1"/>
  <c r="K10" i="3"/>
  <c r="J10" i="3"/>
  <c r="M8" i="3"/>
  <c r="N8" i="3" s="1"/>
  <c r="O8" i="3" s="1"/>
  <c r="P8" i="3" s="1"/>
  <c r="K8" i="3"/>
  <c r="J8" i="3"/>
  <c r="M7" i="3"/>
  <c r="L12" i="3" l="1"/>
  <c r="L13" i="3"/>
  <c r="L10" i="3"/>
  <c r="L11" i="3"/>
  <c r="L8" i="3"/>
  <c r="N7" i="3"/>
  <c r="O7" i="3" s="1"/>
  <c r="P7" i="3" s="1"/>
  <c r="P14" i="3" s="1"/>
  <c r="K7" i="3"/>
  <c r="J7" i="3"/>
  <c r="L7" i="3" l="1"/>
</calcChain>
</file>

<file path=xl/sharedStrings.xml><?xml version="1.0" encoding="utf-8"?>
<sst xmlns="http://schemas.openxmlformats.org/spreadsheetml/2006/main" count="41" uniqueCount="36">
  <si>
    <t>Разина Н.В.</t>
  </si>
  <si>
    <t>кг</t>
  </si>
  <si>
    <t>Приложение № 1</t>
  </si>
  <si>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</si>
  <si>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</si>
  <si>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</si>
  <si>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</si>
  <si>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</si>
  <si>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Данные реестра договоров (руб./ед.изм.)</t>
  </si>
  <si>
    <t>Однородность совокупности значений выявленных цен, используемых в расчете Н(М)ЦК</t>
  </si>
  <si>
    <t>КП 1</t>
  </si>
  <si>
    <t>КП 2</t>
  </si>
  <si>
    <t>Номер сведений о договоре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</si>
  <si>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</si>
  <si>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</si>
  <si>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</si>
  <si>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</si>
  <si>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</si>
  <si>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</si>
  <si>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-</t>
  </si>
  <si>
    <t>л</t>
  </si>
  <si>
    <t>КП 3</t>
  </si>
  <si>
    <t>Молоко</t>
  </si>
  <si>
    <t>Сметана</t>
  </si>
  <si>
    <t>Творог</t>
  </si>
  <si>
    <t>Сыр</t>
  </si>
  <si>
    <t>Масло слив.</t>
  </si>
  <si>
    <t>Кефир 0,2</t>
  </si>
  <si>
    <t>Кефир 1л</t>
  </si>
  <si>
    <t>Специалист в сфере закупок</t>
  </si>
  <si>
    <t xml:space="preserve">Расчет и обоснование начальной (максимальной) цены договора методом сопоставимых рыночных цен (Н(М)ЦД) 
</t>
  </si>
  <si>
    <t>к техническому заданию  на поставку продуктов питания (молоко и молочная продукция) на 2021год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</si>
  <si>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</si>
  <si>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</si>
  <si>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</si>
  <si>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Начальная (максимальная) цена договора рассчитана с использованием метода сопоставления рыночных цен. Таким образом НМЦД  составила (рублей) :  5 841 508,95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</si>
</sst>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4" fontId="3" fillId="2" borderId="0" xfId="0" applyNumberFormat="1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0" fillId="0" borderId="1" xfId="0" applyBorder="1"/>
    <xf numFmtId="1" fontId="0" fillId="0" borderId="1" xfId="0" applyNumberFormat="1" applyFill="1" applyBorder="1"/>
    <xf numFmtId="2" fontId="0" fillId="0" borderId="1" xfId="0" applyNumberFormat="1" applyBorder="1"/>
    <xf numFmtId="164" fontId="6" fillId="2" borderId="1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217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5</xdr:row>
      <xdr:rowOff>2085975</xdr:rowOff>
    </xdr:from>
    <xdr:to>
      <xdr:col>13</xdr:col>
      <xdr:colOff>19050</xdr:colOff>
      <xdr:row>5</xdr:row>
      <xdr:rowOff>2438400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195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5</xdr:row>
      <xdr:rowOff>1809750</xdr:rowOff>
    </xdr:from>
    <xdr:to>
      <xdr:col>12</xdr:col>
      <xdr:colOff>304800</xdr:colOff>
      <xdr:row>5</xdr:row>
      <xdr:rowOff>2038350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9672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30575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30575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30575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30575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09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14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5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0</xdr:rowOff>
    </xdr:from>
    <xdr:to>
      <xdr:col>13</xdr:col>
      <xdr:colOff>19050</xdr:colOff>
      <xdr:row>13</xdr:row>
      <xdr:rowOff>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0</xdr:rowOff>
    </xdr:from>
    <xdr:to>
      <xdr:col>12</xdr:col>
      <xdr:colOff>304800</xdr:colOff>
      <xdr:row>13</xdr:row>
      <xdr:rowOff>0</xdr:rowOff>
    </xdr:to>
    <xdr:pic>
      <xdr:nvPicPr>
        <xdr:cNvPr id="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0</xdr:rowOff>
    </xdr:from>
    <xdr:to>
      <xdr:col>13</xdr:col>
      <xdr:colOff>19050</xdr:colOff>
      <xdr:row>13</xdr:row>
      <xdr:rowOff>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4458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0</xdr:rowOff>
    </xdr:from>
    <xdr:to>
      <xdr:col>12</xdr:col>
      <xdr:colOff>304800</xdr:colOff>
      <xdr:row>13</xdr:row>
      <xdr:rowOff>0</xdr:rowOff>
    </xdr:to>
    <xdr:pic>
      <xdr:nvPicPr>
        <xdr:cNvPr id="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9233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313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361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313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361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313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361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90" zoomScaleNormal="90" workbookViewId="0">
      <selection activeCell="N18" sqref="N18"/>
    </sheetView>
  </sheetViews>
  <sheetFormatPr defaultRowHeight="12.75" x14ac:dyDescent="0.2"/>
  <cols>
    <col min="1" max="1" width="3.140625" style="1" customWidth="1"/>
    <col min="2" max="2" width="31.42578125" style="1" customWidth="1"/>
    <col min="3" max="3" width="7.85546875" style="1" customWidth="1"/>
    <col min="4" max="4" width="7.7109375" style="1" customWidth="1"/>
    <col min="5" max="5" width="13.140625" style="1" customWidth="1"/>
    <col min="6" max="6" width="13.42578125" style="1" customWidth="1"/>
    <col min="7" max="7" width="12.85546875" style="1" customWidth="1"/>
    <col min="8" max="8" width="11" style="1" customWidth="1"/>
    <col min="9" max="9" width="9.42578125" style="1" hidden="1" customWidth="1"/>
    <col min="10" max="10" width="14.710937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23.140625" style="1" customWidth="1"/>
    <col min="15" max="15" width="12.42578125" style="1" customWidth="1"/>
    <col min="16" max="16" width="18.42578125" style="1" customWidth="1"/>
    <col min="17" max="16384" width="9.140625" style="1"/>
  </cols>
  <sheetData>
    <row r="1" spans="1:16" x14ac:dyDescent="0.2">
      <c r="M1" s="1" t="s">
        <v>2</v>
      </c>
      <c r="N1" s="27"/>
      <c r="O1" s="27"/>
      <c r="P1" s="27"/>
    </row>
    <row r="3" spans="1:16" x14ac:dyDescent="0.2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2.75" customHeight="1" x14ac:dyDescent="0.2">
      <c r="A4" s="2"/>
      <c r="B4" s="2"/>
      <c r="C4" s="3"/>
      <c r="D4" s="33" t="s">
        <v>31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2"/>
      <c r="P4" s="2"/>
    </row>
    <row r="5" spans="1:16" x14ac:dyDescent="0.2">
      <c r="A5" s="29" t="s">
        <v>3</v>
      </c>
      <c r="B5" s="29" t="s">
        <v>4</v>
      </c>
      <c r="C5" s="30" t="s">
        <v>5</v>
      </c>
      <c r="D5" s="30" t="s">
        <v>6</v>
      </c>
      <c r="E5" s="32" t="s">
        <v>7</v>
      </c>
      <c r="F5" s="33"/>
      <c r="G5" s="33"/>
      <c r="H5" s="32" t="s">
        <v>8</v>
      </c>
      <c r="I5" s="34"/>
      <c r="J5" s="35" t="s">
        <v>9</v>
      </c>
      <c r="K5" s="35"/>
      <c r="L5" s="35"/>
      <c r="M5" s="36" t="s">
        <v>32</v>
      </c>
      <c r="N5" s="36"/>
      <c r="O5" s="36"/>
      <c r="P5" s="36"/>
    </row>
    <row r="6" spans="1:16" ht="140.25" x14ac:dyDescent="0.2">
      <c r="A6" s="29"/>
      <c r="B6" s="30"/>
      <c r="C6" s="31"/>
      <c r="D6" s="31"/>
      <c r="E6" s="4" t="s">
        <v>10</v>
      </c>
      <c r="F6" s="4" t="s">
        <v>11</v>
      </c>
      <c r="G6" s="4" t="s">
        <v>21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6" t="s">
        <v>33</v>
      </c>
      <c r="N6" s="5" t="s">
        <v>17</v>
      </c>
      <c r="O6" s="5" t="s">
        <v>18</v>
      </c>
      <c r="P6" s="5" t="s">
        <v>34</v>
      </c>
    </row>
    <row r="7" spans="1:16" ht="38.25" customHeight="1" x14ac:dyDescent="0.25">
      <c r="A7" s="7">
        <v>1</v>
      </c>
      <c r="B7" s="19" t="s">
        <v>22</v>
      </c>
      <c r="C7" s="9" t="s">
        <v>20</v>
      </c>
      <c r="D7" s="20">
        <v>17265</v>
      </c>
      <c r="E7" s="21">
        <v>70</v>
      </c>
      <c r="F7" s="21">
        <v>72</v>
      </c>
      <c r="G7" s="10">
        <v>60</v>
      </c>
      <c r="H7" s="11"/>
      <c r="I7" s="11" t="s">
        <v>19</v>
      </c>
      <c r="J7" s="10">
        <f>AVERAGE(E7:G7)</f>
        <v>67.333333333333329</v>
      </c>
      <c r="K7" s="12">
        <f>STDEV(E7:G7)</f>
        <v>6.429100507328636</v>
      </c>
      <c r="L7" s="12">
        <f t="shared" ref="L7" si="0">K7/J7*100</f>
        <v>9.5481690702900543</v>
      </c>
      <c r="M7" s="10">
        <f>((D7/3)*(SUM(E7:G7)))</f>
        <v>1162510</v>
      </c>
      <c r="N7" s="10">
        <f>M7/D7</f>
        <v>67.333333333333329</v>
      </c>
      <c r="O7" s="10">
        <f t="shared" ref="O7" si="1">ROUNDDOWN(N7,2)</f>
        <v>67.33</v>
      </c>
      <c r="P7" s="10">
        <f>O7*D7</f>
        <v>1162452.45</v>
      </c>
    </row>
    <row r="8" spans="1:16" ht="24" customHeight="1" x14ac:dyDescent="0.25">
      <c r="A8" s="13">
        <v>2</v>
      </c>
      <c r="B8" s="19" t="s">
        <v>27</v>
      </c>
      <c r="C8" s="9" t="s">
        <v>20</v>
      </c>
      <c r="D8" s="20">
        <v>4410</v>
      </c>
      <c r="E8" s="21">
        <v>110</v>
      </c>
      <c r="F8" s="21">
        <v>115</v>
      </c>
      <c r="G8" s="10">
        <v>100</v>
      </c>
      <c r="H8" s="11"/>
      <c r="I8" s="11"/>
      <c r="J8" s="10">
        <f t="shared" ref="J8:J13" si="2">AVERAGE(E8:G8)</f>
        <v>108.33333333333333</v>
      </c>
      <c r="K8" s="12">
        <f t="shared" ref="K8:K13" si="3">STDEV(E8:G8)</f>
        <v>7.6376261582597333</v>
      </c>
      <c r="L8" s="12">
        <f t="shared" ref="L8:L13" si="4">K8/J8*100</f>
        <v>7.0501164537782159</v>
      </c>
      <c r="M8" s="10">
        <f t="shared" ref="M8:M13" si="5">((D8/3)*(SUM(E8:G8)))</f>
        <v>477750</v>
      </c>
      <c r="N8" s="10">
        <f t="shared" ref="N8:N13" si="6">M8/D8</f>
        <v>108.33333333333333</v>
      </c>
      <c r="O8" s="10">
        <f t="shared" ref="O8:O13" si="7">ROUNDDOWN(N8,2)</f>
        <v>108.33</v>
      </c>
      <c r="P8" s="10">
        <f t="shared" ref="P8:P13" si="8">O8*D8</f>
        <v>477735.3</v>
      </c>
    </row>
    <row r="9" spans="1:16" ht="24" customHeight="1" x14ac:dyDescent="0.25">
      <c r="A9" s="13">
        <v>3</v>
      </c>
      <c r="B9" s="19" t="s">
        <v>28</v>
      </c>
      <c r="C9" s="9" t="s">
        <v>20</v>
      </c>
      <c r="D9" s="20">
        <v>4100</v>
      </c>
      <c r="E9" s="21">
        <v>85</v>
      </c>
      <c r="F9" s="21">
        <v>88</v>
      </c>
      <c r="G9" s="10">
        <v>80</v>
      </c>
      <c r="H9" s="11"/>
      <c r="I9" s="11"/>
      <c r="J9" s="10">
        <f>AVERAGE(E9:G9)</f>
        <v>84.333333333333329</v>
      </c>
      <c r="K9" s="12">
        <f>STDEV(E9:G9)</f>
        <v>4.0414518843273806</v>
      </c>
      <c r="L9" s="12">
        <f t="shared" si="4"/>
        <v>4.7922354359613211</v>
      </c>
      <c r="M9" s="10">
        <f>((D9/3)*(SUM(E9:G9)))</f>
        <v>345766.66666666669</v>
      </c>
      <c r="N9" s="10">
        <f>M9/D9</f>
        <v>84.333333333333343</v>
      </c>
      <c r="O9" s="10">
        <f t="shared" si="7"/>
        <v>84.33</v>
      </c>
      <c r="P9" s="10">
        <f>O9*D9</f>
        <v>345753</v>
      </c>
    </row>
    <row r="10" spans="1:16" ht="24" customHeight="1" x14ac:dyDescent="0.25">
      <c r="A10" s="13">
        <v>4</v>
      </c>
      <c r="B10" s="19" t="s">
        <v>23</v>
      </c>
      <c r="C10" s="9" t="s">
        <v>1</v>
      </c>
      <c r="D10" s="20">
        <v>935</v>
      </c>
      <c r="E10" s="21">
        <v>230</v>
      </c>
      <c r="F10" s="21">
        <v>233</v>
      </c>
      <c r="G10" s="10">
        <v>220</v>
      </c>
      <c r="H10" s="11"/>
      <c r="I10" s="11"/>
      <c r="J10" s="10">
        <f t="shared" si="2"/>
        <v>227.66666666666666</v>
      </c>
      <c r="K10" s="12">
        <f t="shared" si="3"/>
        <v>6.8068592855540455</v>
      </c>
      <c r="L10" s="12">
        <f t="shared" si="4"/>
        <v>2.9898357037572674</v>
      </c>
      <c r="M10" s="10">
        <f t="shared" si="5"/>
        <v>212868.33333333334</v>
      </c>
      <c r="N10" s="10">
        <f t="shared" si="6"/>
        <v>227.66666666666669</v>
      </c>
      <c r="O10" s="10">
        <f t="shared" si="7"/>
        <v>227.66</v>
      </c>
      <c r="P10" s="10">
        <f t="shared" si="8"/>
        <v>212862.1</v>
      </c>
    </row>
    <row r="11" spans="1:16" ht="24" customHeight="1" x14ac:dyDescent="0.25">
      <c r="A11" s="13">
        <v>5</v>
      </c>
      <c r="B11" s="19" t="s">
        <v>24</v>
      </c>
      <c r="C11" s="9" t="s">
        <v>1</v>
      </c>
      <c r="D11" s="20">
        <v>4370</v>
      </c>
      <c r="E11" s="21">
        <v>300</v>
      </c>
      <c r="F11" s="21">
        <v>310</v>
      </c>
      <c r="G11" s="10">
        <v>280</v>
      </c>
      <c r="H11" s="11"/>
      <c r="I11" s="11"/>
      <c r="J11" s="10">
        <f t="shared" si="2"/>
        <v>296.66666666666669</v>
      </c>
      <c r="K11" s="12">
        <f t="shared" si="3"/>
        <v>15.275252316519467</v>
      </c>
      <c r="L11" s="12">
        <f t="shared" si="4"/>
        <v>5.1489614550065612</v>
      </c>
      <c r="M11" s="10">
        <f t="shared" si="5"/>
        <v>1296433.3333333335</v>
      </c>
      <c r="N11" s="10">
        <f t="shared" si="6"/>
        <v>296.66666666666669</v>
      </c>
      <c r="O11" s="10">
        <f t="shared" si="7"/>
        <v>296.66000000000003</v>
      </c>
      <c r="P11" s="10">
        <f t="shared" si="8"/>
        <v>1296404.2000000002</v>
      </c>
    </row>
    <row r="12" spans="1:16" ht="24" customHeight="1" x14ac:dyDescent="0.25">
      <c r="A12" s="13">
        <v>6</v>
      </c>
      <c r="B12" s="19" t="s">
        <v>25</v>
      </c>
      <c r="C12" s="9" t="s">
        <v>1</v>
      </c>
      <c r="D12" s="20">
        <v>760</v>
      </c>
      <c r="E12" s="21">
        <v>700</v>
      </c>
      <c r="F12" s="21">
        <v>710</v>
      </c>
      <c r="G12" s="10">
        <v>680</v>
      </c>
      <c r="H12" s="11"/>
      <c r="I12" s="11"/>
      <c r="J12" s="10">
        <f t="shared" si="2"/>
        <v>696.66666666666663</v>
      </c>
      <c r="K12" s="12">
        <f t="shared" si="3"/>
        <v>15.275252316519467</v>
      </c>
      <c r="L12" s="12">
        <f t="shared" si="4"/>
        <v>2.1926199497396364</v>
      </c>
      <c r="M12" s="10">
        <f t="shared" si="5"/>
        <v>529466.66666666674</v>
      </c>
      <c r="N12" s="10">
        <f t="shared" si="6"/>
        <v>696.66666666666674</v>
      </c>
      <c r="O12" s="10">
        <f t="shared" si="7"/>
        <v>696.66</v>
      </c>
      <c r="P12" s="10">
        <f t="shared" si="8"/>
        <v>529461.6</v>
      </c>
    </row>
    <row r="13" spans="1:16" ht="24" customHeight="1" x14ac:dyDescent="0.25">
      <c r="A13" s="13">
        <v>7</v>
      </c>
      <c r="B13" s="19" t="s">
        <v>26</v>
      </c>
      <c r="C13" s="9" t="s">
        <v>1</v>
      </c>
      <c r="D13" s="20">
        <v>2705</v>
      </c>
      <c r="E13" s="21">
        <v>680</v>
      </c>
      <c r="F13" s="21">
        <v>685</v>
      </c>
      <c r="G13" s="10">
        <v>650</v>
      </c>
      <c r="H13" s="11"/>
      <c r="I13" s="11"/>
      <c r="J13" s="10">
        <f t="shared" si="2"/>
        <v>671.66666666666663</v>
      </c>
      <c r="K13" s="12">
        <f t="shared" si="3"/>
        <v>18.929694486000912</v>
      </c>
      <c r="L13" s="12">
        <f t="shared" si="4"/>
        <v>2.8183167969232126</v>
      </c>
      <c r="M13" s="10">
        <f t="shared" si="5"/>
        <v>1816858.3333333333</v>
      </c>
      <c r="N13" s="10">
        <f t="shared" si="6"/>
        <v>671.66666666666663</v>
      </c>
      <c r="O13" s="10">
        <f t="shared" si="7"/>
        <v>671.66</v>
      </c>
      <c r="P13" s="10">
        <f t="shared" si="8"/>
        <v>1816840.2999999998</v>
      </c>
    </row>
    <row r="14" spans="1:16" ht="15.75" x14ac:dyDescent="0.25">
      <c r="A14" s="13"/>
      <c r="B14" s="8"/>
      <c r="C14" s="9"/>
      <c r="D14" s="9"/>
      <c r="E14" s="10"/>
      <c r="F14" s="10"/>
      <c r="G14" s="10"/>
      <c r="H14" s="11"/>
      <c r="I14" s="11"/>
      <c r="J14" s="10"/>
      <c r="K14" s="12"/>
      <c r="L14" s="12"/>
      <c r="M14" s="10"/>
      <c r="N14" s="10"/>
      <c r="O14" s="10"/>
      <c r="P14" s="22">
        <f>SUM(P7:P13)</f>
        <v>5841508.9500000002</v>
      </c>
    </row>
    <row r="15" spans="1:16" ht="15" x14ac:dyDescent="0.2">
      <c r="A15" s="23" t="s">
        <v>35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2">
      <c r="A16" s="24"/>
      <c r="B16" s="2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6" customFormat="1" ht="15" x14ac:dyDescent="0.2">
      <c r="A17" s="25" t="s">
        <v>29</v>
      </c>
      <c r="B17" s="25"/>
      <c r="C17" s="25"/>
      <c r="D17" s="14"/>
      <c r="E17" s="26" t="s">
        <v>0</v>
      </c>
      <c r="F17" s="26"/>
      <c r="G17" s="26"/>
      <c r="H17" s="18"/>
      <c r="I17" s="15"/>
      <c r="J17" s="15"/>
      <c r="K17" s="15"/>
      <c r="L17" s="15"/>
      <c r="M17" s="15"/>
      <c r="N17" s="15"/>
      <c r="O17" s="15"/>
      <c r="P17" s="15"/>
    </row>
    <row r="18" spans="1:16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2">
      <c r="A19" s="14"/>
      <c r="B19" s="1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5">
    <mergeCell ref="A15:P15"/>
    <mergeCell ref="A16:B16"/>
    <mergeCell ref="A17:C17"/>
    <mergeCell ref="E17:G17"/>
    <mergeCell ref="N1:P1"/>
    <mergeCell ref="A3:P3"/>
    <mergeCell ref="A5:A6"/>
    <mergeCell ref="B5:B6"/>
    <mergeCell ref="C5:C6"/>
    <mergeCell ref="D5:D6"/>
    <mergeCell ref="E5:G5"/>
    <mergeCell ref="H5:I5"/>
    <mergeCell ref="J5:L5"/>
    <mergeCell ref="M5:P5"/>
    <mergeCell ref="D4:N4"/>
  </mergeCells>
  <pageMargins left="0.7" right="0.7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2020-10-06T07:12:14Z</dcterms:modified>
</cp:coreProperties>
</file>