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esktop\загруз\"/>
    </mc:Choice>
  </mc:AlternateContent>
  <bookViews>
    <workbookView xWindow="0" yWindow="0" windowWidth="28800" windowHeight="12135"/>
  </bookViews>
  <sheets>
    <sheet name="Лист1" sheetId="2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61" i="2" l="1"/>
  <c r="V61" i="2"/>
  <c r="S61" i="2"/>
  <c r="M61" i="2"/>
  <c r="Z60" i="2"/>
  <c r="W60" i="2"/>
  <c r="T60" i="2"/>
  <c r="S60" i="2"/>
  <c r="S59" i="2" s="1"/>
  <c r="S58" i="2" s="1"/>
  <c r="P60" i="2"/>
  <c r="V60" i="2" s="1"/>
  <c r="N60" i="2"/>
  <c r="N59" i="2" s="1"/>
  <c r="N58" i="2" s="1"/>
  <c r="J60" i="2"/>
  <c r="M60" i="2" s="1"/>
  <c r="Z59" i="2"/>
  <c r="T59" i="2"/>
  <c r="T58" i="2" s="1"/>
  <c r="Z58" i="2"/>
  <c r="V57" i="2"/>
  <c r="S57" i="2"/>
  <c r="Y57" i="2" s="1"/>
  <c r="M57" i="2"/>
  <c r="V56" i="2"/>
  <c r="S56" i="2"/>
  <c r="P55" i="2" s="1"/>
  <c r="M56" i="2"/>
  <c r="W55" i="2"/>
  <c r="T55" i="2"/>
  <c r="Z55" i="2" s="1"/>
  <c r="N55" i="2"/>
  <c r="L55" i="2"/>
  <c r="J55" i="2"/>
  <c r="M55" i="2" s="1"/>
  <c r="O55" i="2" s="1"/>
  <c r="V54" i="2"/>
  <c r="S54" i="2"/>
  <c r="Y54" i="2" s="1"/>
  <c r="M54" i="2"/>
  <c r="V53" i="2"/>
  <c r="S53" i="2"/>
  <c r="P52" i="2" s="1"/>
  <c r="M53" i="2"/>
  <c r="W52" i="2"/>
  <c r="T52" i="2"/>
  <c r="Z52" i="2" s="1"/>
  <c r="N52" i="2"/>
  <c r="L52" i="2"/>
  <c r="J52" i="2"/>
  <c r="M52" i="2" s="1"/>
  <c r="N51" i="2"/>
  <c r="V50" i="2"/>
  <c r="S50" i="2"/>
  <c r="Y50" i="2" s="1"/>
  <c r="M50" i="2"/>
  <c r="Z49" i="2"/>
  <c r="Z48" i="2" s="1"/>
  <c r="W49" i="2"/>
  <c r="V49" i="2"/>
  <c r="T49" i="2"/>
  <c r="T48" i="2" s="1"/>
  <c r="R49" i="2"/>
  <c r="X49" i="2" s="1"/>
  <c r="P49" i="2"/>
  <c r="S49" i="2" s="1"/>
  <c r="N49" i="2"/>
  <c r="M49" i="2"/>
  <c r="M48" i="2" s="1"/>
  <c r="J49" i="2"/>
  <c r="L49" i="2" s="1"/>
  <c r="N48" i="2"/>
  <c r="Y47" i="2"/>
  <c r="V47" i="2"/>
  <c r="S47" i="2"/>
  <c r="P46" i="2" s="1"/>
  <c r="M47" i="2"/>
  <c r="Z46" i="2"/>
  <c r="W46" i="2"/>
  <c r="T46" i="2"/>
  <c r="N46" i="2"/>
  <c r="M46" i="2"/>
  <c r="O46" i="2" s="1"/>
  <c r="L46" i="2"/>
  <c r="J46" i="2"/>
  <c r="Y45" i="2"/>
  <c r="V45" i="2"/>
  <c r="S45" i="2"/>
  <c r="M45" i="2"/>
  <c r="Z44" i="2"/>
  <c r="W44" i="2"/>
  <c r="T44" i="2"/>
  <c r="S44" i="2"/>
  <c r="U44" i="2" s="1"/>
  <c r="P44" i="2"/>
  <c r="V44" i="2" s="1"/>
  <c r="N44" i="2"/>
  <c r="J44" i="2"/>
  <c r="M44" i="2" s="1"/>
  <c r="O44" i="2" s="1"/>
  <c r="Y43" i="2"/>
  <c r="V43" i="2"/>
  <c r="S43" i="2"/>
  <c r="P42" i="2" s="1"/>
  <c r="M43" i="2"/>
  <c r="W42" i="2"/>
  <c r="T42" i="2"/>
  <c r="Z42" i="2" s="1"/>
  <c r="Z39" i="2" s="1"/>
  <c r="Z38" i="2" s="1"/>
  <c r="N42" i="2"/>
  <c r="M42" i="2"/>
  <c r="O42" i="2" s="1"/>
  <c r="L42" i="2"/>
  <c r="J42" i="2"/>
  <c r="Y41" i="2"/>
  <c r="V41" i="2"/>
  <c r="S41" i="2"/>
  <c r="M41" i="2"/>
  <c r="Z40" i="2"/>
  <c r="W40" i="2"/>
  <c r="T40" i="2"/>
  <c r="S40" i="2"/>
  <c r="P40" i="2"/>
  <c r="V40" i="2" s="1"/>
  <c r="N40" i="2"/>
  <c r="N39" i="2" s="1"/>
  <c r="N38" i="2" s="1"/>
  <c r="J40" i="2"/>
  <c r="M40" i="2" s="1"/>
  <c r="T39" i="2"/>
  <c r="V37" i="2"/>
  <c r="S37" i="2"/>
  <c r="Y37" i="2" s="1"/>
  <c r="M37" i="2"/>
  <c r="Z36" i="2"/>
  <c r="W36" i="2"/>
  <c r="T36" i="2"/>
  <c r="P36" i="2"/>
  <c r="V36" i="2" s="1"/>
  <c r="N36" i="2"/>
  <c r="L36" i="2"/>
  <c r="J36" i="2"/>
  <c r="M36" i="2" s="1"/>
  <c r="O36" i="2" s="1"/>
  <c r="V35" i="2"/>
  <c r="S35" i="2"/>
  <c r="P34" i="2" s="1"/>
  <c r="M35" i="2"/>
  <c r="W34" i="2"/>
  <c r="T34" i="2"/>
  <c r="Z34" i="2" s="1"/>
  <c r="Z31" i="2" s="1"/>
  <c r="N34" i="2"/>
  <c r="L34" i="2"/>
  <c r="J34" i="2"/>
  <c r="M34" i="2" s="1"/>
  <c r="O34" i="2" s="1"/>
  <c r="V33" i="2"/>
  <c r="S33" i="2"/>
  <c r="Y33" i="2" s="1"/>
  <c r="M33" i="2"/>
  <c r="Z32" i="2"/>
  <c r="W32" i="2"/>
  <c r="T32" i="2"/>
  <c r="P32" i="2"/>
  <c r="V32" i="2" s="1"/>
  <c r="N32" i="2"/>
  <c r="N31" i="2" s="1"/>
  <c r="L32" i="2"/>
  <c r="J32" i="2"/>
  <c r="M32" i="2" s="1"/>
  <c r="T31" i="2"/>
  <c r="V30" i="2"/>
  <c r="S30" i="2"/>
  <c r="P29" i="2" s="1"/>
  <c r="M30" i="2"/>
  <c r="Z29" i="2"/>
  <c r="W29" i="2"/>
  <c r="T29" i="2"/>
  <c r="N29" i="2"/>
  <c r="M29" i="2"/>
  <c r="O29" i="2" s="1"/>
  <c r="J29" i="2"/>
  <c r="L29" i="2" s="1"/>
  <c r="V28" i="2"/>
  <c r="S28" i="2"/>
  <c r="Y28" i="2" s="1"/>
  <c r="M28" i="2"/>
  <c r="Z27" i="2"/>
  <c r="W27" i="2"/>
  <c r="V27" i="2"/>
  <c r="T27" i="2"/>
  <c r="R27" i="2"/>
  <c r="X27" i="2" s="1"/>
  <c r="P27" i="2"/>
  <c r="S27" i="2" s="1"/>
  <c r="O27" i="2"/>
  <c r="N27" i="2"/>
  <c r="M27" i="2"/>
  <c r="L27" i="2"/>
  <c r="J27" i="2"/>
  <c r="V26" i="2"/>
  <c r="S26" i="2"/>
  <c r="P25" i="2" s="1"/>
  <c r="M26" i="2"/>
  <c r="W25" i="2"/>
  <c r="T25" i="2"/>
  <c r="Z25" i="2" s="1"/>
  <c r="N25" i="2"/>
  <c r="J25" i="2"/>
  <c r="M25" i="2" s="1"/>
  <c r="O25" i="2" s="1"/>
  <c r="V24" i="2"/>
  <c r="S24" i="2"/>
  <c r="Y24" i="2" s="1"/>
  <c r="M24" i="2"/>
  <c r="Z23" i="2"/>
  <c r="X23" i="2"/>
  <c r="W23" i="2"/>
  <c r="V23" i="2"/>
  <c r="T23" i="2"/>
  <c r="R23" i="2"/>
  <c r="P23" i="2"/>
  <c r="S23" i="2" s="1"/>
  <c r="O23" i="2"/>
  <c r="N23" i="2"/>
  <c r="M23" i="2"/>
  <c r="J23" i="2"/>
  <c r="L23" i="2" s="1"/>
  <c r="V22" i="2"/>
  <c r="S22" i="2"/>
  <c r="P21" i="2" s="1"/>
  <c r="M22" i="2"/>
  <c r="W21" i="2"/>
  <c r="T21" i="2"/>
  <c r="Z21" i="2" s="1"/>
  <c r="Z20" i="2" s="1"/>
  <c r="Z19" i="2" s="1"/>
  <c r="Z18" i="2" s="1"/>
  <c r="N21" i="2"/>
  <c r="J21" i="2"/>
  <c r="M21" i="2" s="1"/>
  <c r="N20" i="2"/>
  <c r="V15" i="2"/>
  <c r="S15" i="2"/>
  <c r="P14" i="2" s="1"/>
  <c r="M15" i="2"/>
  <c r="Z14" i="2"/>
  <c r="W14" i="2"/>
  <c r="T14" i="2"/>
  <c r="N14" i="2"/>
  <c r="N13" i="2" s="1"/>
  <c r="N12" i="2" s="1"/>
  <c r="N11" i="2" s="1"/>
  <c r="N10" i="2" s="1"/>
  <c r="M14" i="2"/>
  <c r="O14" i="2" s="1"/>
  <c r="O13" i="2" s="1"/>
  <c r="O12" i="2" s="1"/>
  <c r="O11" i="2" s="1"/>
  <c r="O10" i="2" s="1"/>
  <c r="L14" i="2"/>
  <c r="J14" i="2"/>
  <c r="Z13" i="2"/>
  <c r="T13" i="2"/>
  <c r="T12" i="2" s="1"/>
  <c r="T11" i="2" s="1"/>
  <c r="T10" i="2" s="1"/>
  <c r="M13" i="2"/>
  <c r="M12" i="2" s="1"/>
  <c r="M11" i="2" s="1"/>
  <c r="M10" i="2" s="1"/>
  <c r="Z12" i="2"/>
  <c r="Z11" i="2"/>
  <c r="Z10" i="2"/>
  <c r="N19" i="2" l="1"/>
  <c r="N18" i="2" s="1"/>
  <c r="N17" i="2" s="1"/>
  <c r="N16" i="2" s="1"/>
  <c r="N9" i="2"/>
  <c r="N8" i="2" s="1"/>
  <c r="N62" i="2" s="1"/>
  <c r="M20" i="2"/>
  <c r="O21" i="2"/>
  <c r="O20" i="2" s="1"/>
  <c r="T38" i="2"/>
  <c r="S48" i="2"/>
  <c r="U49" i="2"/>
  <c r="U48" i="2" s="1"/>
  <c r="Y49" i="2"/>
  <c r="R52" i="2"/>
  <c r="X52" i="2" s="1"/>
  <c r="V52" i="2"/>
  <c r="S52" i="2"/>
  <c r="U27" i="2"/>
  <c r="Y27" i="2"/>
  <c r="AA27" i="2" s="1"/>
  <c r="S29" i="2"/>
  <c r="R29" i="2"/>
  <c r="X29" i="2" s="1"/>
  <c r="V29" i="2"/>
  <c r="O40" i="2"/>
  <c r="O39" i="2" s="1"/>
  <c r="M39" i="2"/>
  <c r="M38" i="2" s="1"/>
  <c r="S46" i="2"/>
  <c r="R46" i="2"/>
  <c r="X46" i="2" s="1"/>
  <c r="V46" i="2"/>
  <c r="Z17" i="2"/>
  <c r="Z16" i="2" s="1"/>
  <c r="Z9" i="2" s="1"/>
  <c r="Z8" i="2" s="1"/>
  <c r="Z62" i="2" s="1"/>
  <c r="S25" i="2"/>
  <c r="R25" i="2"/>
  <c r="X25" i="2" s="1"/>
  <c r="V25" i="2"/>
  <c r="O52" i="2"/>
  <c r="O51" i="2" s="1"/>
  <c r="M51" i="2"/>
  <c r="U23" i="2"/>
  <c r="Y23" i="2"/>
  <c r="AA23" i="2" s="1"/>
  <c r="S42" i="2"/>
  <c r="R42" i="2"/>
  <c r="X42" i="2" s="1"/>
  <c r="V42" i="2"/>
  <c r="R55" i="2"/>
  <c r="X55" i="2" s="1"/>
  <c r="V55" i="2"/>
  <c r="S55" i="2"/>
  <c r="O60" i="2"/>
  <c r="O59" i="2" s="1"/>
  <c r="O58" i="2" s="1"/>
  <c r="M59" i="2"/>
  <c r="M58" i="2" s="1"/>
  <c r="M31" i="2"/>
  <c r="O32" i="2"/>
  <c r="O31" i="2" s="1"/>
  <c r="R34" i="2"/>
  <c r="X34" i="2" s="1"/>
  <c r="V34" i="2"/>
  <c r="S34" i="2"/>
  <c r="S39" i="2"/>
  <c r="S14" i="2"/>
  <c r="R14" i="2"/>
  <c r="X14" i="2" s="1"/>
  <c r="V14" i="2"/>
  <c r="S21" i="2"/>
  <c r="R21" i="2"/>
  <c r="X21" i="2" s="1"/>
  <c r="V21" i="2"/>
  <c r="Z51" i="2"/>
  <c r="Y40" i="2"/>
  <c r="Y44" i="2"/>
  <c r="AA44" i="2" s="1"/>
  <c r="O49" i="2"/>
  <c r="O48" i="2" s="1"/>
  <c r="Y60" i="2"/>
  <c r="L21" i="2"/>
  <c r="L25" i="2"/>
  <c r="R40" i="2"/>
  <c r="X40" i="2" s="1"/>
  <c r="R44" i="2"/>
  <c r="X44" i="2" s="1"/>
  <c r="R60" i="2"/>
  <c r="X60" i="2" s="1"/>
  <c r="Y15" i="2"/>
  <c r="Y26" i="2"/>
  <c r="Y30" i="2"/>
  <c r="R32" i="2"/>
  <c r="X32" i="2" s="1"/>
  <c r="R36" i="2"/>
  <c r="X36" i="2" s="1"/>
  <c r="T20" i="2"/>
  <c r="T19" i="2" s="1"/>
  <c r="T18" i="2" s="1"/>
  <c r="Y22" i="2"/>
  <c r="S32" i="2"/>
  <c r="Y35" i="2"/>
  <c r="S36" i="2"/>
  <c r="L40" i="2"/>
  <c r="U40" i="2"/>
  <c r="L44" i="2"/>
  <c r="T51" i="2"/>
  <c r="Y53" i="2"/>
  <c r="Y56" i="2"/>
  <c r="L60" i="2"/>
  <c r="U60" i="2"/>
  <c r="U59" i="2" s="1"/>
  <c r="U58" i="2" s="1"/>
  <c r="Y29" i="2" l="1"/>
  <c r="AA29" i="2" s="1"/>
  <c r="U29" i="2"/>
  <c r="S31" i="2"/>
  <c r="U32" i="2"/>
  <c r="Y32" i="2"/>
  <c r="AA40" i="2"/>
  <c r="S38" i="2"/>
  <c r="Y14" i="2"/>
  <c r="S13" i="2"/>
  <c r="S12" i="2" s="1"/>
  <c r="S11" i="2" s="1"/>
  <c r="S10" i="2" s="1"/>
  <c r="U14" i="2"/>
  <c r="U13" i="2" s="1"/>
  <c r="U12" i="2" s="1"/>
  <c r="U11" i="2" s="1"/>
  <c r="U10" i="2" s="1"/>
  <c r="Y34" i="2"/>
  <c r="AA34" i="2" s="1"/>
  <c r="U34" i="2"/>
  <c r="Y55" i="2"/>
  <c r="AA55" i="2" s="1"/>
  <c r="U55" i="2"/>
  <c r="O19" i="2"/>
  <c r="T17" i="2"/>
  <c r="T16" i="2" s="1"/>
  <c r="T9" i="2" s="1"/>
  <c r="T8" i="2" s="1"/>
  <c r="T62" i="2" s="1"/>
  <c r="Y46" i="2"/>
  <c r="AA46" i="2" s="1"/>
  <c r="U46" i="2"/>
  <c r="Y52" i="2"/>
  <c r="S51" i="2"/>
  <c r="U52" i="2"/>
  <c r="U51" i="2" s="1"/>
  <c r="M19" i="2"/>
  <c r="M18" i="2" s="1"/>
  <c r="M17" i="2" s="1"/>
  <c r="M16" i="2" s="1"/>
  <c r="M9" i="2" s="1"/>
  <c r="M8" i="2" s="1"/>
  <c r="M62" i="2" s="1"/>
  <c r="O62" i="2" s="1"/>
  <c r="Y21" i="2"/>
  <c r="S20" i="2"/>
  <c r="U21" i="2"/>
  <c r="U20" i="2" s="1"/>
  <c r="O38" i="2"/>
  <c r="AA60" i="2"/>
  <c r="AA59" i="2" s="1"/>
  <c r="AA58" i="2" s="1"/>
  <c r="Y59" i="2"/>
  <c r="Y58" i="2" s="1"/>
  <c r="AA49" i="2"/>
  <c r="AA48" i="2" s="1"/>
  <c r="Y48" i="2"/>
  <c r="U36" i="2"/>
  <c r="Y36" i="2"/>
  <c r="AA36" i="2" s="1"/>
  <c r="Y42" i="2"/>
  <c r="AA42" i="2" s="1"/>
  <c r="U42" i="2"/>
  <c r="U39" i="2" s="1"/>
  <c r="U38" i="2" s="1"/>
  <c r="Y25" i="2"/>
  <c r="AA25" i="2" s="1"/>
  <c r="U25" i="2"/>
  <c r="AA21" i="2" l="1"/>
  <c r="AA20" i="2" s="1"/>
  <c r="AA19" i="2" s="1"/>
  <c r="AA18" i="2" s="1"/>
  <c r="AA17" i="2" s="1"/>
  <c r="AA16" i="2" s="1"/>
  <c r="Y20" i="2"/>
  <c r="O18" i="2"/>
  <c r="O17" i="2" s="1"/>
  <c r="O16" i="2" s="1"/>
  <c r="O9" i="2" s="1"/>
  <c r="O8" i="2" s="1"/>
  <c r="AA14" i="2"/>
  <c r="AA13" i="2" s="1"/>
  <c r="AA12" i="2" s="1"/>
  <c r="AA11" i="2" s="1"/>
  <c r="AA10" i="2" s="1"/>
  <c r="AA9" i="2" s="1"/>
  <c r="AA8" i="2" s="1"/>
  <c r="Y13" i="2"/>
  <c r="Y12" i="2" s="1"/>
  <c r="Y11" i="2" s="1"/>
  <c r="Y10" i="2" s="1"/>
  <c r="Y39" i="2"/>
  <c r="Y38" i="2" s="1"/>
  <c r="AA39" i="2"/>
  <c r="AA38" i="2" s="1"/>
  <c r="Y51" i="2"/>
  <c r="AA52" i="2"/>
  <c r="AA51" i="2" s="1"/>
  <c r="U31" i="2"/>
  <c r="Y31" i="2"/>
  <c r="AA32" i="2"/>
  <c r="AA31" i="2" s="1"/>
  <c r="U19" i="2"/>
  <c r="U18" i="2" s="1"/>
  <c r="U17" i="2" s="1"/>
  <c r="U16" i="2" s="1"/>
  <c r="U9" i="2" s="1"/>
  <c r="U8" i="2" s="1"/>
  <c r="S19" i="2"/>
  <c r="S18" i="2" s="1"/>
  <c r="S17" i="2" s="1"/>
  <c r="S16" i="2" s="1"/>
  <c r="S9" i="2" s="1"/>
  <c r="S8" i="2" s="1"/>
  <c r="S62" i="2" s="1"/>
  <c r="U62" i="2" s="1"/>
  <c r="Y9" i="2" l="1"/>
  <c r="Y8" i="2" s="1"/>
  <c r="Y62" i="2" s="1"/>
  <c r="AA62" i="2" s="1"/>
  <c r="Y19" i="2"/>
  <c r="Y18" i="2" s="1"/>
  <c r="Y17" i="2" s="1"/>
  <c r="Y16" i="2" s="1"/>
</calcChain>
</file>

<file path=xl/sharedStrings.xml><?xml version="1.0" encoding="utf-8"?>
<sst xmlns="http://schemas.openxmlformats.org/spreadsheetml/2006/main" count="408" uniqueCount="307">
  <si>
    <t>Указать название организации (на бланке организации)</t>
  </si>
  <si>
    <t>{"tkp_id":null,"is_full":true,"with_vat":true,"price_type":"c4c5aea1-b5cd-11e8-80e5-005056881952","estimate_id":5063271,"estimate_version_id":6052660,"tkp_form_id":null,"fill_recommended_prices":false}</t>
  </si>
  <si>
    <t>1</t>
  </si>
  <si>
    <t>sw5hyhFuLSSHStdnNBfZfI6uWn9uDOao9830T7MRLwfloxoFUczdW5G0ObYZJa46wjlwwX4JZnswZRVCFKHnIYSoXq647mgO/FMFPlJ46WGWPC+XXL17Q86HAQsAcTQ8/j47n2HMUcg2uFkfSb6MGLf/eNDatFZO0Xfhinzh1gQ=</t>
  </si>
  <si>
    <t>ТЕХНИКО-КОММЕРЧЕСКОЕ ПРЕДЛОЖЕНИЕ (ТКП)</t>
  </si>
  <si>
    <t>г. Москва, Подг. террит. зона 28.1 (Размещ. отстойно-разворотной пл. назем. городского пасс. трансп., площадка</t>
  </si>
  <si>
    <t>Стоимость, указанная в предложении, включает в себя все необходимые затраты на выполнение полного комплекса работ, с НДС</t>
  </si>
  <si>
    <t>Предельная стоимость производства работ (ПСПР)</t>
  </si>
  <si>
    <t>Заполните : Название компании</t>
  </si>
  <si>
    <t>Заполните : ИНН</t>
  </si>
  <si>
    <t>eF7dfXtzG8eV71dBqWqrbBKDO4/ueXDrbhVJUQoTk6AIQBK52nIBBBCzViJ1KTrZR6XKspx4fe1N4jjZTXkdO/beu1v3P0mWYlnPrzD4Rre7ZwYCge6Z0wfoGSZORFLQgPj9zpw57+7+5wun/3h7cGHlwq3u7Qv1Cz/p3nx30BavHL1782b9wuAfDgY3kxcu3MkuYD//840LB8e3bh0f3biw8rfsL/y3sB9fv1q/8fqX3Uh/243Xv05ce+f1ZeLv8X/GT+P78Xfx/dH7o09q8Qvxl4fs64v4Sfy4Fr8cvRd/m/6VX/UL9v1J7Q1+YS1+ED8T//RUeeWb4vMOjo9P+odH3dPkQ1cd8ergzunhLfba7vFPN/sTgI9OD0//8fK7h9lrP6ufZXs0PPwxju0/37jBftPf336b/e4b4zexnw7vvD1kP4sXT0/eHYgXf3p4+s7bP+menn319snhweBtAYe/zr8ckAPaHXQdq0cP+pbjDEIrtAfUsm1qUz8MnYi6/Drx/ox1hoHavucGztl/+8ng5M7h8VF2jW9T1/ftegZ/eHxya4bD8PDmzbdPBlwbBkf9Qf9tgfSOuGjYvXln8DPZvbg4z71gGoy7ETIkl+ZBcufwx8gnQAZlYx4ocz2O38S/i/9v/If49/Hn8ZcW/xJ/wf73u/iP8X+zr1+LV35Xi79iL/wu/m38H+yv/8Z+4u/4HXssv2EXfCV/6NyVjlsVrW8bNcbi5eguMxXMuNQ5gZfxI/766P348eg9ZjuejN5nV33HXue2xQ0bDuPzR2GPnrNLPmpwE/P+6C57w8v4e3bRS4u9KzFX3Pawf+Qvxt/X4lfxs0Zmyx7Hz9nP3yaXxI8EhJf87/yy++zX3eUYxG96wf7xVaMu3s+u/4i99IibR6k4vZWOV5U4vxYyeMLk8pLLY/RJvTa6lxlyxpsxH/2qFj9kTBixx4wF4xP/if3EjfMTxvAhu/rZ6JejD9n1j0fv82sZ+cfxA/E+/iOX32P2rgejn4tbxT5t9DF/OfEV74mvH9cSR/CQ/dMrdtkz8abUdWQvpNLmYn8uRPs4fso+4X5NCP0Bv3EM/90aU+Lfxl9LhU1WOqQqYX+VivAxE9gnqWhTLZy4A4moXwrf9zBRNHbJwzMsmT5/xR5h9uxKn9Af0pUmrYrlvzOQ2Q17wp/J2gq/IVPRQHYPkxeeyFjs0JXd88Xi94zHH2RQW3SlUxnUPwhRMtPHNIf56P/Bvso0n66sBlVB/JzrMbcs3/E4jwvy6/iPMpRrdGWtMpRcSfmD+FiYmgllnTBUMtDrdGW9MtCfi7svQDM1vc/dX+K4XuaI+SJduXgOETNb997oV+zrh+wlhbvcoCsblUH/XfyIhQDcMj9vyMBdoiuXKgPH5Dr619EHDaGod1NnK5XhZbpyuUqY8TOLu7Za/Gn8pQzfD+jKDyrD9yULVD5iypk6qQSqDOUmXdmsDOV/CSvF4l/2xNyLHzTyw54f+is/8quC+gW3m9w/sQfnPgt9PuZO6saNIx4S8mCa4X80aW+lBCoT9NcM/x9FmvEHuS39UWXQ9HTgLX/lrcqgyvIMATof85a/sv1nrbdb1Um8SG+3K4OWWFh59lNnAgapc9NfaVbGQO/J2/FXrvxZa/FOZYIu1OIrlUHT04Fdf2W3MqhI69vyV9p/1nrbqk7iRXrbrgzaQqxvx1/pzMPg9Pi0e3OGwI0LR91bg+TX4kmcrQZC2Fz056lnq7jcvnP7pM3/bYv9ypPD7s2N//Xu4e1b7LdJGA6nGP7PVmfrja1QWt7bMgu3detk5+gEinFbjnHbLMYd3pGCQGSyWs6wzEQQJiCeznXHW3JptsxB1bvbbTm+tjl84DvNZLTclt/pjhF47xz2+4Oj+Z7wPbk890wD1rvr+3KU+6ZRgu89k9fyvvzer67OhXIuV/u5CE+exU9GHyQFTTHK8PJ1X+1JUmMSddD4qWg7Jq+zlz4QjcbnyZtGv5Jy872Vjl9Z8/DXMkxrPqkKzx9SYX+YVO3vJ8Hh6C576b3XoaJclOvVwX4U36+98Vdv1kTv5gVvosoAXqwMoAzND3zCNK8qRPGncs2jVeH5TMwMcBV7cbaN+0T85V78ijcR+YtPJ6LTtLXN+2IPRWOY90WeJW3v0S/lWloZRa6lRRpaFTi5hlKmoVUhin8j19DK0mmlhgq9E0kUt5eplj6Ik2G8l2KC4+no3uiXfPLlfjrc8j7Xz9obiYYn4zGZ3X0yaXfvS8OG9eqkwJT4jYxcscGtCqZcnVnGXRmi+DO5Os9TApgLz9fCoz+tcQN7dl6Ih0+ZXvOpiPf54Mz74t8eiXKStCO6Xh0VDvJuQ66BVYGSa2DANLAqRPFv5RoYVoXns0lryKcIRx/H3/NqVKKYtMY9uWJepDrUEC9eFTi50oVM6apCtCHXuagiOPHvZ9PCWjJ+ygdiH4uxhReJE+bjlv9bzEdyA8icHlNP5qOze1/LXnhTjHC+TGYOmfZ+nIak3IB+xwLTZ6NPxJAODw+ez3ySKpeqTEIqmrxxwIdhClS/Ktxy1Y+Y6leFKP43qe4HdlV4fsP0+hFTz8nivpgBTpJ6XuZ/nA0WP5XMEbOAlan3PfbWiUEzYbWfi+dlNLPmhF3wXD6Zul6dGB5yMUwIwRLRt2RqUargleGWKnhgr3QqQxT/u1zBK1uwIc/QxBDfKxHmpgureJngW3HdSz7y+7CWBru8gJisqRLDy2KGP2+Qcr06qsWWuDJsckV1mKJWhSj+vVxRK6tqT5VZv47/KJ/iXK8OoiipCnPPB43vF6b6lSGVq5vL1K0qRPHncnXzqsLzJYtNPx69P+HzeBRwt8YM5ud8wOL37JuiFCXyfl69+oi99PNsYU0SFDMDak2sdRK29a8SWyp+RcHK0/XqBDIR2nO1rs3EBPzVv5KFQNJo/WJlTOTK7zHlrwpR/B9y5SdV4ZlQ/hm9zKIDPhDF4liu4EITuGpPrhXj78gyt2ciVEiWtbiWJ5Yzptby7KOQZk9CffgsPK2N1/k95prFP20yx+SfySGJ5+y7qfiD/aPiIapMsFMP0TRk8ZqQjfyRqQq3/JEh7JGpClH8hfyRoVXh+W8RLCdttNeR9ETX7T7T4tQhiPWpYlGpsKT83s++V5ZnJm36R+yJ+JXU0KJq0NXJbGKhC1f8/HUvFyvDKdd+yrS/KkTy5aBrQWWNmt8mtbrEYXyb9p/fe+0yAOtu16tD/4jZW66ALGpPLfC3cg2sCqFcA/kwbFWI5LnXWlBZo+bLZD47N/TICzxeTrz/DRFqMJvLLDOL499M17U+Euorane8wntv9HNRu3uWDIynGzN8n+zy8KGwv6kx508Ah+TaDuEKxr7T9LufQlIEKpWJU4CyXueyryOToheZaJPhZybQx/F36fyzlN/FyvjxO2DduHHE70D6PbDkT1nAnrKqYMZfyZ+yqjpT8ddM37/nTxjIoFcFk2+KIhowihrkxcqQyVUsZCpWFSLFhghBZR2gz0TAKsLVZMMS0eFmxveJCC5E1jd6j++L8X8a8e8b8ZeNiZ1aktB59Mt6Evg+a9RrA+tW9/CmXEGrIilXg4ipQVWI5CtU1sLK+iR8vf7kgPJLXhjgNbZfxC8Xce8rYya996G90qkMUfyN/N5X1nrgOxaJ3qLY3inbuqeWbA6W5rivE9tETeQ3uSoK8pvssJusiejvxO/pD3a6p++w1xg+tzfs97qD0OoNw6FFDoZ9K3L6fcvuBnZAo8DzbTu58uT4p8kPUfJtzGxwczBeLTJJDbwQzmHP3ZevS1l8y5ff8juTRHwi8bs7LkU8Hg8X/yrZbUtUP9KuoUxQq+HKJtwdQiXyM/ZGxwNLYgHL6CL5MjpD1Ig+Nb3lONtyPtuG+FB9PuCFO5xOU06naYgO/BmccymfnFbLDC3X1qOlp3FtOZe2IS6OHhctbevIqXQMUOFc/BtnPcA0tTuDg9NDiXNjHuDdW72B7A7N+gBHxmhVHsE6PrGDMKDeNK3E7zJyYITcHb59W/jDQpC+DOIaEuL0I5wjRJgb5RMz01tRppXTl/GTJIplEW2yEaO0KL4erWwi2cz4QjWdBfhCx65vOb7cIWIJTHs8AAE9+7PNUG8rUG9jUVN91FqWpslANxWgm1jQcNWf03sx8C0F+BYS/IyPKgCvpyNthritQNzGIoaba4QnYoA7CsAdDOAJ623Y3yg8jiNPnDPURClmMEgtl9NwZSjXsCjhjx7U64hdYkQJlzmaV6N7Yi/jrFrPW9VJzvZUUdZ17JVNLJmSnY4jdzho9CV4HDnkbTRkqg9Zy5w0FYibaMRwhZ/X18iRt7DITTsaOdw2Gi7cSGO8jBxtB4VW6MWNclyMysnIC3cZbqqUMhimppOR41zD4oQ/dZpuJpkWFOcYxMnxBryqm7XFzzghGaF1x2HuBkmqZHfjKtwNFn0J7kYOeRsNmepD1rIrTQXiJhoxXPHndTdy5C0sctPuRg63jYYLN9gYdyNH20GhLa+Cludw5EsxMuS+Us5goNoOpyEvp2GRwp88qMv5z3H17PusalYbfTC6JxqF919v/i+jse64zNEgqZTsaDyFo8GiL8HRyCFvoyFTfchaFqWpQNxEI4ar+7yORo68hUVu2tHI4bbRcOGmGuNo5Gg7KLTl5jVqV+PlYg+UkgZDRbgaVX6DxAp/+qDOJj0Bbrx++imvovGR44kF8WJJRixOIZpxQzJ6647HnBCSYslOiCicEBZ9CU5IDnkbDZnqQ9ayNk0F4iYaMfwxmNcJyZG3sMhNOyE53DYaLtyMY5yQHG0HhXbCknPQf5vnjH56fPL3EgoYT6TyRSSXQqQUOAwpyhGpi21IsNOGWiVWoCeSpT28nyMc04t4fKjotL9S9HeQpKbtt/IO8PN9T98+vANRmPg3o4/jb8WKkj/F4qhPxlBsVfydOMcrXZpzZt+p+HltbXOLHz77XzKCF7EEqRZBCLlvGI9XDacW/9voU3HnnvJN3dL9AfhMiIgjkg2Gvp+4pbX4N1ZQp2/U4i9qjm2/WVvrnfaYmr6x865D36xdonbNqjkhn7R8/tcyGWxgZeDDZHBr0L3z7glIeZ97MoCXsAADGMDBP9weHN2RATyaAug0bNuWQbyMhRjCIP7k+Oa7oOdfBu4HWHDTAYICnHBaEOl5UdiIQhnETSxEZzoUUGDkMZfwq6goZvPSxu5uc/eN3WZn++IbSchL3+RL3hjwes19s25LnfAP0bSAznZMSxniTN8E1w/ChlyJf4RGC3S4Y7QQmTPZLSfy/lEiYxnkt9CQgW53vuQowc+YLG2qOWyhORBNDvA4OAHOQC+duQUqCttoClSTAlh9mFSXM1gzGRMWLdDj3V6goWmBDM0OmhLQR97WMjIyiFfQEIE+8jZUNXbGluWK+qncRcPV8ZooJUmw7+RblRYW/0xynYcfb1Gu5FuUNho+0HNqZtpMZdpya9JBIRVQD4Juv9u3LbcfBBahUWB1bdKzIvugbw8dz3e7g4SMMge/leqPhCAuD1dl4lSPI5ScLFvP4aSTsct4rJnkMR1R5N0bYDL/aZbkvZ3sDhT/phY0aPrzZ2JZNN9v63sZ13WTXCmcKzwFlrHYMMli2p3nsFhAEmuQyLQTzyGileymmGeSXYNUpp19DpU5k2KDJKZDgBwS4OSZOFEj8qU3ZNMkl5kMO4eMVpY9zZBEkdvwpZnpD40S1DDci0gHs6SQ8tiHhXBUnRiaZK1h/MD5DCQP2DHKSvfJg7DKvY87xfexZYwx++/v+JcJl6wMFRc0O+DKGK46fh5D355maHpqgMpQrmFRwhul0MDu9Tw0r+TznR15L+bedO9mdE/GY93xVzaxXEoeDAjqW1RxhDCaAdFnAM9Tk+GAoL6tgL2Nhk31YcPzUzEgENSbCtRNNGq47uPtaVLnCuotBfoWFr3pQYGg3lZAbqMhw+22ZglDDAsE9Y4CcQeFWOjIjXI8j6o2Id+RL8PtKCUNhqnpe1QDAkic8CcQ6n34tNrT0Xt8W2/lAUpOwHwMEnHJPiZkPka1uhPLoAQfEzIfo1rhiYVN9WFrGZAmQ91UoG6iUcM1fF4fEzIfo1rpiURv2seEzMeoVntiIcMtNMbHhMzHqFZ8YhBPGOsSfIzKy8h358mQu0pZg4FqexnV5gJIpPCnEOpnpLNoU1PRfJYpPUdi7JJUBe2QuSQkuZJdUlTf8lRpD5ZBCS4pqm8rYG+jYVN92Fr2pslQNxWom2jU8IdhXpcU1VsK9C0setMuKaq3FZDbaMhwg45xSVG9o0DcQSEuN+1RO6UoF3vZG6wlTkmV/iCxwp/ERbolMVc85ZbYa069JvYr+CDZkDqdnhb7EZ/1YI9fH/X1nThkINnQjR9a+0DsgPpy9KH4vOezHvFJ7aJjr1r8s9KNeB6J7VP5yWJ/Ui1YjZhvREq4XN/o2sw3qtI1LAPzvpHB3lbA3kbDpvqwtQxfk6FuKlA30ajhT+ScvpGhbynQt7DoDftGBrmtgNxGQ4Z7FoRvZIg7CsQdFOLyfaPCO7q52wv5pe8FR/MSzDUsWvjTuFj/KCOx7torm1giJbshp77leuwPZX8C9kexQzeaTQkuyalvMwrbjMI2o7CtoLCNpkD1KWjZniZj0GQMmoxBkzFoKhg00QzgD8e8rsqptxiTFmPSYkxaCiYtLBPTbsuptxn8NoPfZvDbCvhtNHy4A8C4MKfeYeg7DH2Hoe8o0HdQ6Cc8QilLYsc+TeXVnFwS4L2AFrIoduzSlGkfFu60MzCxLFasgk12n+MzGK8P5XxSS059E/O1PCV7OPGv4iA5ntg9lBUzk9lcviRVnDv1ShwclxzwKc7sFOfDsX/nJ+ner4n9H56lh8WNPhCfmHMaxjpWmtPO6Nyux8USpFoEIeT+Pdudg9+mhKXYLyrJ5EMqFtQ2ZCQ2sCR8GIn5Z5GxAIGLhbRmjBULarEQgYuF5psdxoKbDkfmXFDr+7bfcOULarEQK1tQ67rJOjfmzHMW1KJpAV21/oJaQiLVelo0WKCv1ltP6zrZetpExDLIb6EhA/31fJlbOjrtOkubag5baA5AL4nI19LVbwz4mVugXE+LpkA1KYDVh0l1OYM1k55h0QIdHnj+HGBnWiA7s4OmBHSRC1hPi4YIdJHw9bRjy3JF/VTuouHqOE2UkqSD/PlWpYXFb3Y97diiXMm3KG00fKDj1Ezbmcq05dakg0IqoiunO4j6/YHl9QdDi4SBa/VcElgRHfruQdflB2MlZJQJ/K3uYtbTTiTxqjTe1WMJpSdL9XNY6aT7Mh5rJnlMxxR5dwdYB/haHCV6l5/y/kr8kJwq+tKaSPFEOs8S2SSV/zT+DxnxdZPEKZw4PKOVsdgwyWLau+ewWEBKa5CIoeW1UsNw2SSR0hbXmiQxHQ/kkIAm0oHr+43IVmTSBrmUtrg2oLYiS/2hUX4aJnwRqWGWILrJmszku4z1llHWGpYPnNtAcoIdo6x0HzwIq9z7uFN8H1vGGPNVtXmh4mJ7Pa6M3Krr5ZGLwAcNldXrQcIF1o6gMd5fSq8HKU0Ck+Y56PUgCVItggByMnQbWHTAmtYCIl4kQGCFSieSVTZxkBCBFao5Y1QkOJ16FEB6HomCBiFUhnETi7G6Lg5Jq6tebhcHSwvohBfbxcGCBXphzS6ON+7ieOouDhYy0BMvIlRnTJY21Ry20ByA/m+OLo63dOYWqLs4WApUkwJYfZhUlzNYU2ibaLRAjwfOdAB2pgWyMztoSkAfuYguDhYi0EdqdHG8cRdH+VTuouHqeE2UkmQpY65VaWHxG+7ieEtnRK/u4mDhAx2nbhfHW27LrUkHhZRDPQh6bmj3bMvriq2vSGhFEYmsXo+G/qBnO4Nh+nQqU/OcwgQ2PVd1cYgeSyi90rs4BnlMxxR5dweY4X/FWzd8vd3rHs34J7Fgjh8l/K+jDxr8+IxXPIVn+egLMcynXLlgUAIULgF40poeGFJzavHnow/+xqsRyicSZeQ2TJLTqHUuIOc1SKTcLo9BIuV1eQyS0C02A+6FF5KgkS5pm0m0DVIprcnjeLa6y2OSoIaJX0TqmCWQJO0OqI/WMMpaw/KBcx9IzrBjlJXugwdhVdDlKbyPLWOM+Q6q9STWKnFlj9S5rbo0j6QPPnp14d0eaXNqDQsXWGOCxoLntdvzVDRLXqUn7kH6PUh5Epg8z0G/B0mQahGEkBOhc81RrN5BwgSWwRYQBCMBAotaOsGtsvGDhAgsas0ZtiLB6ZSwINJzfNoIpenBJhZidX0fP63H0ty+D5YW0B3r931oqO77YMEC/bFm34eO+z7KjebfQkMG+uRFBO+MydKmmsMWmgPQD87R96FLZ26Buu+DpUA1KYDVh0l1OYM1hbaJRgt0eODcB2BnWiA7s4OmBHSRi+j7YCECXaRG34eO+z7Kp3IXDVfHaaKUJEsic61KC4vfcN+HLp0Rvbrvg4UPdJy6fR+63JZbkw4KqYAa2M7QIwOr50fUIm7ftbrDoW253UHo+A6hNEpVX5mk55QqsIm6qu/j67GE0pOl8zmsdFJ6GY81kzw0ioLQXD939U52GB7fn6F49Y5B4hROHJ6zylhsmGShUd1cQEprkIipvg6VMblskkl5jR2DJHTry5Cb4RG74YfSMuWmSS7ldXYcSpWdHZMENYz4IpLDLEX0046Ar04TTbLWsH3g7AaSFewYZaX75EFYFXR2Cu9jyxhjcTZefVwe57FiiR0eIiO76ga5ZNWHWsOw6oSDkx0eolrPg4QLrCZBoz5Zh0eEe3xnbb6k5gnvvfD9uEWzhTdkkk7OOAoUXYtv2TUvxZVPs87Q+IKHNSfr/nwvE8U6VhQEJgq95owM4UUsQqqFEICuoLuChAksNumEotJ44RIWILB0pBNiKrsrSIjA0tGcsSMSnE6hCCC9IAgUQ5ubWITVNVfCtOgZ5DZXsLSAnlC/ueKpeytYrEBPqNlbCca9lUDdW8FCBnrDRYTPjMnSpprDFpoD0I3N0VsJls7cAnVvBUuBalIAqw+T6nIGawptE40W6O7A2QfAzLRAZmYHTQnoIBfRW8FCBDpIjd5KMO6tKJ/KXTRcHZeJUpIsjcu1Ki0sfsO9lWDpjOjVvRUsfKDf1O2tBMttuTXpoJByqAdR4Nh9m1pu/8C2SGj3rSgYDKzBgeN5xPVsf9hPyCjT45xiATZFVvVWQj2WUHqyRDqHlU4yLeOxZpKHRlkOmmV/JkmPP5leX+NSm7da+M+K/GndJG0Kpw3PV2UsNkyy0KguLiCdNUjEVGdFRuSySSLlNVYMktAt7wLuRUhJ1PAUWbRBKqX1VQhtBIquikl6GuZ7EWlhlhyGaTU+VCeIJllr2D1wXgPJB3aMstJ97CCsCroqhfexZYxx1lVJ7yWPp0rsqlAZ2VU3yiMbqI9Bh2HVCQQnuyq+at0MEi6wjgSN974WSzYeiAUyT+Lv4vt8aQpf4vFKrHp5PHpv9HNxTqkIBrP2yV127Qux1IUfiPqhWIf9lL32nF8yswpGvJyEkMnb32P/+i/izU/5Gpn77AV2iejtJAttxOyOTGzrWLERmNgW0YFBIqRaCAHo4l9nch3dE4ub+DwUu1Gp3P9ahn4Dix5YqVpAJIsECKw76USoysYMEiKw7jRn7IkEp1NlAkgvrzGDRFhZY8az04pplNuYwdICOlP9xoxDiLIzgwUL9KaanZlo3JmJ1J0ZLGSgR11ECM6YLG2qOWyhOQDd2xydmWjpzC1Qd2awFKgmBbD6MKkuZ7Cm0DbRaIH+DpzBAOxMC2RndtCUgB5yEZ0ZLESgh9TozETjzozyqdxFw9XxmSglyVLBXKvSwuI33JmJls6IXt2ZwcIHOk7dzky03JZbkw4KqQhOQz8KfdK3AkJ9iwz7B1bX9btW6Pd6PUpILySphVem2DkFB2yarejMeLnn586yhNKTJeM5rHQSchmPNZM8NEp70Ez9M0nqnCTVSZ7Hku5a/IXleNKIbt0kWwpnC09fZSw2TLLQKEzOn8aaJGKmISOjcdkkjdLaMSZJTIcAOSQWkDqbZFJeN8YJGxGV8fuhUX4aNnsRuWCaEXp2UsZPvstYbxllrWH1wMkMJAnYMcpK97GDsMpvxxTfx5YxxqIdMxE+KYPEO4OD08PjI4kUUDGi1LWtpp1iFU13mqaqEaMGqxP6ve7FyPswWLTTGpYjWmCAp9zCjO8h9rHotMh7Ip6zsomlMWP11DzmM3pJpdStb3mE/fEVlg7LguizgCesHPo2g77NoG8roG+joVN96PBklSFvMuRNhrypQN5EI4c/AngbmxS+3HqLMWgpGLSwDGYKHAUM9FSmzWC3Gey2AnYbDRtu1jVrGwx1h6HuMNQdBeoOCrXQlwQ1DzhKGxZQ7djuubkkiFL0MKxIB8XHBWRw17Bwga0NsIeKn4p+/qOsb3939AFv8Y8+EeflPhB1iZe8e59UJqjNpwGep2WKL8YHn30npgP4Luzc432sWGyJJT3tCxbS6jexEyaWINUiCCGXu1YTCxPYIllALQUJENjw0KiRKEcCsBCBDY856x9IcDrtDYD08uoaSITVjQR4SavOc/NGAtC0gC4TMRIQKRdrosECfabeSIDnZiMBnvJU2LfQkIF+c76MKCsAuUubag5baA5AN4jIh9IGHgN+5hYoRwLQFKgmBbD6MKkuZ7Bm0iEsWqC/A1fRAHamBbIzO2hKQA+5gJEANESgh4SPBIwtyxX1U7mLhqvjM1FKkpUjc61KC4vf7EjA2KJcybcobTR8oOPUTJuZyrTl1qSDQsqhDr3QtX03siLbiSwS9X0rJN0DK7QDNwh7Xm/YS1VfmUjf6i52JEB8l7Fc9Tw9llB6spQ7h5VO2i3jsWaSh0Z7CZqP/1qVgM8ciPZcnXsnV4ilnq/YW8Zv4FP5PM3flElq3aSkKFxSGjnuV2JBwnO+cuHsVlG1+Gkt/n/xF/GvLdeuydhumGSr0YDTSZU9GZFLJokYGTuwGzaVMblskkl5kwcGSei2QAE3wwvDhi+/H5smqZQ2euAQW312mlGGGt5hEVlnlnt6adNafQC3UdYatg+cNkHSjR2jrHSfPAirguGDwvvYMsY4PTtN1KRK7OtIw+1Vj+SyVJ+MDMOqE2Ce7es40sB5DYsXWKCCBpK6jZ3gTGPn84kzzoCtHSRtAqN9Dlo7SIJUiyCAnAzdBhYdsMKlE6ZKH+NLWIDAehU8/Mzp6CAhAutVc8aVSHA61SmA9PI6OkiE1XV0aFppJbkdHSwtoLPU7+i4rqfs6GDBAr2lZkeHjDs6yhNg30JDBjrMRcTWjMnSpprDFpoD0eSgX38lS2dugbqjg6VANSmA1YdJdTmDNYW2iUYL9Hfg1ARgZ1ogO7ODpgT0kIvo6GAhAj2kRkeHjDs6yqdyFw1Xx2eilCTL8XKtSguL33BHhyydEb26o4OFD3Scuh0dstyWW5MOCimH2qd2FFHSsw6i/oFFAr9rdf1uaLk9f9jr+67tZuZRmULnVBKwabSqo0P1WELpyZLtHFY6CbeMx5pJHho1O2giDu/o5Cbd6TXfZD2d0d3a6COWuz5gFz1muWuS2/L9nsQWTyzvfcx3XRp9zA9HfyWWmb6MH8kEum5SoBQu0HkzYIMsNIqaOpmyoqFjkIipho50W+PLJpmU19AxSEK3rAy4GZTvAESk92PTJJVz0tAxyVDDOSwi6cxST5o2AtQnaxtlrWH7wFkTJNvYMcpK98mDsCpo6BTex5YxxllDh5v/Ehs6Uv+26vm5LP1pluU1dKRWcw2LF1ifgsaRug2daN6GDpI2gdHWa+jIEF7EIqRaCAHoxottahHfjfO5YtENEi6wZKUTeCpaNEiAwAIUPKDMadEgIQILUHNGikhwOuUmgPTyWjRIhNW1aIK0dOrntmiwtIDuD9GiIaGyRYMFC/R/mi0af9yiUR7l+hYaMtAFLiJaZkyWNtUcttAcgP5sjhaNv3TmFqhbNFgKVJMCWH2YVJczWFNom2i0QH8HTjYAdqYFsjM7aEpAD7mIFg0WItBDarRo/HGLRvlU7qLh6vhMlJJkWVuuVWlh8Rtu0fhLZ0SvbtFg4QMdp26Lxl9uy61JB4WUQx3aTrfn9yNr6A76LEN2DqzIdwbWYNBzHZcOXLeXPp3KpDinNoBNjFUtmtxz4GZZQunJ0uccVjoptIzHmkkeGlU4aGoNb9E8LW7R5Cy7Uay7MSgsChcWPN2VsdgwyWI6IshhoZMFK9ovBomYar9EMiaXTTIpr/1ikIRuERhwM/woapBQej82TVI5J+0Xkww1DP8iEsosrQzSsr368G2jrDVsHzgjgmQSO0ZZ6T55EFa593Gn+D62jDFONvOcCMKUoeZCd/OUVnlXvTCXZTDNUtV+WexenlKsa1is0+plaCdPfmrai/EJZ+KMtScz+3vW3Ppst4a9PX48dal4QXzEYxZbPuJNHt7MSad8Hosj2z4Un/d85qPZ51507FXLqfPBoPgR31Sevzv+E79cJtt1L1zZxMq35C1Go/oWCRW2F8uA6DOA5+HJ9qJRfVsBexsNm+rDhuffYmvRqN5UoG6iUcOfR7y1T+p4Ub2lQN/Coje9pWhUbysgt9GQ4X5Fs0QjthON6h0F4g4KsdCRG2V6RlX9JcpFHyrlDQaL8o1ytGtYtPCncbHeUUZi3YuYG0ISKdcNEZu5IZf9IeyPardrLBPz7ojB32bwtxn8bQX8bTR8qg9fy+Y0GfomQ99k6JsK9E00evgDMad7YixajEWLsWgpWLSwLAy7KQa9zaC3GfS2AnobDR1u7BHuiiHvMOQdhryjQN5BIZ+w/CXulKDesovkHkYR2krxw7AiXZfSfWHhAocK5vJdPDF7lByQzYfuxFnLT/hKCpbfPWTp2nvMpz0UidfDiX9lDu+ZSN8eziZo2QIOvkyD/eKPWap3jx+zHX/LP2/mgO3J/b2+r40+EJ/4lJ/kHT+RSXMdK81px7OQcT0T+y9gCVItghByX/HD0dm9u8+X17C7kzJ9wU9r+3z0wd/YdcpuH7/d7LJ77NU3+Cns4oa+SLL6NNN/wm8+y/S5ngg1GP+i+P6bNYuPcKrHCbHyAI5XzN9IwQIEDkvAGyTqcUIsROCwxHydDyy46Whm3nFCjzQiIkO4iUVY2TghcZIxH2LnjROiaQGdvv44ISHKPbzRYIFeX2+ckNjZOCFRHpr1Fhoy0PPPl+ulfR9iL22qOWyhOQD9LSLLS4d/GPAzt0A5ToimQDUpgNWHSXU5gzWd3KHRAv0duHkGsDMtkJ3ZQVMCesgFjBOiIQI9JHyccGxZrqifyl00XB2fiVKStAuZb1VaWPxmxwnHFuVKvkVpo+EDHadm8s9Upi23Jh0UUg71IOi5od2zLa8bBBahJLSiiERWr0dDf9CzncGw3HHCdKhQxnKVOHosofRkRYMcVjqFAxmPNZM8NKZKoBUFkR/yzu7M+OCnvLVb40n96F9HHzRqYpbwGfvb+2IXB3WV3KQEKFwC8CRZxmLDJAuNOZkFpLYGiRiZEVRYiMsmiZQ2ImiSxHRgkEMCmlCHdtgg8p2INk1SKW9E0FNPCBolqGHLF5EjZpmik0yWJd9lrLeMstawfOAkB5Ic7BhlpfvgQVjlTwgW38eWMcZ8OjAvZlxs+0g+GEjcPHKRejEQDKtOFAhqHyHhAotI0GDvL6V9hJQmgUnzHLSPkASpFkEIudfpgegWeWd7RVaNJF2fv5bR2MDSAFbBFhAaIwECa1o6Ia+y64OECKxpzRnMIsHpVLAA0vNcv+ETGcJNLMLquj7piYok9+RWNC2gr15s1wcLFuisNbs+45NbifrkVjRkoMNeRETPmCxtqjlsoTkA3eQcXZ/xya0k/+RWNAWqSQGsPkyqyxmsKbRNNFqgvwMnRAA70wLZmR00JaCHXETXBwsR6CE1uj7jk1vVT+UuGq6Oz0QpSZZZ5lqVFha/4a7P+OTWfIvSRsMHOk7dro+73JZbkw4K6bnt+qgWMRBPjyWUXuldH4M8NCqF0EKAia6PQQlQuATgua2MxYZJFhq1zwWktgaJlNv1MUikvK6PQRK6xWfAvfBo1PBsIqOyaZLK+ej6mCSoYcsXkSNmmWJ6PidRn7NqlLWG5QMnOZDkYMcoK90HD8KqoOtTeB9bxhin23LzoKrExUNS57ZKSB7J0JkmWVr3RxrKr2HhAotJ0KDvvHZ/Jvcpg/V/kPIkMHmeg/4PkiDVIgggJ0O3gUUHLHMtIPZFAgQWrXRiWmVbBwkRWLSaM1pFgtMpUUGk53sNT2pRN7EIq2vrpMcqktzjW9G0gE5Yv61DQ3VbBwsW6IU12zrj41uJ+vhWNGSgJ15EyM6YLG2qOWyhORBNDvpF2PHxrST/+FY0BapJAaw+TKrLGawptE00WqC/A2c8ADvTAtmZHTQloIdcRFsHCxHoITXaOuPjW9VP5S4aro7PRClJljrmWpUWFr/hts74+NZ8i9JGwwc6Tt22Dlluy61JB4VUQA1sZ+iRgdXzI2oRt+9a3eHQttzuIHR8h1AapaqvTM1zChTY9FzV1qF6LKH0ZEl8DiudRF7GY80kD41SIDTD/5pPUrL08xOedI73fYhfWjxBFYk8S8/5vg4sQR03fmTE100Sp3Di82aqBllo1DQXkNEaJGKqm0NlTC6bZFJeO8cgCd2qMuRmhEEjdEIZlU2TVMpr5ziUKts5Jglq2PBF5IZZhpiezknUp6waZa1h+sDJDSQp2DHKSvfBg7AqaOcU3seWMcZim+/6uCbOQ8US2zpERnaV+LlkvWmyJbV1iGpRDxIusJgEDfpkbR0R7fF9ufm6mie84cJ38x7v3ZW0b8ZBoGhVfMuueSmufJq1g8YXPKw5Wcvne5ko1rGiIDBR6HVkZAgvYhFSLYRIdBtYdMASk04AKi24X8ICBBaMdAJLZUsFCRFYMJozYkSC0ykPAaTHPEDDlwHcxAKsrqOSnoJIck9bRdMC+j/9joqnbqhgsQL9n2ZDZXzYKlEftoqGDPSBiwiaGZOlTTWHLTQHoPOao6EyPmyV5B+2iqZANSmA1YdJdTmDNYW2iUYL9HbgnANgZlogM7ODpgT0j4toqGAhAv2jRkNlfNiq+qncRcPV8ZgoJcmSt1yr0sLiN9xQGR+2mm9R2mj4QL+p21Dxl9tya9JBIeVQD6LAsfs2tdz+gW2R0O5bUTAYWIMDx/OI69n+sJ+QUSbFOSUCbGKsaqgEeiyh9GTpcw4rnRRaxmPNJA+NYhw0t/5MkhR/Mr1mxqU276/wnxXp07pJ2hROe94s1SCLad+ew2IB2axBIqbaKTIil00SKa+bYpCEblEXcC/CKGy4iiTaIJPSmimENgJFK8UkPQ3rvYisMMsN05M2ifrEVKOsNcweOK2BpAM7RlnpPnUQVrn3caf4PraMMU5OTK2PAylluLjgY+Gkvm2VhLk0yTRNVRNl0cfCSdGuYdFOa5ihY+GmjkeVUVgn4comlkbJh8JFCguHRU/00cNT1uQgODnkbTRkqg8ZnqaKw9/kiJtoxHBVx9vSpNQlR97CIjd9yJscbhsNF26uNasX4mA3OdoOCq3QiwStU2rnXrmNR5TLQr2tCgwr0uNw0IrWPRIvsG0B9jnxU74EMn7Evt+fPXj7AV9NyL7zg7hEpSGw+QLK52kB4vOJdZPfiSWVfHcO7sU+VrXpkbSn7fxC2vRGFk4iCVItghByv1bdy9rr/VSSA9n4itj3hAJs1kSJ6RWjX7NqQd7OmkiewA7KAiosSIDAfohO5UQ5L4CECOyHzFkTQYLT6X4ApJczL4AEWNm8ALXTRl6UOy+ApQX0uvrzAq7rKQcGsGCBbldzYCAaDwxE6oEBLGSg550vS8qKQtHSpprDFpoD0I0icqWsvRctnbkF6oEBLAWqSQGsPkyqyxmsmdQJixbo7sCVNYCdaYHszA6aEtBBLmJgAAsR6CA1Bgai8cCA8qncRcPVcZkoJclKlLlWpYXFb3hgIFo6I3r1wAAWPtBxaqbcTGXacmvSQSHlUPvUjiJKetZB1D+wSOB3ra7fDS235w97fd+13cw8KnPxW93FDgyoz1en+YfGSfaBgtGTZe05rHQydxmPNZM8NFpO0IxenfZNb7SZm72n13yTZYOju7XRRywJfiA24XyeJsnsS/xQvPVPYmtOllDynZtY2izq2I9kAl03KVAKFyg8lZax2DDJQqMnp5MoezIil0wSMTKKYDfsQMbkskkmpc0imCQxHWjkkIDm5zRoOL60ArNpkklpswgOsdUbdRplqOEbFpFzppkntZM2NlUf5m2UtYbpAydNkGRjxygr3QcPwip/HKH4PraMMU7GEX42UbdXhqMLHEiQDyNQJ5dkME2yjGEEIkO6hkU6rVuGBhEe8JhORJIPZfDXqbOyiaVQ7hACdetblCpsG5YB0WcAT4XFIAKDva2AvY2GTfVhw1NgPozAUDcVqJto1HCVx1vTpJTm1lsK9C0sesNDCQxyWwG5jYYMN9uaVRI+mMAQdxSIOyjEQkcSxNyMlzKboJpLoG4ugUgpchhOhPNRuco1LFRgY0TL+yS7RjHPI8YSJnxPun8Afz1+Hr/g7foXySXZpAJ/3/PZTaGfJBUNh0Xzrt2QbkWzjpXAtPFfzHTCF+O2/Jk5DPbtFXv9cbK3wuhXr+cWXgmfnQwqvOTHZB6x/5sYcsDKiWrJCSAjGboNLDpgr0aj4sKHN79t8BNLJTgvYXECGzDwgop6QgELEdiAmbNSggSn024BSE+xEgOLrrrxBI+FxSRpHdLcsz/R1IDOV39EwQ9D1YgCGizQA+uNKNDx2Z9UffYnGjLQE8+XQ2WFIndpU81hC80B6EsRWVTaUKTjsz9p/tmfaApUkwJYfZhUlzNYM8kUFi3Q7YGrbQBb02K2pgWyNTtoWkAvuYAxBTREoJeEjymMrcsV9ZO5i4ar4zdRipKVLnMtSwuL3+yYwtiqXMm3Km00fKDz1EzAmcq05Ralg0KauM6BFznBgTXs90KLHPT7FrueWh6hA//AGxIaplZemZbf6i5uTCFnRMHTYwilJkvgcxjpJPEyHmsmeWi0oaAZ/qdZNvt2OmXwm5pD0x8/e71NtIzqukmqFE513hTVIAuNDppGKqsaHjBIxNTwAJUmbJdNUilvesAgCd0mJuBuOA0ivxubJomUNjxAPS9suIrZAZMENYz2IpLBLCVMD4ek6kM+jbLWsHzgbAaSAewYZaX72EFYFcwOFN7HljHGIoCkwzAIHDtglwVdizhOaPWGQc+yu9QhXj8IgkGq4aUFkNIQeZUSXTHAqJUeQBrkoWGLoAHk56L58zh+wc8ZOdsc+n56zJV3fGz+k0vFt1BqjtdNSoDCJTBvXGmQhYZ11YgrC1okBvkYCS/lm2SZpFFeaGmQhK6PA9wJVVvGIIvS4konUo+kmuSnYcoXGVaSNBxRH0lplLWG4VtwWGmSle4jB2FVEFYW3seWMcbp2fFcgUsaB1IEjDSPYGRPEyxlHMiTQV3DQp02Eud+HMizFUeFrWNFQGAi+MuZB0LKiWrJCSAjGboNLDpgY3RxwS4SJ7DTqRHEqueBkBCBnc45A1QkOJ2+JkB6JMUxE3ki4VU3EOTXt2h6+ACluQNBWGpA96s/EBTaRDkQhAUL9MGaA0F0PBCkPIPtLTRkoC9eRLDOmCxtqjlsoTkAnekcA0F06cwtUA8EYSlQTQpg9WFSXd6W25smGi3Q74FzHYCtaTFb0wLZmh00LaCbXMRAEBYi0E1qDATR8UCQ8sncRcPVcZwoRckSx1zL0sLiNzwQRJfOiF49EISFD3SeugNBdLkttygdFNLEdUJ6P5yMMjHPKU9gknPVQJCvxxBKTZbC5zDSSeNlPNZM8tAoAkJz/LkGggxSpXCq8+aoBllo1C81clnVQJBBIkY6NnwgKJJRuWySSnldG4MkdEvIgLvh+o0wPXF6Jn82yKS0zk3uRJBJghpWexHZYJYT+mnJX334pVHWGqYPnM5AUoAdo6x0nzsIq4LWTeF9bBljnOx8Z3tD/yAglkcHxHKcQWSF9iCwbJva1A9DJ6JpfFVaBKlo8OSe8SITA4xa6RGkQR4atggaQeZOBMXf8EbI6P3RPdFBEbue8+Aymwzykm9OMiAUf803tMuueR2bysS0blJMFC6meaNPgyw0TDA8+hz9y+h9GZNLJpkYCT8VA0MGaZQXehokoesCAXdC2bcxSKO8uDNwlRNDJvlpmPpFhp3pWWxUfaaeUdYaNm/BYadJVrrPHIRVQdhZeB9bxhinm9jVxx5MGVgubA87RUSZez5T5EwzVI0MLW4HO1+Gcw2Lc1qt5t+/7isR7n0YP4kf1+LvWMzHN7PjXz9Op4O+jr+I/5gOujwQ5x99y95wb3rbu9E9GdF1Gq5sYsmWvNOd4rg9NHqijx7eOEl2uVMct4eGTPUhw5slYoc7xXF7aMTwBwJvZpOmq+K4PSxy0zvbKY7bQ8OFG3LNHprY1U5x3B4KrdCLG2W5IVVzLMpF7irlDAaq7YjkSNewSOFPHtQVfcn8ybfpyCn3RL/gh7jW4keioZXsmc9feEM0ub7jJQzmeJ7G9+vccTFfxX5+UuP/fzR6ryFVqHUaMXeEJFyuO/LlIx1baPTm3ZEC8jYaMtWHrGV3mgrETTRi+EMxpztSIG9hkRt2Rwq4bTRcuEFHuCMF2g4K7UQ1jIMuYUWFeg8XP3cX8wh82viCVlQwl9QIFG4JCxU4xQn1SZIVFa/SpQWiYs4ypxfpugpx5UuWIT1g7uppdghs8n7uy5IlCOOauoT0Opb0tG1fzBoKA4sfsASpFkEAORm6DSy66RLW3IsflCV7LELgPKdGKV657AELETjPOV+ZHQtu2q/PuexBWhTaxIKrbNGD7yRDyL6dt+ABTQvoHfUXPAREueABDRboIvUWPPh2tuDBVx5N8hYaMtBVzpfMpF0G317aVHPYQnMAej5ESpOOJjPgZ26BcsEDmgLVpABWHybV5QzWdIaDRgv0deBWDcDOtEB2ZgdNCegcF7DYAQ0R6Bzhix3GluWK+qncRcPVcZcoJUl7XvlWpYXFb3axw9iiXMm3KG00fKDj1MyMmcq05dakg0Ka2O9B1I8cz/L7fEeCnhdavSA8sAbEJ2Fg+w5z1QkZZc58q7uoUbXkmFZF5px7tsosQyg1WXadw0gnw5bxWDPJQ2N+AZp+fzWda4vjVs9m2tObWKky7tobImFl//yhSGbvJWevJvn9w9FHSdb+Zk0mt3WTcqNwuc2b4BpkoTHHsYhE2CCTEmfXTNIobXbNJInpSCKHxJzJt0ESpU2uKXe6MspOw+4vIpfMMkonmXdKvstYbxllrWHvwMkQJInYMcpK93mDsMq9jzvF97FljHF2+Goyu/bOYb8/OFpnIdaOiLC4INzesN/rDvhGWeHQIgfDvhU5/b5ldwM7oFHg+Xb6cI8DVJdOyXBwczCWzFkRJp+IfyB4drwnn53Yk49O8Mh7VlwwliJWnVZ7EDl4jsQZ7csZ7RtiNO3uQYzgaRMjtLoqZ7S6aoDSRCymVkl1u3QhKunY9T3Hl+tlbg+VetO8x0nttOKBKGgqHsO9r8C9j8U9rV4g3JrqxXCzL3LgTPkQyCfy0uq0yJFrkJNbbaDqukgpKiQHvY8GXYr+yEFzxUKgFoFE1bojDyX2nNxQgtJqdUcOeh8NuhTdkYPmSoVAfS68l6fQHTeXkF+t7shB76NBl6I7ctBcqRCoz4XdIQrd8XIJqU8TL0V35KD30aBL0R05aK5UCNQT8c7MlJ4L7O0nXMDFG0VavOOQdLvdhvJcv6u8753DUX0wHrDnP0EFrktpVwuA/xoaP9HGD0e+C0B+HY2c6iDHW6G0bQ6gsoemMm2TiqnoKlEbgH8fjR/Y8MfYJibU5QzYrGXCABaID4Juv9u3LbcfBBZhyb7VtUnPiuyDvj10PN/tDm5MOT6NruJiDFdmvpLNB/keEXkGjOqJAioD6aNWSH3+x40WquueMcrjKmZ93EusLv4J6ns0VAjAzxOAP7P8uNwYKKjvK4Dvo4GXEgcF9dVVBXJeFEJAPxeBdMgUSVUAyl3H7qsXMZaiSCFTJFURCAu8FEUKuSIpK0EY6OeiihjV9zyVRcpdX+q71SpSVN9XAN9HAy9FkSKmSArkXM0Q0M+DRXJtpkgqi5RbY/er7Wow4PsK4Pto4GUoksvbGgrkXM0Q0M+FIjn1Pddjfyj7w+IlV9HBdXOL7361fQ5GYp+R2Gck9hmJfQWJfTSJUhTMYQrGWLAvlH/hoZSCCNdGBJNzVFdyncIc5aqbW7P31dXiEupKAPzX0PiJNn448l0A8uto5FQHOd5ypYkugMoemkoJdSUA/n00fpN1JddZzoDNWiYMYI44crqDiIGxvP5gaJEwcK2eSwIrokPfPei6fK7kxpSzrKqu5LqQupKb2ziaFQVUBhXVlVy3UF33jFHmFaUq/ZVXyP2qm9vridSd8TL8VTH+a2j8Zv1VMfLraOTTD1GxkZxDiVoAKntoKmX4q2L8+2j8Rv2Vt5wBm/VXGMAc8UHQc0O7Z1teVxTESWhFEYmsXo+G/qBnO4Nhyukc+CsC8ldETxRQGVTlr4rbdnvGKKfnFvMbXmmeVdwLuspvjVoGvnqyogy/VYz/Ghq/Wb9VjPw6Gvn0w1RsLOdQohaAyh6aShl+qxj/Phq/Ub9FlzNgs34LAzhBbDtDjwysnh9Ri7h91+oOh7bldgeh4zuE0ihdrXcO/JYP8lu+niigMqjKb/mF6rpnjLLo39fHu3hVXicMCmVx1c3vBlY6fwbAfw2N36z/KkZ+HY18+qEqNppzKFELQGUPTaUM/1WMfx+N36j/CpYzYLP+CwNY5F1R4Nh9m1pu/8C2SGj3rSgYDKzBgeN5xPVsf9i/cV78VwjyX/ldaMkwFkwGVfmvsFBd94xRzvxX+lhWnn9FhbK46kZ5sgjUgzhl+K9i/NfQ+M36r2Lk19HIpx+qYqM5hxK1AFT20FTK8F/F+PfR+I36r2g5AzbrvzCAOeIg9KPQJ30rINS3yLB/YHVdv2uFfq/Xo4T0wpltpirzX54N8V9e7jDCrCigMqjIf3l2obruGaOczE/Xb1Q+qui59T2PsD+KpfNebp83cJUP7LTBAfGA2xwxEMTA7zPw+wrw+2jwZQwCMfDsC+FfVKvoUfg5gXTcjN+DKsMir7iVfNXLbSUH6mGtEsIiAP5raPxGwyIA8uto5FQHOd4+ZXa6mMoemkoJYREA/z4av8mwyHOXM2CzlgkDmCMeeqFr+25kRbYTWSTq+1ZIugdWaAduEPa83rB3bsrSngcKi3I7y7OigMqgqrCouPu/Z4xy2k51qq5He8U95aseyRVCpXNAAPzX0PjNOq5i5NfRyKefpmJrOYcStQBU9tBUynBcxfj30fiNOi6ynAGbdVwYwBxxn9pRREnPOohYTkcCltN1/W5ouT1/2Ov7ru1mu+qfA8cFWg/tUT1RQGVQleMqbv/vGaOcOS6u1pU6ruKm8lXPzxVCpQsuAPivofGbdVzFyK+jkU8/TcXWcg4lagGo7KGplOG4ivHvo/EbdVz+cgZs1nFhAIuMy3a6Pb8fWUN30GcWzDmwIt8ZWINBz3VcOnDd3rkZYPUCkOPK7SnPigIqg6ocV3Hff88Y5XQjj/o5qERH9T2iWDTv5faRA/jYIYgD3OAkVeiovq8Avo8GXkoFmi+aVyDnq+kR0CeKz5UpErGZIrnsD2F/VG2N/LZeWKlCMQL7jMA+I7CvILCPJlCGYhG+iJ7w/gbh/Q0FB66ACBITtqrqMhEpbiFeJbktxFC9kU8J0TYA/zU0fqKNH458F4D8Oho51UGON1ap+wdQ2UNTKSHaBuDfR+M3GW0TezkDNmOZUIA5Yti6ofMRbRMHEm2T3Cb0rCigMqgo2ibFq/H3jFGueHkzKW5FXiW5nb2o0uoQAP81NH6z/qoY+XU08umHqNhIzqFELQCVPTSVMvxVMf59NH6j/spdzoDN+isM4D87fwXqx5P8ld6SUglMBlX5K0A/3hjlc7K8mRR3Iq/ysUq1DMJKx+sB+K+h8Zv1W8XIr6ORTz9MxcZyDiVqAajsoamU4beK8e+j8Rv1W2Q5AzbrtzCAE8SQda7nxG+B2vGE6okCKoOq/BagHW+M8jlb3kyKG5JXiZ8rC/WuqGX4r2L819D4zfqvYuTX0cinH6piozmHErUAVPbQVMrwX8X499H4jfovfzkDNuu/MIBF3gVa53pO/BeoK09yW9SzooDKoCr/BejKG6N8bpaHEcU+0SS3ORzCF1yA8MNtTdI/VewLjQZdSs9UtQc0CjWHnfbhKx+mJ8Xrgq+SKJdktVXnYvzX0PjNRj/FyK+jkVMd5HgzlJnjYip7aCplRD/F+PfR+I1GP9FyBmzWNGEAc8SwqerzEf1Q0OJ4mt8wlpRgYTKoKPqhxU39PWOU05nEiQS+sviHuvU9ShX887vE1Q4lMuD7CuD7aOBlxEGUj40pkPOzohDQJ4KhqjsZtLj5eJXm9vLCSje6A+C/hsZvNBYCIL+ORk51kONNUmaci6nsoamUEAsB8O+j8ZuMhai7nAGbtUwYwMIyuQMvcoIDa9jvhRY56Pctdj21PEIH/oE3JDSc8YKVxUKgDjzNbUfPigIqg6piIUAH3hhloSJ0GAaBYwfssqBrEccJrd4w6Fl2lzrE6wdBMPDOjYqA9qCnRFdeMBlUpSLFvdk9Y5TTIQ2uAZWGNsUNv6uU5skgqnQYHoD/Ghq/2dCmGPl1NPLph6nYn86hRC0AlT00lTJCm2L8+2j8RkMbupwBmw1tMID/7EIb0B701NcTBVQGVfmt4p7snjHKSSXQ9ob+QUAsjw6I5TiDyArtQWDZNrWpH4ZORGd6YJWpCKgPSnObgjJ5wWRQlYoA+qDGKL9enexPK8G0JEC1KJQgkkKgohFKc7tzEXxiEIQf7o+SIqCiEYoGXUoBUNUIRaGeqP1Vpju+rdCd3PZJ5FaqOwrQ+2jQZeiOAjRXKgRqDjtFXXUP3S/ux1z1c/sxUaU7qQLwX0PjJ9r44ch3Acivo5FTHeR4K5S6cgCVPTSVEpIrAP59NH6TyZVvL2fAZiwTCrDwamQQ9SPHs/w+rw71vNDqBeGBNSA+CQPbd4Lzs8G8D1pp7Oc292ZFAZVBRZGzD1hpbIxy1kPn/12oT3zuhZULlxz2ypmPTNSqPvFZ2St3Tv/x5uAOE92F4fHRKf9+cHzz+IT/0D35cY//tkvuJco+mon5wlH3Fv+A9uGtwZ3a9uCntd3jW90j9ml3Dv+J/YPj1i+8e9QfnNw8POLXHR2zb+xt3ZuHPz7i0uW/9p3jk8N/Yp/VvcmuuDkYnrK3/2Rwcnp4IF45YJcNTthrPz3p3m4P/oG95/Tk3QH7LT1GcXAisPaOT0+PbyU/8RdbnEX2gXUJBVv8x8RWv9A/7P74+Ih/FubdAjDqnSeHP34H+dbT49uYN7J3Dg9vCqL8O1dodsGd45vs9nNd6K8r38sVo3tyOntBpgtcGd691RucXDo+YWqWKBD/af24zz/l8uBocMKEzK67fXJ8msSC/Kqbxwd/P2Dql7084FiSJ5K9eHj0DnseTzn4/w9uGPry</t>
  </si>
  <si>
    <t>object_element_guid</t>
  </si>
  <si>
    <t>id</t>
  </si>
  <si>
    <t>zeroParent_id</t>
  </si>
  <si>
    <t>material_guid</t>
  </si>
  <si>
    <t>work_guid</t>
  </si>
  <si>
    <t>hwd_guid</t>
  </si>
  <si>
    <t>cost_item_guid</t>
  </si>
  <si>
    <t>Номер п/п</t>
  </si>
  <si>
    <t>Код узла ИСР</t>
  </si>
  <si>
    <t>Наименование затрат</t>
  </si>
  <si>
    <t>Комментарий по ИСР</t>
  </si>
  <si>
    <t>Комментарий подрядчика</t>
  </si>
  <si>
    <t>Ед. изм.</t>
  </si>
  <si>
    <t>Коэф.расхода</t>
  </si>
  <si>
    <t>Кол-во БО</t>
  </si>
  <si>
    <t>Общее кол-во</t>
  </si>
  <si>
    <t>Цена, руб. с НДС</t>
  </si>
  <si>
    <t>Материалы/
оборудование</t>
  </si>
  <si>
    <t>СМР, ПНР</t>
  </si>
  <si>
    <t>Стоимость, руб с НДС</t>
  </si>
  <si>
    <t>Общая стоимость,
руб. с НДС</t>
  </si>
  <si>
    <t>1. Объект ИДП без распределения на секции</t>
  </si>
  <si>
    <t>2bfdbae8-bf8f-4cfd-91dd-0a7075973600</t>
  </si>
  <si>
    <t>1.1</t>
  </si>
  <si>
    <t>6</t>
  </si>
  <si>
    <t>Затраты на строительство</t>
  </si>
  <si>
    <t>1.1.1</t>
  </si>
  <si>
    <t>6.2</t>
  </si>
  <si>
    <t>СМР корпуса без отделки</t>
  </si>
  <si>
    <t>1.1.1.1</t>
  </si>
  <si>
    <t>6.2.1</t>
  </si>
  <si>
    <t>СМР подземной части корпуса</t>
  </si>
  <si>
    <t>1.1.1.1.1</t>
  </si>
  <si>
    <t>6.2.1.6</t>
  </si>
  <si>
    <t>Устройство фундамента</t>
  </si>
  <si>
    <t>1.1.1.1.1.1</t>
  </si>
  <si>
    <t>6.2.1.6.1</t>
  </si>
  <si>
    <t>Подготовка основания под фундамент</t>
  </si>
  <si>
    <t>1.1.1.1.1.1.1</t>
  </si>
  <si>
    <t>6.2.1.6.1.2.1</t>
  </si>
  <si>
    <t>Устройство бетонной подготовки</t>
  </si>
  <si>
    <t>Выгружается из БО по объектам BIM-КЦ</t>
  </si>
  <si>
    <t>Тип.1 Жёсткий укатываемый бетон В-7,5( М 100) Bbtb1.2(Pu15) F50 - 18 см;</t>
  </si>
  <si>
    <t>м3</t>
  </si>
  <si>
    <t>8caef324-0347-4221-baba-fcc8bf0a5ed1</t>
  </si>
  <si>
    <t>4a50a4f1-ac6a-4403-9a20-0fea74ba4c93</t>
  </si>
  <si>
    <t>457af253-b3b9-491c-bfea-336fa49f049d</t>
  </si>
  <si>
    <t>1.1.1.1.1.1.1.1</t>
  </si>
  <si>
    <t>Бетон_ / В 7.5 / Гравий</t>
  </si>
  <si>
    <t>164078759.12695</t>
  </si>
  <si>
    <t>7590789.12695</t>
  </si>
  <si>
    <t>2c7adad0-2d77-4597-a04b-90cd0f1362ae</t>
  </si>
  <si>
    <t>1.1.2</t>
  </si>
  <si>
    <t>6.5</t>
  </si>
  <si>
    <t>СМР по благоустройству</t>
  </si>
  <si>
    <t>1.1.2.1</t>
  </si>
  <si>
    <t>6.5.1</t>
  </si>
  <si>
    <t>Покрытия</t>
  </si>
  <si>
    <t>1.1.2.1.1</t>
  </si>
  <si>
    <t>6.5.1.2</t>
  </si>
  <si>
    <t>Устройство оснований и покрытий</t>
  </si>
  <si>
    <t>1.1.2.1.1.1</t>
  </si>
  <si>
    <t>6.5.1.2.1</t>
  </si>
  <si>
    <t>Устройство основания и покрытия 1, асфальтовое покрытие проезда на щебеночном основании D10A-1, без дренажа</t>
  </si>
  <si>
    <t>1.1.2.1.1.1.1</t>
  </si>
  <si>
    <t>6.5.1.2.1.1</t>
  </si>
  <si>
    <t>Устройство основания</t>
  </si>
  <si>
    <t>1.1.2.1.1.1.1.1</t>
  </si>
  <si>
    <t>6.5.1.2.1.1.2.1</t>
  </si>
  <si>
    <t>Устройство подстилающих и выравнивающих слоев оснований / из сыпучего материала мелкой фракции</t>
  </si>
  <si>
    <t>Замена грунта на 85 см.</t>
  </si>
  <si>
    <t>288f8dd0-b2ae-48d9-8b2f-da12b893066a</t>
  </si>
  <si>
    <t>0dc67712-745f-4f8a-8e53-9e1f979d23d0</t>
  </si>
  <si>
    <t>e04f8963-d76d-431b-9449-c48e1672df32</t>
  </si>
  <si>
    <t>1.1.2.1.1.1.1.1.1</t>
  </si>
  <si>
    <t>Смесь песчано-грунтовая / БЛ</t>
  </si>
  <si>
    <t>164078766.59254</t>
  </si>
  <si>
    <t>7587109.59254</t>
  </si>
  <si>
    <t>91ae9dde-3def-4872-b247-95f62ca20759</t>
  </si>
  <si>
    <t>1.1.2.1.1.1.1.2</t>
  </si>
  <si>
    <t>1.1.2.1.1.1.1.2.1</t>
  </si>
  <si>
    <t>Песок / БЛ / Без коэф. уплотнения</t>
  </si>
  <si>
    <t>Тип. 1 Кф&gt;3 45см</t>
  </si>
  <si>
    <t>164078795.57955</t>
  </si>
  <si>
    <t>7587110.57955</t>
  </si>
  <si>
    <t>c7b280b0-3a77-4548-9949-bb586eb01ef7</t>
  </si>
  <si>
    <t>1.1.2.1.1.1.1.3</t>
  </si>
  <si>
    <t>6.5.1.2.1.1.2.2</t>
  </si>
  <si>
    <t>Устройство подстилающих и выравнивающих слоев оснований / из сыпучего материала крупной фракции</t>
  </si>
  <si>
    <t>Тип 1.</t>
  </si>
  <si>
    <t>a30f83a2-be20-46ad-a899-cc66a6405d44</t>
  </si>
  <si>
    <t>59e6f8e1-5d26-436b-a637-fc7652cbca0e</t>
  </si>
  <si>
    <t>1.1.2.1.1.1.1.3.1</t>
  </si>
  <si>
    <t>Смесь песчано-гравийная / БЛ</t>
  </si>
  <si>
    <t>164078767.55797</t>
  </si>
  <si>
    <t>7587120.55797</t>
  </si>
  <si>
    <t>2701f34e-b695-42d2-aff0-2ae816145598</t>
  </si>
  <si>
    <t>1.1.2.1.1.1.1.4</t>
  </si>
  <si>
    <t>6.5.1.2.1.1.4.1</t>
  </si>
  <si>
    <t>Устройство разделительного слоя / из геотекстиля / в 1 слой</t>
  </si>
  <si>
    <t>м2</t>
  </si>
  <si>
    <t>277c92c5-c000-4674-9245-d2b5573238c5</t>
  </si>
  <si>
    <t>546ba9d3-42d3-47c9-8588-5f829389a9ed</t>
  </si>
  <si>
    <t>1.1.2.1.1.1.1.4.1</t>
  </si>
  <si>
    <t>Геотекстиль / БЛ / 250гр/м2</t>
  </si>
  <si>
    <t>164078769.55796</t>
  </si>
  <si>
    <t>7587119.55796</t>
  </si>
  <si>
    <t>c9710d05-2dc0-480d-97ee-ec13342306fd</t>
  </si>
  <si>
    <t>1.1.2.1.1.1.1.5</t>
  </si>
  <si>
    <t>6.5.1.2.1.1.6.2</t>
  </si>
  <si>
    <t>Стабилизация поверхности геосинтетическими материалами / георешетка армированная</t>
  </si>
  <si>
    <t>Армирующая сетка;</t>
  </si>
  <si>
    <t>41fb0e16-e7d7-4689-a741-8695bb0399a5</t>
  </si>
  <si>
    <t>ac19bdf4-2e93-4901-8502-8f0e42bbf40f</t>
  </si>
  <si>
    <t>1.1.2.1.1.1.1.5.1</t>
  </si>
  <si>
    <t>Георешетка / Армат М-130</t>
  </si>
  <si>
    <t>164078771.139214</t>
  </si>
  <si>
    <t>7592186.139214</t>
  </si>
  <si>
    <t>7869864d-7456-4fdc-a26a-86bbb544b844</t>
  </si>
  <si>
    <t>1.1.2.1.1.1.2</t>
  </si>
  <si>
    <t>6.5.1.2.1.2</t>
  </si>
  <si>
    <t>Устройство покрытия</t>
  </si>
  <si>
    <t>1.1.2.1.1.1.2.1</t>
  </si>
  <si>
    <t>6.5.1.2.1.2.1.6</t>
  </si>
  <si>
    <t>Укладка асфальтобетона / 50 мм / Мелкозернистый</t>
  </si>
  <si>
    <t>e0b8838f-8b25-445e-8d62-e0eaf57cf0d8</t>
  </si>
  <si>
    <t>348a6fbe-c791-45f5-8166-3faefcfa68e5</t>
  </si>
  <si>
    <t>1.1.2.1.1.1.2.1.1</t>
  </si>
  <si>
    <t>Асфальтобетон / БЛ / мелкозернистый / тип Б / марка I</t>
  </si>
  <si>
    <t xml:space="preserve">Приминительно к ЩМА-20 </t>
  </si>
  <si>
    <t>164078774.59009</t>
  </si>
  <si>
    <t>7597790.59009</t>
  </si>
  <si>
    <t>f3820629-9019-49d6-84ac-807278b3bfb8</t>
  </si>
  <si>
    <t>1.1.2.1.1.1.2.2</t>
  </si>
  <si>
    <t>6.5.1.2.1.2.1.11</t>
  </si>
  <si>
    <t>Укладка асфальтобетона / 70 мм / Крупнозернистый</t>
  </si>
  <si>
    <t>480525b6-87b1-4fe3-b53b-44581b9a9dd5</t>
  </si>
  <si>
    <t>e8c00faf-c695-4a86-8bd6-c237aeb5f8ff</t>
  </si>
  <si>
    <t>1.1.2.1.1.1.2.2.1</t>
  </si>
  <si>
    <t>Асфальтобетон / БЛ / Крупнозернистый / Тип Б с щебнем из изверженных пород</t>
  </si>
  <si>
    <t>164078775.1520290</t>
  </si>
  <si>
    <t>7596968.1520290</t>
  </si>
  <si>
    <t>d509954b-c9dc-476a-a6a8-2b6fbd620215</t>
  </si>
  <si>
    <t>1.1.2.1.1.1.2.3</t>
  </si>
  <si>
    <t>6.5.1.2.1.2.1.17</t>
  </si>
  <si>
    <t>Укладка асфальтобетона / 90 мм / Крупнозернистый</t>
  </si>
  <si>
    <t>Тип 1. 9 см.</t>
  </si>
  <si>
    <t>41111c8e-0f11-4724-bb39-c9b30b1d4d61</t>
  </si>
  <si>
    <t>d26c564d-f628-450f-944a-54d2b10d36e9</t>
  </si>
  <si>
    <t>1.1.2.1.1.1.2.3.1</t>
  </si>
  <si>
    <t>Асфальтобетон / БЛ / крупнозернистый / тип Б / марка II</t>
  </si>
  <si>
    <t>164078776.115594</t>
  </si>
  <si>
    <t>7592063.115594</t>
  </si>
  <si>
    <t>f01ab6d9-f2ed-471c-961e-eeb2125e22b7</t>
  </si>
  <si>
    <t>1.1.2.1.1.2</t>
  </si>
  <si>
    <t>6.5.1.2.2</t>
  </si>
  <si>
    <t>Устройство основания и покрытия 2, асфальтовое покрытие проезда на щебеночном основании D10A-1, с дренажом</t>
  </si>
  <si>
    <t>1.1.2.1.1.2.1</t>
  </si>
  <si>
    <t>6.5.1.2.2.1</t>
  </si>
  <si>
    <t>1.1.2.1.1.2.1.1</t>
  </si>
  <si>
    <t>6.5.1.2.2.1.2.1</t>
  </si>
  <si>
    <t>Песчаный грунт Кф&gt;0,5 м/сут (замена не пригодного грунта) - 90 см.</t>
  </si>
  <si>
    <t>bc11b8fa-75ff-46f7-ada4-4b0667e1f5a1</t>
  </si>
  <si>
    <t>1.1.2.1.1.2.1.1.1</t>
  </si>
  <si>
    <t>164078780.57955</t>
  </si>
  <si>
    <t>7599097.57955</t>
  </si>
  <si>
    <t>1.1.2.1.1.2.1.2</t>
  </si>
  <si>
    <t>Песок Кф&gt;3 м/сут - 40 см;</t>
  </si>
  <si>
    <t>1.1.2.1.1.2.1.2.1</t>
  </si>
  <si>
    <t>164078796.57955</t>
  </si>
  <si>
    <t>7599138.57955</t>
  </si>
  <si>
    <t>1.1.2.1.1.2.1.3</t>
  </si>
  <si>
    <t>6.5.1.2.2.1.2.2</t>
  </si>
  <si>
    <t>1ff2527e-591e-4db2-bdff-79f36a670567</t>
  </si>
  <si>
    <t>1.1.2.1.1.2.1.3.1</t>
  </si>
  <si>
    <t>164078781.55797</t>
  </si>
  <si>
    <t>7600636.55797</t>
  </si>
  <si>
    <t>1.1.2.1.1.2.1.4</t>
  </si>
  <si>
    <t>6.5.1.2.2.1.4.1</t>
  </si>
  <si>
    <t>77540662-67e7-4f4e-907f-4fcc648ea474</t>
  </si>
  <si>
    <t>1.1.2.1.1.2.1.4.1</t>
  </si>
  <si>
    <t>164078783.55796</t>
  </si>
  <si>
    <t>7600639.55796</t>
  </si>
  <si>
    <t>1.1.2.1.1.2.2</t>
  </si>
  <si>
    <t>6.5.1.2.2.2</t>
  </si>
  <si>
    <t>1.1.2.1.1.2.2.1</t>
  </si>
  <si>
    <t>6.5.1.2.2.2.1.11</t>
  </si>
  <si>
    <t>Асфальтобетон плотный марка I тип Б - 7 см;</t>
  </si>
  <si>
    <t>8912477c-c515-4daa-a36c-801fa60c3668</t>
  </si>
  <si>
    <t>1.1.2.1.1.2.2.1.1</t>
  </si>
  <si>
    <t>164078786.1520290</t>
  </si>
  <si>
    <t>7601172.1520290</t>
  </si>
  <si>
    <t>1.1.2.1.2</t>
  </si>
  <si>
    <t>6.5.1.4</t>
  </si>
  <si>
    <t>Устройство бортов</t>
  </si>
  <si>
    <t>1.1.2.1.2.1</t>
  </si>
  <si>
    <t>6.5.1.4.1.2</t>
  </si>
  <si>
    <t>Установка бортового камня на бетонном основании / 100.20.8</t>
  </si>
  <si>
    <t>Марка бетона определяется проектом
Выгружается из БО по объектам BIM-КЦ</t>
  </si>
  <si>
    <t>пог. м</t>
  </si>
  <si>
    <t>f2b74df6-eeae-48d2-937b-b6276ff7b892</t>
  </si>
  <si>
    <t>7fa73ff5-b121-46e5-b364-501e93dfd9e0</t>
  </si>
  <si>
    <t>1.1.2.1.2.1.1</t>
  </si>
  <si>
    <t>Бетон_ / В 15 / Гравий</t>
  </si>
  <si>
    <t>164078789.12808</t>
  </si>
  <si>
    <t>7602282.12808</t>
  </si>
  <si>
    <t>12e3917c-fdb8-4cdd-8785-345e6c3f4584</t>
  </si>
  <si>
    <t>1.1.2.1.2.1.2</t>
  </si>
  <si>
    <t>Камень бортовой / БЛ /  1000/250/80</t>
  </si>
  <si>
    <t>164078789.1725918</t>
  </si>
  <si>
    <t>7602282.1725918</t>
  </si>
  <si>
    <t>5f877107-4c7a-4118-bf7b-0a5143d777e3</t>
  </si>
  <si>
    <t>1.1.2.1.2.2</t>
  </si>
  <si>
    <t>6.5.1.4.1.3</t>
  </si>
  <si>
    <t>Установка бортового камня на бетонном основании / 100.30.15</t>
  </si>
  <si>
    <t>3d164ff7-35f8-439e-8452-f7d3359c28bd</t>
  </si>
  <si>
    <t>555d67ee-11d9-4db9-8afd-e95938c252aa</t>
  </si>
  <si>
    <t>1.1.2.1.2.2.1</t>
  </si>
  <si>
    <t>164078790.12808</t>
  </si>
  <si>
    <t>7602281.12808</t>
  </si>
  <si>
    <t>1.1.2.1.2.2.2</t>
  </si>
  <si>
    <t>Камень бортовой Тротуарный/1000/300/150/Серый/Бетон</t>
  </si>
  <si>
    <t>шт</t>
  </si>
  <si>
    <t>164078790.48207</t>
  </si>
  <si>
    <t>7602281.48207</t>
  </si>
  <si>
    <t>d03f6c74-35e4-11e9-80e7-005056881952</t>
  </si>
  <si>
    <t>1.1.2.2</t>
  </si>
  <si>
    <t>6.5.6</t>
  </si>
  <si>
    <t>Прочие затраты на СМР по благоустройству</t>
  </si>
  <si>
    <t>1.1.2.2.1</t>
  </si>
  <si>
    <t>6.5.6.1</t>
  </si>
  <si>
    <t>Организация движения (разметка, знаки и др.)</t>
  </si>
  <si>
    <t>1.1.2.2.1.1</t>
  </si>
  <si>
    <t>6.5.6.1.7.1</t>
  </si>
  <si>
    <t>Установка парковочного столбика / стационарный</t>
  </si>
  <si>
    <t>cadf4c9a-b2b8-4de3-ae6b-aa5ca7332cda</t>
  </si>
  <si>
    <t>2fdbe8f0-63a0-425e-80b7-42776f7f7cbc</t>
  </si>
  <si>
    <t>4096a7cf-0c63-4b22-b14e-6f4365cdb85c</t>
  </si>
  <si>
    <t>1.1.2.2.1.1.1</t>
  </si>
  <si>
    <t xml:space="preserve">Парковочный столбик / БЛ / стационарный (по счету поставщика) </t>
  </si>
  <si>
    <t>164078794.55856</t>
  </si>
  <si>
    <t>7605436.55856</t>
  </si>
  <si>
    <t>14e9d913-6d7a-4b38-b78c-e46487061744</t>
  </si>
  <si>
    <t>Общая стоимость работ, руб. с НДС</t>
  </si>
  <si>
    <t>Квалификационная и контактная информация</t>
  </si>
  <si>
    <t>А</t>
  </si>
  <si>
    <t>Наличие авансирования</t>
  </si>
  <si>
    <t>да (%) /нет</t>
  </si>
  <si>
    <t>Б</t>
  </si>
  <si>
    <t>Готовность приступить к работе по уведомлению</t>
  </si>
  <si>
    <t>да /нет</t>
  </si>
  <si>
    <t>В</t>
  </si>
  <si>
    <t>Готовность предоставить банковскую гарантию (при наличии аванса)</t>
  </si>
  <si>
    <t>да(банк) /нет</t>
  </si>
  <si>
    <t>Г</t>
  </si>
  <si>
    <t>Срок исполнения предмета тендера</t>
  </si>
  <si>
    <t>мес.</t>
  </si>
  <si>
    <t>Д</t>
  </si>
  <si>
    <t>Гарантийный срок 5 лет</t>
  </si>
  <si>
    <t>E</t>
  </si>
  <si>
    <t>Информация о посещении объекта (были/не были), вопросы по результатам посещения</t>
  </si>
  <si>
    <t>были/не были
да/нет</t>
  </si>
  <si>
    <t>Ж</t>
  </si>
  <si>
    <t>Виды работ, планируемые к выполнению субподрядными организациями</t>
  </si>
  <si>
    <t>вид работ-наименование</t>
  </si>
  <si>
    <t>З</t>
  </si>
  <si>
    <t>Готовность подписать договор в редакции Заказчика</t>
  </si>
  <si>
    <t>да/нет</t>
  </si>
  <si>
    <t>И</t>
  </si>
  <si>
    <t>Наличие СРО</t>
  </si>
  <si>
    <t>да (сумма) /нет</t>
  </si>
  <si>
    <t>К</t>
  </si>
  <si>
    <t>Опыт работы с ГК ПИК (при наличии текущих проектов- указать % реализации)</t>
  </si>
  <si>
    <t>объект/ вид работ/% выполнения</t>
  </si>
  <si>
    <t>Л</t>
  </si>
  <si>
    <t>Опыт реализации подобных видов работ за последние 2-3 года (указать не более 5 ключевых объектов и их заказчиков)</t>
  </si>
  <si>
    <t>объект/заказчик/год</t>
  </si>
  <si>
    <t>М</t>
  </si>
  <si>
    <t>Численность работающих всего / численность, планируемая для выполнения предмета тендера</t>
  </si>
  <si>
    <t>кол-во/кол-во</t>
  </si>
  <si>
    <t>Н</t>
  </si>
  <si>
    <t>Дата регистрации компании</t>
  </si>
  <si>
    <t>дд/мм/гг</t>
  </si>
  <si>
    <t>О</t>
  </si>
  <si>
    <t>Оборот за последние 3 года (указать оборот (выручку) по данным бухгалтерской отчетности за 2014/2015/2016 год)</t>
  </si>
  <si>
    <t>год-сумма/год-сумма/год-сумма (руб.без НДС)</t>
  </si>
  <si>
    <t>2015-
2016-
2017-</t>
  </si>
  <si>
    <t>П</t>
  </si>
  <si>
    <t>Сайт компании</t>
  </si>
  <si>
    <t>ссылка</t>
  </si>
  <si>
    <t>Р</t>
  </si>
  <si>
    <t>Генеральный директор : Ф.И.О. полностью, тел., e-mail</t>
  </si>
  <si>
    <t>С</t>
  </si>
  <si>
    <t>Контактное лицо: Ф.И.О. полностью, тел., e-mail</t>
  </si>
  <si>
    <t>Т</t>
  </si>
  <si>
    <t>Примечание к ТКП претендента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</si>
</sst>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3" x14ac:knownFonts="1">
    <font>
      <sz val="11"/>
      <color rgb="FF000000"/>
      <name val="Calibri"/>
    </font>
    <font>
      <b/>
      <sz val="11"/>
      <color rgb="FFFFFFFF"/>
      <name val="Times New Roman"/>
      <family val="1"/>
      <charset val="204"/>
    </font>
    <font>
      <sz val="12"/>
      <color rgb="FF2F5487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/>
      <sz val="16"/>
      <color rgb="FFFFFFFF"/>
      <name val="Times New Roman"/>
      <family val="1"/>
      <charset val="204"/>
    </font>
    <font>
      <b/>
      <sz val="13"/>
      <color rgb="FF000000"/>
      <name val="Times New Roman"/>
      <family val="1"/>
      <charset val="204"/>
    </font>
    <font>
      <b/>
      <sz val="18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i/>
      <sz val="14"/>
      <color rgb="FF000000"/>
      <name val="Times New Roman"/>
      <family val="1"/>
      <charset val="204"/>
    </font>
    <font>
      <sz val="14"/>
      <color rgb="FF8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2F5487"/>
        <bgColor rgb="FF000000"/>
      </patternFill>
    </fill>
    <fill>
      <patternFill patternType="solid">
        <fgColor rgb="FFDBE6F1"/>
        <bgColor rgb="FF000000"/>
      </patternFill>
    </fill>
    <fill>
      <patternFill patternType="solid">
        <fgColor rgb="FFD9D9D8"/>
        <bgColor rgb="FF000000"/>
      </patternFill>
    </fill>
    <fill>
      <patternFill patternType="solid">
        <fgColor rgb="FFD8E4BC"/>
        <bgColor rgb="FF000000"/>
      </patternFill>
    </fill>
    <fill>
      <patternFill patternType="solid">
        <fgColor theme="4" tint="0.79998168889431442"/>
        <bgColor rgb="FF000000"/>
      </patternFill>
    </fill>
  </fills>
  <borders count="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2" borderId="0" xfId="0" applyFont="1" applyFill="1" applyAlignment="1" applyProtection="1">
      <alignment horizontal="left" vertical="center"/>
    </xf>
    <xf numFmtId="0" fontId="2" fillId="2" borderId="0" xfId="0" applyFont="1" applyFill="1" applyAlignment="1" applyProtection="1">
      <alignment horizontal="left" vertical="center" wrapText="1"/>
    </xf>
    <xf numFmtId="0" fontId="0" fillId="2" borderId="0" xfId="0" applyFill="1" applyProtection="1"/>
    <xf numFmtId="0" fontId="4" fillId="0" borderId="0" xfId="0" applyFont="1" applyAlignment="1" applyProtection="1">
      <alignment horizontal="left" vertical="center"/>
    </xf>
    <xf numFmtId="0" fontId="4" fillId="0" borderId="7" xfId="0" applyFont="1" applyBorder="1" applyAlignment="1" applyProtection="1">
      <alignment horizontal="center" vertical="center" wrapText="1"/>
    </xf>
    <xf numFmtId="4" fontId="7" fillId="0" borderId="7" xfId="0" applyNumberFormat="1" applyFont="1" applyBorder="1" applyAlignment="1" applyProtection="1">
      <alignment horizontal="center" vertical="center"/>
    </xf>
    <xf numFmtId="0" fontId="0" fillId="4" borderId="2" xfId="0" applyFill="1" applyBorder="1" applyProtection="1"/>
    <xf numFmtId="4" fontId="7" fillId="4" borderId="7" xfId="0" applyNumberFormat="1" applyFont="1" applyFill="1" applyBorder="1" applyAlignment="1" applyProtection="1">
      <alignment horizontal="center" vertical="center"/>
    </xf>
    <xf numFmtId="4" fontId="4" fillId="0" borderId="0" xfId="0" applyNumberFormat="1" applyFont="1" applyAlignment="1" applyProtection="1">
      <alignment horizontal="left" vertical="center"/>
    </xf>
    <xf numFmtId="0" fontId="4" fillId="0" borderId="7" xfId="0" applyFont="1" applyBorder="1" applyAlignment="1" applyProtection="1">
      <alignment horizontal="left" vertical="center"/>
    </xf>
    <xf numFmtId="0" fontId="9" fillId="0" borderId="7" xfId="0" applyFont="1" applyBorder="1" applyAlignment="1" applyProtection="1">
      <alignment horizontal="left" vertical="center" wrapText="1"/>
    </xf>
    <xf numFmtId="0" fontId="9" fillId="0" borderId="7" xfId="0" applyFont="1" applyBorder="1" applyAlignment="1" applyProtection="1">
      <alignment horizontal="center" vertical="center" wrapText="1"/>
    </xf>
    <xf numFmtId="164" fontId="9" fillId="0" borderId="7" xfId="0" applyNumberFormat="1" applyFont="1" applyBorder="1" applyAlignment="1" applyProtection="1">
      <alignment horizontal="center" vertical="center" wrapText="1"/>
    </xf>
    <xf numFmtId="4" fontId="9" fillId="0" borderId="7" xfId="0" applyNumberFormat="1" applyFont="1" applyBorder="1" applyAlignment="1" applyProtection="1">
      <alignment horizontal="center" vertical="center" wrapText="1"/>
    </xf>
    <xf numFmtId="4" fontId="9" fillId="3" borderId="7" xfId="0" applyNumberFormat="1" applyFont="1" applyFill="1" applyBorder="1" applyAlignment="1" applyProtection="1">
      <alignment horizontal="center" vertical="center" wrapText="1"/>
    </xf>
    <xf numFmtId="4" fontId="9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10" fillId="5" borderId="7" xfId="0" applyFont="1" applyFill="1" applyBorder="1" applyAlignment="1" applyProtection="1">
      <alignment horizontal="right" vertical="center" wrapText="1"/>
    </xf>
    <xf numFmtId="0" fontId="9" fillId="0" borderId="7" xfId="0" applyFont="1" applyBorder="1" applyAlignment="1" applyProtection="1">
      <alignment horizontal="center" vertical="center"/>
    </xf>
    <xf numFmtId="164" fontId="9" fillId="0" borderId="7" xfId="0" applyNumberFormat="1" applyFont="1" applyBorder="1" applyAlignment="1" applyProtection="1">
      <alignment horizontal="center" vertical="center"/>
    </xf>
    <xf numFmtId="164" fontId="11" fillId="0" borderId="7" xfId="0" applyNumberFormat="1" applyFont="1" applyBorder="1" applyAlignment="1" applyProtection="1">
      <alignment horizontal="center" vertical="center"/>
    </xf>
    <xf numFmtId="4" fontId="9" fillId="3" borderId="7" xfId="0" applyNumberFormat="1" applyFont="1" applyFill="1" applyBorder="1" applyAlignment="1" applyProtection="1">
      <alignment horizontal="center" vertical="center"/>
    </xf>
    <xf numFmtId="4" fontId="9" fillId="0" borderId="7" xfId="0" applyNumberFormat="1" applyFont="1" applyBorder="1" applyAlignment="1" applyProtection="1">
      <alignment horizontal="center" vertical="center"/>
    </xf>
    <xf numFmtId="4" fontId="9" fillId="3" borderId="7" xfId="0" applyNumberFormat="1" applyFont="1" applyFill="1" applyBorder="1" applyAlignment="1" applyProtection="1">
      <alignment horizontal="center" vertical="center"/>
      <protection locked="0"/>
    </xf>
    <xf numFmtId="0" fontId="10" fillId="0" borderId="7" xfId="0" applyFont="1" applyBorder="1" applyAlignment="1" applyProtection="1">
      <alignment horizontal="right" vertical="center" wrapText="1"/>
    </xf>
    <xf numFmtId="0" fontId="0" fillId="3" borderId="0" xfId="0" applyFill="1" applyProtection="1"/>
    <xf numFmtId="0" fontId="12" fillId="3" borderId="7" xfId="0" applyFont="1" applyFill="1" applyBorder="1" applyAlignment="1" applyProtection="1">
      <alignment horizontal="right" vertical="center"/>
    </xf>
    <xf numFmtId="4" fontId="12" fillId="3" borderId="7" xfId="0" applyNumberFormat="1" applyFont="1" applyFill="1" applyBorder="1" applyAlignment="1" applyProtection="1">
      <alignment horizontal="center" vertical="center"/>
    </xf>
    <xf numFmtId="0" fontId="4" fillId="0" borderId="7" xfId="0" applyFont="1" applyBorder="1" applyAlignment="1" applyProtection="1">
      <alignment horizontal="left" vertical="center" wrapText="1"/>
    </xf>
    <xf numFmtId="0" fontId="0" fillId="0" borderId="1" xfId="0" applyBorder="1" applyProtection="1"/>
    <xf numFmtId="0" fontId="0" fillId="0" borderId="2" xfId="0" applyBorder="1" applyProtection="1"/>
    <xf numFmtId="4" fontId="9" fillId="0" borderId="7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left" vertical="center"/>
    </xf>
    <xf numFmtId="0" fontId="3" fillId="0" borderId="2" xfId="0" applyFont="1" applyBorder="1" applyAlignment="1" applyProtection="1">
      <alignment horizontal="left" vertical="center"/>
    </xf>
    <xf numFmtId="0" fontId="3" fillId="0" borderId="3" xfId="0" applyFont="1" applyBorder="1" applyAlignment="1" applyProtection="1">
      <alignment horizontal="left" vertical="center"/>
    </xf>
    <xf numFmtId="0" fontId="8" fillId="4" borderId="1" xfId="0" applyFont="1" applyFill="1" applyBorder="1" applyAlignment="1" applyProtection="1">
      <alignment horizontal="left" vertical="center"/>
    </xf>
    <xf numFmtId="0" fontId="8" fillId="4" borderId="2" xfId="0" applyFont="1" applyFill="1" applyBorder="1" applyAlignment="1" applyProtection="1">
      <alignment horizontal="left" vertical="center"/>
    </xf>
    <xf numFmtId="0" fontId="8" fillId="4" borderId="3" xfId="0" applyFont="1" applyFill="1" applyBorder="1" applyAlignment="1" applyProtection="1">
      <alignment horizontal="left" vertical="center"/>
    </xf>
    <xf numFmtId="0" fontId="4" fillId="0" borderId="4" xfId="0" applyFont="1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horizontal="center" vertical="center" wrapText="1"/>
    </xf>
    <xf numFmtId="0" fontId="4" fillId="0" borderId="5" xfId="0" applyFont="1" applyBorder="1" applyAlignment="1" applyProtection="1">
      <alignment horizontal="center" vertical="center" wrapText="1"/>
    </xf>
    <xf numFmtId="0" fontId="5" fillId="3" borderId="1" xfId="0" applyFont="1" applyFill="1" applyBorder="1" applyAlignment="1" applyProtection="1">
      <alignment horizontal="center" vertical="center"/>
    </xf>
    <xf numFmtId="0" fontId="5" fillId="3" borderId="2" xfId="0" applyFont="1" applyFill="1" applyBorder="1" applyAlignment="1" applyProtection="1">
      <alignment horizontal="center" vertical="center"/>
    </xf>
    <xf numFmtId="0" fontId="5" fillId="3" borderId="3" xfId="0" applyFont="1" applyFill="1" applyBorder="1" applyAlignment="1" applyProtection="1">
      <alignment horizontal="center" vertical="center"/>
    </xf>
    <xf numFmtId="0" fontId="5" fillId="3" borderId="1" xfId="0" applyFont="1" applyFill="1" applyBorder="1" applyAlignment="1" applyProtection="1">
      <alignment horizontal="center" vertical="center"/>
      <protection locked="0"/>
    </xf>
    <xf numFmtId="0" fontId="5" fillId="3" borderId="2" xfId="0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 applyProtection="1">
      <alignment horizontal="center" vertical="center"/>
      <protection locked="0"/>
    </xf>
    <xf numFmtId="0" fontId="3" fillId="0" borderId="0" xfId="0" applyFont="1" applyAlignment="1" applyProtection="1">
      <alignment horizontal="center" vertical="center"/>
    </xf>
    <xf numFmtId="0" fontId="6" fillId="2" borderId="0" xfId="0" applyFont="1" applyFill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4" fontId="9" fillId="6" borderId="7" xfId="0" applyNumberFormat="1" applyFont="1" applyFill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1"/>
  <sheetViews>
    <sheetView tabSelected="1" zoomScale="60" zoomScaleNormal="60" workbookViewId="0">
      <selection activeCell="I21" sqref="I21"/>
    </sheetView>
  </sheetViews>
  <sheetFormatPr defaultRowHeight="15" x14ac:dyDescent="0.25"/>
  <cols>
    <col min="1" max="1" width="20" customWidth="1"/>
    <col min="2" max="2" width="21" bestFit="1" customWidth="1"/>
    <col min="3" max="3" width="55.7109375" customWidth="1"/>
    <col min="4" max="5" width="38" customWidth="1"/>
    <col min="6" max="7" width="16.42578125" customWidth="1"/>
    <col min="8" max="8" width="16" customWidth="1"/>
    <col min="9" max="9" width="16.7109375" customWidth="1"/>
    <col min="10" max="10" width="16" customWidth="1"/>
    <col min="11" max="11" width="17" customWidth="1"/>
    <col min="12" max="12" width="17.7109375" customWidth="1"/>
    <col min="13" max="13" width="18" customWidth="1"/>
    <col min="14" max="14" width="18.7109375" customWidth="1"/>
    <col min="15" max="15" width="23.7109375" customWidth="1"/>
    <col min="16" max="16" width="16" customWidth="1"/>
    <col min="17" max="17" width="17" customWidth="1"/>
    <col min="18" max="18" width="17.7109375" customWidth="1"/>
    <col min="19" max="19" width="18" customWidth="1"/>
    <col min="20" max="20" width="18.7109375" customWidth="1"/>
    <col min="21" max="21" width="23.7109375" customWidth="1"/>
  </cols>
  <sheetData>
    <row r="1" spans="1:35" ht="15" customHeight="1" x14ac:dyDescent="0.25">
      <c r="A1" s="1" t="s">
        <v>0</v>
      </c>
      <c r="B1" s="3"/>
      <c r="C1" s="3"/>
      <c r="D1" s="2" t="s">
        <v>1</v>
      </c>
      <c r="E1" s="2" t="s">
        <v>3</v>
      </c>
      <c r="F1" s="2" t="s">
        <v>2</v>
      </c>
      <c r="G1" s="2" t="s">
        <v>10</v>
      </c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AC1" s="4" t="s">
        <v>11</v>
      </c>
      <c r="AD1" s="4" t="s">
        <v>12</v>
      </c>
      <c r="AE1" s="4" t="s">
        <v>13</v>
      </c>
      <c r="AF1" s="4" t="s">
        <v>14</v>
      </c>
      <c r="AG1" s="4" t="s">
        <v>15</v>
      </c>
      <c r="AH1" s="4" t="s">
        <v>16</v>
      </c>
      <c r="AI1" s="4" t="s">
        <v>17</v>
      </c>
    </row>
    <row r="2" spans="1:35" ht="30.75" customHeight="1" x14ac:dyDescent="0.25">
      <c r="A2" s="50" t="s">
        <v>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  <c r="U2" s="50"/>
    </row>
    <row r="3" spans="1:35" ht="15" customHeight="1" x14ac:dyDescent="0.25">
      <c r="A3" s="51" t="s">
        <v>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</row>
    <row r="4" spans="1:35" ht="15" customHeight="1" x14ac:dyDescent="0.25">
      <c r="A4" s="52" t="s">
        <v>6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</row>
    <row r="5" spans="1:35" ht="40.9" customHeight="1" x14ac:dyDescent="0.25">
      <c r="A5" s="41" t="s">
        <v>18</v>
      </c>
      <c r="B5" s="41" t="s">
        <v>19</v>
      </c>
      <c r="C5" s="41" t="s">
        <v>20</v>
      </c>
      <c r="D5" s="41" t="s">
        <v>21</v>
      </c>
      <c r="E5" s="41" t="s">
        <v>22</v>
      </c>
      <c r="F5" s="41" t="s">
        <v>23</v>
      </c>
      <c r="G5" s="41" t="s">
        <v>24</v>
      </c>
      <c r="H5" s="41" t="s">
        <v>25</v>
      </c>
      <c r="I5" s="41" t="s">
        <v>26</v>
      </c>
      <c r="J5" s="44" t="s">
        <v>7</v>
      </c>
      <c r="K5" s="45"/>
      <c r="L5" s="45"/>
      <c r="M5" s="45"/>
      <c r="N5" s="45"/>
      <c r="O5" s="46"/>
      <c r="P5" s="47" t="s">
        <v>8</v>
      </c>
      <c r="Q5" s="48"/>
      <c r="R5" s="49"/>
      <c r="S5" s="47" t="s">
        <v>9</v>
      </c>
      <c r="T5" s="48"/>
      <c r="U5" s="49"/>
    </row>
    <row r="6" spans="1:35" ht="15.75" customHeight="1" x14ac:dyDescent="0.25">
      <c r="A6" s="43"/>
      <c r="B6" s="43"/>
      <c r="C6" s="43"/>
      <c r="D6" s="43"/>
      <c r="E6" s="43"/>
      <c r="F6" s="43"/>
      <c r="G6" s="43"/>
      <c r="H6" s="43"/>
      <c r="I6" s="43"/>
      <c r="J6" s="32" t="s">
        <v>27</v>
      </c>
      <c r="K6" s="34"/>
      <c r="L6" s="41" t="s">
        <v>27</v>
      </c>
      <c r="M6" s="32" t="s">
        <v>30</v>
      </c>
      <c r="N6" s="34"/>
      <c r="O6" s="41" t="s">
        <v>31</v>
      </c>
      <c r="P6" s="32" t="s">
        <v>27</v>
      </c>
      <c r="Q6" s="34"/>
      <c r="R6" s="41" t="s">
        <v>27</v>
      </c>
      <c r="S6" s="32" t="s">
        <v>30</v>
      </c>
      <c r="T6" s="34"/>
      <c r="U6" s="41" t="s">
        <v>31</v>
      </c>
    </row>
    <row r="7" spans="1:35" ht="31.15" customHeight="1" x14ac:dyDescent="0.25">
      <c r="A7" s="42"/>
      <c r="B7" s="42"/>
      <c r="C7" s="42"/>
      <c r="D7" s="42"/>
      <c r="E7" s="42"/>
      <c r="F7" s="42"/>
      <c r="G7" s="42"/>
      <c r="H7" s="42"/>
      <c r="I7" s="42"/>
      <c r="J7" s="5" t="s">
        <v>28</v>
      </c>
      <c r="K7" s="5" t="s">
        <v>29</v>
      </c>
      <c r="L7" s="42"/>
      <c r="M7" s="5" t="s">
        <v>28</v>
      </c>
      <c r="N7" s="5" t="s">
        <v>29</v>
      </c>
      <c r="O7" s="42"/>
      <c r="P7" s="5" t="s">
        <v>28</v>
      </c>
      <c r="Q7" s="5" t="s">
        <v>29</v>
      </c>
      <c r="R7" s="42"/>
      <c r="S7" s="5" t="s">
        <v>28</v>
      </c>
      <c r="T7" s="5" t="s">
        <v>29</v>
      </c>
      <c r="U7" s="42"/>
    </row>
    <row r="8" spans="1:35" ht="30" customHeight="1" x14ac:dyDescent="0.25">
      <c r="A8" s="38" t="s">
        <v>32</v>
      </c>
      <c r="B8" s="39"/>
      <c r="C8" s="39"/>
      <c r="D8" s="39"/>
      <c r="E8" s="39"/>
      <c r="F8" s="39"/>
      <c r="G8" s="39"/>
      <c r="H8" s="39"/>
      <c r="I8" s="40"/>
      <c r="J8" s="7"/>
      <c r="K8" s="7"/>
      <c r="L8" s="7"/>
      <c r="M8" s="8">
        <f>SUM(M9)</f>
        <v>48578712.769999996</v>
      </c>
      <c r="N8" s="8">
        <f>SUM(N9)</f>
        <v>16774270.459999999</v>
      </c>
      <c r="O8" s="8">
        <f>SUM(O9)</f>
        <v>65352983.229999997</v>
      </c>
      <c r="P8" s="7"/>
      <c r="Q8" s="7"/>
      <c r="R8" s="7"/>
      <c r="S8" s="8">
        <f>SUM(S9)</f>
        <v>0</v>
      </c>
      <c r="T8" s="8">
        <f>SUM(T9)</f>
        <v>0</v>
      </c>
      <c r="U8" s="8">
        <f>SUM(U9)</f>
        <v>0</v>
      </c>
      <c r="Y8" s="9">
        <f>SUM(Y9)</f>
        <v>0</v>
      </c>
      <c r="Z8" s="9">
        <f>SUM(Z9)</f>
        <v>0</v>
      </c>
      <c r="AA8" s="9">
        <f>SUM(AA9)</f>
        <v>0</v>
      </c>
      <c r="AC8" s="4" t="s">
        <v>33</v>
      </c>
    </row>
    <row r="9" spans="1:35" ht="16.899999999999999" customHeight="1" x14ac:dyDescent="0.25">
      <c r="A9" s="10" t="s">
        <v>34</v>
      </c>
      <c r="B9" s="10" t="s">
        <v>35</v>
      </c>
      <c r="C9" s="35" t="s">
        <v>36</v>
      </c>
      <c r="D9" s="36"/>
      <c r="E9" s="36"/>
      <c r="F9" s="36"/>
      <c r="G9" s="36"/>
      <c r="H9" s="36"/>
      <c r="I9" s="37"/>
      <c r="M9" s="6">
        <f>SUM(M10,M16)</f>
        <v>48578712.769999996</v>
      </c>
      <c r="N9" s="6">
        <f>SUM(N10,N16)</f>
        <v>16774270.459999999</v>
      </c>
      <c r="O9" s="6">
        <f>SUM(O10,O16)</f>
        <v>65352983.229999997</v>
      </c>
      <c r="S9" s="6">
        <f>SUM(S10,S16)</f>
        <v>0</v>
      </c>
      <c r="T9" s="6">
        <f>SUM(T10,T16)</f>
        <v>0</v>
      </c>
      <c r="U9" s="6">
        <f>SUM(U10,U16)</f>
        <v>0</v>
      </c>
      <c r="Y9" s="9">
        <f>SUM(Y10,Y16)</f>
        <v>0</v>
      </c>
      <c r="Z9" s="9">
        <f>SUM(Z10,Z16)</f>
        <v>0</v>
      </c>
      <c r="AA9" s="9">
        <f>SUM(AA10,AA16)</f>
        <v>0</v>
      </c>
      <c r="AD9" s="4">
        <v>164078753</v>
      </c>
      <c r="AE9" s="4">
        <v>7587113</v>
      </c>
    </row>
    <row r="10" spans="1:35" ht="16.899999999999999" customHeight="1" x14ac:dyDescent="0.25">
      <c r="A10" s="10" t="s">
        <v>37</v>
      </c>
      <c r="B10" s="10" t="s">
        <v>38</v>
      </c>
      <c r="C10" s="35" t="s">
        <v>39</v>
      </c>
      <c r="D10" s="36"/>
      <c r="E10" s="36"/>
      <c r="F10" s="36"/>
      <c r="G10" s="36"/>
      <c r="H10" s="36"/>
      <c r="I10" s="37"/>
      <c r="M10" s="6">
        <f t="shared" ref="M10:O13" si="0">SUM(M11)</f>
        <v>7089317.1600000001</v>
      </c>
      <c r="N10" s="6">
        <f t="shared" si="0"/>
        <v>3746468.44</v>
      </c>
      <c r="O10" s="6">
        <f t="shared" si="0"/>
        <v>10835785.6</v>
      </c>
      <c r="S10" s="6">
        <f t="shared" ref="S10:U13" si="1">SUM(S11)</f>
        <v>0</v>
      </c>
      <c r="T10" s="6">
        <f t="shared" si="1"/>
        <v>0</v>
      </c>
      <c r="U10" s="6">
        <f t="shared" si="1"/>
        <v>0</v>
      </c>
      <c r="Y10" s="9">
        <f t="shared" ref="Y10:AA13" si="2">SUM(Y11)</f>
        <v>0</v>
      </c>
      <c r="Z10" s="9">
        <f t="shared" si="2"/>
        <v>0</v>
      </c>
      <c r="AA10" s="9">
        <f t="shared" si="2"/>
        <v>0</v>
      </c>
      <c r="AD10" s="4">
        <v>164078754</v>
      </c>
      <c r="AE10" s="4">
        <v>7590788</v>
      </c>
    </row>
    <row r="11" spans="1:35" ht="16.899999999999999" customHeight="1" x14ac:dyDescent="0.25">
      <c r="A11" s="10" t="s">
        <v>40</v>
      </c>
      <c r="B11" s="10" t="s">
        <v>41</v>
      </c>
      <c r="C11" s="35" t="s">
        <v>42</v>
      </c>
      <c r="D11" s="36"/>
      <c r="E11" s="36"/>
      <c r="F11" s="36"/>
      <c r="G11" s="36"/>
      <c r="H11" s="36"/>
      <c r="I11" s="37"/>
      <c r="M11" s="6">
        <f t="shared" si="0"/>
        <v>7089317.1600000001</v>
      </c>
      <c r="N11" s="6">
        <f t="shared" si="0"/>
        <v>3746468.44</v>
      </c>
      <c r="O11" s="6">
        <f t="shared" si="0"/>
        <v>10835785.6</v>
      </c>
      <c r="S11" s="6">
        <f t="shared" si="1"/>
        <v>0</v>
      </c>
      <c r="T11" s="6">
        <f t="shared" si="1"/>
        <v>0</v>
      </c>
      <c r="U11" s="6">
        <f t="shared" si="1"/>
        <v>0</v>
      </c>
      <c r="Y11" s="9">
        <f t="shared" si="2"/>
        <v>0</v>
      </c>
      <c r="Z11" s="9">
        <f t="shared" si="2"/>
        <v>0</v>
      </c>
      <c r="AA11" s="9">
        <f t="shared" si="2"/>
        <v>0</v>
      </c>
      <c r="AD11" s="4">
        <v>164078755</v>
      </c>
      <c r="AE11" s="4">
        <v>7590784</v>
      </c>
    </row>
    <row r="12" spans="1:35" ht="16.899999999999999" customHeight="1" x14ac:dyDescent="0.25">
      <c r="A12" s="10" t="s">
        <v>43</v>
      </c>
      <c r="B12" s="10" t="s">
        <v>44</v>
      </c>
      <c r="C12" s="35" t="s">
        <v>45</v>
      </c>
      <c r="D12" s="36"/>
      <c r="E12" s="36"/>
      <c r="F12" s="36"/>
      <c r="G12" s="36"/>
      <c r="H12" s="36"/>
      <c r="I12" s="37"/>
      <c r="M12" s="6">
        <f t="shared" si="0"/>
        <v>7089317.1600000001</v>
      </c>
      <c r="N12" s="6">
        <f t="shared" si="0"/>
        <v>3746468.44</v>
      </c>
      <c r="O12" s="6">
        <f t="shared" si="0"/>
        <v>10835785.6</v>
      </c>
      <c r="S12" s="6">
        <f t="shared" si="1"/>
        <v>0</v>
      </c>
      <c r="T12" s="6">
        <f t="shared" si="1"/>
        <v>0</v>
      </c>
      <c r="U12" s="6">
        <f t="shared" si="1"/>
        <v>0</v>
      </c>
      <c r="Y12" s="9">
        <f t="shared" si="2"/>
        <v>0</v>
      </c>
      <c r="Z12" s="9">
        <f t="shared" si="2"/>
        <v>0</v>
      </c>
      <c r="AA12" s="9">
        <f t="shared" si="2"/>
        <v>0</v>
      </c>
      <c r="AD12" s="4">
        <v>164078756</v>
      </c>
      <c r="AE12" s="4">
        <v>7590786</v>
      </c>
    </row>
    <row r="13" spans="1:35" ht="16.899999999999999" customHeight="1" x14ac:dyDescent="0.25">
      <c r="A13" s="10" t="s">
        <v>46</v>
      </c>
      <c r="B13" s="10" t="s">
        <v>47</v>
      </c>
      <c r="C13" s="35" t="s">
        <v>48</v>
      </c>
      <c r="D13" s="36"/>
      <c r="E13" s="36"/>
      <c r="F13" s="36"/>
      <c r="G13" s="36"/>
      <c r="H13" s="36"/>
      <c r="I13" s="37"/>
      <c r="M13" s="6">
        <f t="shared" si="0"/>
        <v>7089317.1600000001</v>
      </c>
      <c r="N13" s="6">
        <f t="shared" si="0"/>
        <v>3746468.44</v>
      </c>
      <c r="O13" s="6">
        <f t="shared" si="0"/>
        <v>10835785.6</v>
      </c>
      <c r="S13" s="6">
        <f t="shared" si="1"/>
        <v>0</v>
      </c>
      <c r="T13" s="6">
        <f t="shared" si="1"/>
        <v>0</v>
      </c>
      <c r="U13" s="6">
        <f t="shared" si="1"/>
        <v>0</v>
      </c>
      <c r="Y13" s="9">
        <f t="shared" si="2"/>
        <v>0</v>
      </c>
      <c r="Z13" s="9">
        <f t="shared" si="2"/>
        <v>0</v>
      </c>
      <c r="AA13" s="9">
        <f t="shared" si="2"/>
        <v>0</v>
      </c>
      <c r="AD13" s="4">
        <v>164078757</v>
      </c>
      <c r="AE13" s="4">
        <v>7590787</v>
      </c>
    </row>
    <row r="14" spans="1:35" ht="56.25" x14ac:dyDescent="0.25">
      <c r="A14" s="10" t="s">
        <v>49</v>
      </c>
      <c r="B14" s="10" t="s">
        <v>50</v>
      </c>
      <c r="C14" s="11" t="s">
        <v>51</v>
      </c>
      <c r="D14" s="12" t="s">
        <v>52</v>
      </c>
      <c r="E14" s="12" t="s">
        <v>53</v>
      </c>
      <c r="F14" s="12" t="s">
        <v>54</v>
      </c>
      <c r="G14" s="13">
        <v>1</v>
      </c>
      <c r="H14" s="13"/>
      <c r="I14" s="13">
        <v>1398.98</v>
      </c>
      <c r="J14" s="14">
        <f>IFERROR(ROUND(SUM(M15)/I14, 2),0)</f>
        <v>5067.49</v>
      </c>
      <c r="K14" s="15">
        <v>2678</v>
      </c>
      <c r="L14" s="14">
        <f>J14+ROUND(K14, 2)</f>
        <v>7745.49</v>
      </c>
      <c r="M14" s="14">
        <f>ROUND(J14*I14, 2)</f>
        <v>7089317.1600000001</v>
      </c>
      <c r="N14" s="14">
        <f>ROUND(I14*ROUND(K14, 2), 2)</f>
        <v>3746468.44</v>
      </c>
      <c r="O14" s="14">
        <f>M14+N14</f>
        <v>10835785.6</v>
      </c>
      <c r="P14" s="14">
        <f>IFERROR(ROUND(SUM(S15)/I14, 2),0)</f>
        <v>0</v>
      </c>
      <c r="Q14" s="16">
        <v>0</v>
      </c>
      <c r="R14" s="14">
        <f>P14+ROUND(Q14, 2)</f>
        <v>0</v>
      </c>
      <c r="S14" s="14">
        <f>ROUND(P14*I14, 2)</f>
        <v>0</v>
      </c>
      <c r="T14" s="14">
        <f>ROUND(I14*ROUND(Q14, 2), 2)</f>
        <v>0</v>
      </c>
      <c r="U14" s="14">
        <f>S14+T14</f>
        <v>0</v>
      </c>
      <c r="V14" s="9">
        <f>ROUND(P14 / 1.2, 2)</f>
        <v>0</v>
      </c>
      <c r="W14" s="9">
        <f>ROUND(Q14 / 1.2, 2)</f>
        <v>0</v>
      </c>
      <c r="X14" s="9">
        <f>ROUND(R14 / 1.2, 2)</f>
        <v>0</v>
      </c>
      <c r="Y14" s="9">
        <f>ROUND(S14 / 1.2, 2)</f>
        <v>0</v>
      </c>
      <c r="Z14" s="9">
        <f>ROUND(T14 / 1.2, 2)</f>
        <v>0</v>
      </c>
      <c r="AA14" s="9">
        <f>Y14+Z14</f>
        <v>0</v>
      </c>
      <c r="AD14" s="4">
        <v>164078759</v>
      </c>
      <c r="AE14" s="4">
        <v>7590789</v>
      </c>
      <c r="AG14" s="4" t="s">
        <v>55</v>
      </c>
      <c r="AH14" s="4" t="s">
        <v>56</v>
      </c>
      <c r="AI14" s="4" t="s">
        <v>57</v>
      </c>
    </row>
    <row r="15" spans="1:35" ht="18.75" x14ac:dyDescent="0.25">
      <c r="A15" s="10" t="s">
        <v>58</v>
      </c>
      <c r="B15" s="10"/>
      <c r="C15" s="17" t="s">
        <v>59</v>
      </c>
      <c r="D15" s="12"/>
      <c r="E15" s="12"/>
      <c r="F15" s="18" t="s">
        <v>54</v>
      </c>
      <c r="G15" s="19">
        <v>1.0149999999999999</v>
      </c>
      <c r="H15" s="20"/>
      <c r="I15" s="20">
        <v>1419.9649999999999</v>
      </c>
      <c r="J15" s="53">
        <v>4992.6000000000004</v>
      </c>
      <c r="M15" s="22">
        <f>ROUND(ROUND(J15, 2)*I15, 2)</f>
        <v>7089317.2599999998</v>
      </c>
      <c r="P15" s="31">
        <v>0</v>
      </c>
      <c r="S15" s="22">
        <f>ROUND(ROUND(P15, 2)*I15, 2)</f>
        <v>0</v>
      </c>
      <c r="V15" s="9">
        <f>ROUND(ROUND(P15, 2)/1.2, 2)</f>
        <v>0</v>
      </c>
      <c r="Y15" s="9">
        <f>ROUND(S15 / 1.2, 2)</f>
        <v>0</v>
      </c>
      <c r="AD15" s="4" t="s">
        <v>60</v>
      </c>
      <c r="AE15" s="4" t="s">
        <v>61</v>
      </c>
      <c r="AF15" s="4" t="s">
        <v>62</v>
      </c>
    </row>
    <row r="16" spans="1:35" ht="16.899999999999999" customHeight="1" x14ac:dyDescent="0.25">
      <c r="A16" s="10" t="s">
        <v>63</v>
      </c>
      <c r="B16" s="10" t="s">
        <v>64</v>
      </c>
      <c r="C16" s="35" t="s">
        <v>65</v>
      </c>
      <c r="D16" s="36"/>
      <c r="E16" s="36"/>
      <c r="F16" s="36"/>
      <c r="G16" s="36"/>
      <c r="H16" s="36"/>
      <c r="I16" s="37"/>
      <c r="M16" s="6">
        <f>SUM(M17,M58)</f>
        <v>41489395.609999999</v>
      </c>
      <c r="N16" s="6">
        <f>SUM(N17,N58)</f>
        <v>13027802.02</v>
      </c>
      <c r="O16" s="6">
        <f>SUM(O17,O58)</f>
        <v>54517197.629999995</v>
      </c>
      <c r="S16" s="6">
        <f>SUM(S17,S58)</f>
        <v>0</v>
      </c>
      <c r="T16" s="6">
        <f>SUM(T17,T58)</f>
        <v>0</v>
      </c>
      <c r="U16" s="6">
        <f>SUM(U17,U58)</f>
        <v>0</v>
      </c>
      <c r="Y16" s="9">
        <f>SUM(Y17,Y58)</f>
        <v>0</v>
      </c>
      <c r="Z16" s="9">
        <f>SUM(Z17,Z58)</f>
        <v>0</v>
      </c>
      <c r="AA16" s="9">
        <f>SUM(AA17,AA58)</f>
        <v>0</v>
      </c>
      <c r="AD16" s="4">
        <v>164078760</v>
      </c>
      <c r="AE16" s="4">
        <v>7587114</v>
      </c>
    </row>
    <row r="17" spans="1:35" ht="16.899999999999999" customHeight="1" x14ac:dyDescent="0.25">
      <c r="A17" s="10" t="s">
        <v>66</v>
      </c>
      <c r="B17" s="10" t="s">
        <v>67</v>
      </c>
      <c r="C17" s="35" t="s">
        <v>68</v>
      </c>
      <c r="D17" s="36"/>
      <c r="E17" s="36"/>
      <c r="F17" s="36"/>
      <c r="G17" s="36"/>
      <c r="H17" s="36"/>
      <c r="I17" s="37"/>
      <c r="M17" s="6">
        <f>SUM(M18,M51)</f>
        <v>41489395.609999999</v>
      </c>
      <c r="N17" s="6">
        <f>SUM(N18,N51)</f>
        <v>13023338.02</v>
      </c>
      <c r="O17" s="6">
        <f>SUM(O18,O51)</f>
        <v>54512733.629999995</v>
      </c>
      <c r="S17" s="6">
        <f>SUM(S18,S51)</f>
        <v>0</v>
      </c>
      <c r="T17" s="6">
        <f>SUM(T18,T51)</f>
        <v>0</v>
      </c>
      <c r="U17" s="6">
        <f>SUM(U18,U51)</f>
        <v>0</v>
      </c>
      <c r="Y17" s="9">
        <f>SUM(Y18,Y51)</f>
        <v>0</v>
      </c>
      <c r="Z17" s="9">
        <f>SUM(Z18,Z51)</f>
        <v>0</v>
      </c>
      <c r="AA17" s="9">
        <f>SUM(AA18,AA51)</f>
        <v>0</v>
      </c>
      <c r="AD17" s="4">
        <v>164078761</v>
      </c>
      <c r="AE17" s="4">
        <v>7587115</v>
      </c>
    </row>
    <row r="18" spans="1:35" ht="16.899999999999999" customHeight="1" x14ac:dyDescent="0.25">
      <c r="A18" s="10" t="s">
        <v>69</v>
      </c>
      <c r="B18" s="10" t="s">
        <v>70</v>
      </c>
      <c r="C18" s="35" t="s">
        <v>71</v>
      </c>
      <c r="D18" s="36"/>
      <c r="E18" s="36"/>
      <c r="F18" s="36"/>
      <c r="G18" s="36"/>
      <c r="H18" s="36"/>
      <c r="I18" s="37"/>
      <c r="M18" s="6">
        <f>SUM(M19,M38)</f>
        <v>41073120.920000002</v>
      </c>
      <c r="N18" s="6">
        <f>SUM(N19,N38)</f>
        <v>12639630.02</v>
      </c>
      <c r="O18" s="6">
        <f>SUM(O19,O38)</f>
        <v>53712750.939999998</v>
      </c>
      <c r="S18" s="6">
        <f>SUM(S19,S38)</f>
        <v>0</v>
      </c>
      <c r="T18" s="6">
        <f>SUM(T19,T38)</f>
        <v>0</v>
      </c>
      <c r="U18" s="6">
        <f>SUM(U19,U38)</f>
        <v>0</v>
      </c>
      <c r="Y18" s="9">
        <f>SUM(Y19,Y38)</f>
        <v>0</v>
      </c>
      <c r="Z18" s="9">
        <f>SUM(Z19,Z38)</f>
        <v>0</v>
      </c>
      <c r="AA18" s="9">
        <f>SUM(AA19,AA38)</f>
        <v>0</v>
      </c>
      <c r="AD18" s="4">
        <v>164078762</v>
      </c>
      <c r="AE18" s="4">
        <v>7587116</v>
      </c>
    </row>
    <row r="19" spans="1:35" ht="16.899999999999999" customHeight="1" x14ac:dyDescent="0.25">
      <c r="A19" s="10" t="s">
        <v>72</v>
      </c>
      <c r="B19" s="10" t="s">
        <v>73</v>
      </c>
      <c r="C19" s="35" t="s">
        <v>74</v>
      </c>
      <c r="D19" s="36"/>
      <c r="E19" s="36"/>
      <c r="F19" s="36"/>
      <c r="G19" s="36"/>
      <c r="H19" s="36"/>
      <c r="I19" s="37"/>
      <c r="M19" s="6">
        <f>SUM(M20,M31)</f>
        <v>38496813.25</v>
      </c>
      <c r="N19" s="6">
        <f>SUM(N20,N31)</f>
        <v>11852835.92</v>
      </c>
      <c r="O19" s="6">
        <f>SUM(O20,O31)</f>
        <v>50349649.170000002</v>
      </c>
      <c r="S19" s="6">
        <f>SUM(S20,S31)</f>
        <v>0</v>
      </c>
      <c r="T19" s="6">
        <f>SUM(T20,T31)</f>
        <v>0</v>
      </c>
      <c r="U19" s="6">
        <f>SUM(U20,U31)</f>
        <v>0</v>
      </c>
      <c r="Y19" s="9">
        <f>SUM(Y20,Y31)</f>
        <v>0</v>
      </c>
      <c r="Z19" s="9">
        <f>SUM(Z20,Z31)</f>
        <v>0</v>
      </c>
      <c r="AA19" s="9">
        <f>SUM(AA20,AA31)</f>
        <v>0</v>
      </c>
      <c r="AD19" s="4">
        <v>164078763</v>
      </c>
      <c r="AE19" s="4">
        <v>7587117</v>
      </c>
    </row>
    <row r="20" spans="1:35" ht="16.899999999999999" customHeight="1" x14ac:dyDescent="0.25">
      <c r="A20" s="10" t="s">
        <v>75</v>
      </c>
      <c r="B20" s="10" t="s">
        <v>76</v>
      </c>
      <c r="C20" s="35" t="s">
        <v>77</v>
      </c>
      <c r="D20" s="36"/>
      <c r="E20" s="36"/>
      <c r="F20" s="36"/>
      <c r="G20" s="36"/>
      <c r="H20" s="36"/>
      <c r="I20" s="37"/>
      <c r="M20" s="6">
        <f>SUM(M21,M23,M25,M27,M29)</f>
        <v>15646839.25</v>
      </c>
      <c r="N20" s="6">
        <f>SUM(N21,N23,N25,N27,N29)</f>
        <v>6645528.9199999999</v>
      </c>
      <c r="O20" s="6">
        <f>SUM(O21,O23,O25,O27,O29)</f>
        <v>22292368.170000002</v>
      </c>
      <c r="S20" s="6">
        <f>SUM(S21,S23,S25,S27,S29)</f>
        <v>0</v>
      </c>
      <c r="T20" s="6">
        <f>SUM(T21,T23,T25,T27,T29)</f>
        <v>0</v>
      </c>
      <c r="U20" s="6">
        <f>SUM(U21,U23,U25,U27,U29)</f>
        <v>0</v>
      </c>
      <c r="Y20" s="9">
        <f>SUM(Y21,Y23,Y25,Y27,Y29)</f>
        <v>0</v>
      </c>
      <c r="Z20" s="9">
        <f>SUM(Z21,Z23,Z25,Z27,Z29)</f>
        <v>0</v>
      </c>
      <c r="AA20" s="9">
        <f>SUM(AA21,AA23,AA25,AA27,AA29)</f>
        <v>0</v>
      </c>
      <c r="AD20" s="4">
        <v>164078764</v>
      </c>
      <c r="AE20" s="4">
        <v>7587112</v>
      </c>
    </row>
    <row r="21" spans="1:35" ht="56.25" x14ac:dyDescent="0.25">
      <c r="A21" s="10" t="s">
        <v>78</v>
      </c>
      <c r="B21" s="10" t="s">
        <v>79</v>
      </c>
      <c r="C21" s="11" t="s">
        <v>80</v>
      </c>
      <c r="D21" s="12" t="s">
        <v>52</v>
      </c>
      <c r="E21" s="12" t="s">
        <v>81</v>
      </c>
      <c r="F21" s="12" t="s">
        <v>54</v>
      </c>
      <c r="G21" s="13">
        <v>1</v>
      </c>
      <c r="H21" s="13"/>
      <c r="I21" s="13">
        <v>6606.28</v>
      </c>
      <c r="J21" s="14">
        <f>IFERROR(ROUND(SUM(M22)/I21, 2),0)</f>
        <v>825</v>
      </c>
      <c r="K21" s="15">
        <v>449</v>
      </c>
      <c r="L21" s="14">
        <f>J21+ROUND(K21, 2)</f>
        <v>1274</v>
      </c>
      <c r="M21" s="14">
        <f>ROUND(J21*I21, 2)</f>
        <v>5450181</v>
      </c>
      <c r="N21" s="14">
        <f>ROUND(I21*ROUND(K21, 2), 2)</f>
        <v>2966219.72</v>
      </c>
      <c r="O21" s="14">
        <f>M21+N21</f>
        <v>8416400.7200000007</v>
      </c>
      <c r="P21" s="14">
        <f>IFERROR(ROUND(SUM(S22)/I21, 2),0)</f>
        <v>0</v>
      </c>
      <c r="Q21" s="16">
        <v>0</v>
      </c>
      <c r="R21" s="14">
        <f>P21+ROUND(Q21, 2)</f>
        <v>0</v>
      </c>
      <c r="S21" s="14">
        <f>ROUND(P21*I21, 2)</f>
        <v>0</v>
      </c>
      <c r="T21" s="14">
        <f>ROUND(I21*ROUND(Q21, 2), 2)</f>
        <v>0</v>
      </c>
      <c r="U21" s="14">
        <f>S21+T21</f>
        <v>0</v>
      </c>
      <c r="V21" s="9">
        <f>ROUND(P21 / 1.2, 2)</f>
        <v>0</v>
      </c>
      <c r="W21" s="9">
        <f>ROUND(Q21 / 1.2, 2)</f>
        <v>0</v>
      </c>
      <c r="X21" s="9">
        <f>ROUND(R21 / 1.2, 2)</f>
        <v>0</v>
      </c>
      <c r="Y21" s="9">
        <f>ROUND(S21 / 1.2, 2)</f>
        <v>0</v>
      </c>
      <c r="Z21" s="9">
        <f>ROUND(T21 / 1.2, 2)</f>
        <v>0</v>
      </c>
      <c r="AA21" s="9">
        <f>Y21+Z21</f>
        <v>0</v>
      </c>
      <c r="AD21" s="4">
        <v>164078766</v>
      </c>
      <c r="AE21" s="4">
        <v>7587109</v>
      </c>
      <c r="AG21" s="4" t="s">
        <v>82</v>
      </c>
      <c r="AH21" s="4" t="s">
        <v>83</v>
      </c>
      <c r="AI21" s="4" t="s">
        <v>84</v>
      </c>
    </row>
    <row r="22" spans="1:35" ht="18.75" x14ac:dyDescent="0.25">
      <c r="A22" s="10" t="s">
        <v>85</v>
      </c>
      <c r="B22" s="10"/>
      <c r="C22" s="24" t="s">
        <v>86</v>
      </c>
      <c r="D22" s="12"/>
      <c r="E22" s="12"/>
      <c r="F22" s="18" t="s">
        <v>54</v>
      </c>
      <c r="G22" s="19">
        <v>1.1000000000000001</v>
      </c>
      <c r="H22" s="20"/>
      <c r="I22" s="20">
        <v>7266.9080000000004</v>
      </c>
      <c r="J22" s="21">
        <v>750</v>
      </c>
      <c r="M22" s="22">
        <f>ROUND(ROUND(J22, 2)*I22, 2)</f>
        <v>5450181</v>
      </c>
      <c r="P22" s="23">
        <v>0</v>
      </c>
      <c r="S22" s="22">
        <f>ROUND(ROUND(P22, 2)*I22, 2)</f>
        <v>0</v>
      </c>
      <c r="V22" s="9">
        <f>ROUND(ROUND(P22, 2)/1.2, 2)</f>
        <v>0</v>
      </c>
      <c r="Y22" s="9">
        <f t="shared" ref="Y22:Y30" si="3">ROUND(S22 / 1.2, 2)</f>
        <v>0</v>
      </c>
      <c r="AD22" s="4" t="s">
        <v>87</v>
      </c>
      <c r="AE22" s="4" t="s">
        <v>88</v>
      </c>
      <c r="AF22" s="4" t="s">
        <v>89</v>
      </c>
    </row>
    <row r="23" spans="1:35" ht="56.25" x14ac:dyDescent="0.25">
      <c r="A23" s="10" t="s">
        <v>90</v>
      </c>
      <c r="B23" s="10" t="s">
        <v>79</v>
      </c>
      <c r="C23" s="11" t="s">
        <v>80</v>
      </c>
      <c r="D23" s="12" t="s">
        <v>52</v>
      </c>
      <c r="E23" s="12"/>
      <c r="F23" s="12" t="s">
        <v>54</v>
      </c>
      <c r="G23" s="13">
        <v>1</v>
      </c>
      <c r="H23" s="13"/>
      <c r="I23" s="13">
        <v>3497.4450000000002</v>
      </c>
      <c r="J23" s="14">
        <f>IFERROR(ROUND(SUM(M24)/I23, 2),0)</f>
        <v>1430</v>
      </c>
      <c r="K23" s="15">
        <v>449</v>
      </c>
      <c r="L23" s="14">
        <f>J23+ROUND(K23, 2)</f>
        <v>1879</v>
      </c>
      <c r="M23" s="14">
        <f>ROUND(J23*I23, 2)</f>
        <v>5001346.3499999996</v>
      </c>
      <c r="N23" s="14">
        <f>ROUND(I23*ROUND(K23, 2), 2)</f>
        <v>1570352.81</v>
      </c>
      <c r="O23" s="14">
        <f>M23+N23</f>
        <v>6571699.1600000001</v>
      </c>
      <c r="P23" s="14">
        <f>IFERROR(ROUND(SUM(S24)/I23, 2),0)</f>
        <v>0</v>
      </c>
      <c r="Q23" s="16">
        <v>0</v>
      </c>
      <c r="R23" s="14">
        <f>P23+ROUND(Q23, 2)</f>
        <v>0</v>
      </c>
      <c r="S23" s="14">
        <f>ROUND(P23*I23, 2)</f>
        <v>0</v>
      </c>
      <c r="T23" s="14">
        <f>ROUND(I23*ROUND(Q23, 2), 2)</f>
        <v>0</v>
      </c>
      <c r="U23" s="14">
        <f>S23+T23</f>
        <v>0</v>
      </c>
      <c r="V23" s="9">
        <f>ROUND(P23 / 1.2, 2)</f>
        <v>0</v>
      </c>
      <c r="W23" s="9">
        <f>ROUND(Q23 / 1.2, 2)</f>
        <v>0</v>
      </c>
      <c r="X23" s="9">
        <f>ROUND(R23 / 1.2, 2)</f>
        <v>0</v>
      </c>
      <c r="Y23" s="9">
        <f t="shared" si="3"/>
        <v>0</v>
      </c>
      <c r="Z23" s="9">
        <f>ROUND(T23 / 1.2, 2)</f>
        <v>0</v>
      </c>
      <c r="AA23" s="9">
        <f>Y23+Z23</f>
        <v>0</v>
      </c>
      <c r="AD23" s="4">
        <v>164078795</v>
      </c>
      <c r="AE23" s="4">
        <v>7587110</v>
      </c>
      <c r="AG23" s="4" t="s">
        <v>82</v>
      </c>
      <c r="AH23" s="4" t="s">
        <v>83</v>
      </c>
      <c r="AI23" s="4" t="s">
        <v>84</v>
      </c>
    </row>
    <row r="24" spans="1:35" ht="18.75" x14ac:dyDescent="0.25">
      <c r="A24" s="10" t="s">
        <v>91</v>
      </c>
      <c r="B24" s="10"/>
      <c r="C24" s="24" t="s">
        <v>92</v>
      </c>
      <c r="D24" s="12"/>
      <c r="E24" s="12" t="s">
        <v>93</v>
      </c>
      <c r="F24" s="18" t="s">
        <v>54</v>
      </c>
      <c r="G24" s="19">
        <v>1.1000000000000001</v>
      </c>
      <c r="H24" s="20"/>
      <c r="I24" s="20">
        <v>3847.19</v>
      </c>
      <c r="J24" s="21">
        <v>1300</v>
      </c>
      <c r="M24" s="22">
        <f>ROUND(ROUND(J24, 2)*I24, 2)</f>
        <v>5001347</v>
      </c>
      <c r="P24" s="23">
        <v>0</v>
      </c>
      <c r="S24" s="22">
        <f>ROUND(ROUND(P24, 2)*I24, 2)</f>
        <v>0</v>
      </c>
      <c r="V24" s="9">
        <f>ROUND(ROUND(P24, 2)/1.2, 2)</f>
        <v>0</v>
      </c>
      <c r="Y24" s="9">
        <f t="shared" si="3"/>
        <v>0</v>
      </c>
      <c r="AD24" s="4" t="s">
        <v>94</v>
      </c>
      <c r="AE24" s="4" t="s">
        <v>95</v>
      </c>
      <c r="AF24" s="4" t="s">
        <v>96</v>
      </c>
    </row>
    <row r="25" spans="1:35" ht="56.25" x14ac:dyDescent="0.25">
      <c r="A25" s="10" t="s">
        <v>97</v>
      </c>
      <c r="B25" s="10" t="s">
        <v>98</v>
      </c>
      <c r="C25" s="11" t="s">
        <v>99</v>
      </c>
      <c r="D25" s="12" t="s">
        <v>52</v>
      </c>
      <c r="E25" s="12" t="s">
        <v>100</v>
      </c>
      <c r="F25" s="12" t="s">
        <v>54</v>
      </c>
      <c r="G25" s="13">
        <v>1</v>
      </c>
      <c r="H25" s="13"/>
      <c r="I25" s="13">
        <v>1165.81</v>
      </c>
      <c r="J25" s="14">
        <f>IFERROR(ROUND(SUM(M26)/I25, 2),0)</f>
        <v>1328.25</v>
      </c>
      <c r="K25" s="15">
        <v>589</v>
      </c>
      <c r="L25" s="14">
        <f>J25+ROUND(K25, 2)</f>
        <v>1917.25</v>
      </c>
      <c r="M25" s="14">
        <f>ROUND(J25*I25, 2)</f>
        <v>1548487.13</v>
      </c>
      <c r="N25" s="14">
        <f>ROUND(I25*ROUND(K25, 2), 2)</f>
        <v>686662.09</v>
      </c>
      <c r="O25" s="14">
        <f>M25+N25</f>
        <v>2235149.2199999997</v>
      </c>
      <c r="P25" s="14">
        <f>IFERROR(ROUND(SUM(S26)/I25, 2),0)</f>
        <v>0</v>
      </c>
      <c r="Q25" s="16">
        <v>0</v>
      </c>
      <c r="R25" s="14">
        <f>P25+ROUND(Q25, 2)</f>
        <v>0</v>
      </c>
      <c r="S25" s="14">
        <f>ROUND(P25*I25, 2)</f>
        <v>0</v>
      </c>
      <c r="T25" s="14">
        <f>ROUND(I25*ROUND(Q25, 2), 2)</f>
        <v>0</v>
      </c>
      <c r="U25" s="14">
        <f>S25+T25</f>
        <v>0</v>
      </c>
      <c r="V25" s="9">
        <f>ROUND(P25 / 1.2, 2)</f>
        <v>0</v>
      </c>
      <c r="W25" s="9">
        <f>ROUND(Q25 / 1.2, 2)</f>
        <v>0</v>
      </c>
      <c r="X25" s="9">
        <f>ROUND(R25 / 1.2, 2)</f>
        <v>0</v>
      </c>
      <c r="Y25" s="9">
        <f t="shared" si="3"/>
        <v>0</v>
      </c>
      <c r="Z25" s="9">
        <f>ROUND(T25 / 1.2, 2)</f>
        <v>0</v>
      </c>
      <c r="AA25" s="9">
        <f>Y25+Z25</f>
        <v>0</v>
      </c>
      <c r="AD25" s="4">
        <v>164078767</v>
      </c>
      <c r="AE25" s="4">
        <v>7587120</v>
      </c>
      <c r="AG25" s="4" t="s">
        <v>101</v>
      </c>
      <c r="AH25" s="4" t="s">
        <v>102</v>
      </c>
      <c r="AI25" s="4" t="s">
        <v>84</v>
      </c>
    </row>
    <row r="26" spans="1:35" ht="18.75" x14ac:dyDescent="0.25">
      <c r="A26" s="10" t="s">
        <v>103</v>
      </c>
      <c r="B26" s="10"/>
      <c r="C26" s="24" t="s">
        <v>104</v>
      </c>
      <c r="D26" s="12"/>
      <c r="E26" s="12"/>
      <c r="F26" s="18" t="s">
        <v>54</v>
      </c>
      <c r="G26" s="19">
        <v>1.1499999999999999</v>
      </c>
      <c r="H26" s="20"/>
      <c r="I26" s="20">
        <v>1340.682</v>
      </c>
      <c r="J26" s="21">
        <v>1155</v>
      </c>
      <c r="M26" s="22">
        <f>ROUND(ROUND(J26, 2)*I26, 2)</f>
        <v>1548487.71</v>
      </c>
      <c r="P26" s="23">
        <v>0</v>
      </c>
      <c r="S26" s="22">
        <f>ROUND(ROUND(P26, 2)*I26, 2)</f>
        <v>0</v>
      </c>
      <c r="V26" s="9">
        <f>ROUND(ROUND(P26, 2)/1.2, 2)</f>
        <v>0</v>
      </c>
      <c r="Y26" s="9">
        <f t="shared" si="3"/>
        <v>0</v>
      </c>
      <c r="AD26" s="4" t="s">
        <v>105</v>
      </c>
      <c r="AE26" s="4" t="s">
        <v>106</v>
      </c>
      <c r="AF26" s="4" t="s">
        <v>107</v>
      </c>
    </row>
    <row r="27" spans="1:35" ht="37.5" x14ac:dyDescent="0.25">
      <c r="A27" s="10" t="s">
        <v>108</v>
      </c>
      <c r="B27" s="10" t="s">
        <v>109</v>
      </c>
      <c r="C27" s="11" t="s">
        <v>110</v>
      </c>
      <c r="D27" s="12"/>
      <c r="E27" s="12" t="s">
        <v>100</v>
      </c>
      <c r="F27" s="12" t="s">
        <v>111</v>
      </c>
      <c r="G27" s="13">
        <v>1</v>
      </c>
      <c r="H27" s="13"/>
      <c r="I27" s="13">
        <v>7772.1</v>
      </c>
      <c r="J27" s="14">
        <f>IFERROR(ROUND(SUM(M28)/I27, 2),0)</f>
        <v>50.27</v>
      </c>
      <c r="K27" s="15">
        <v>39</v>
      </c>
      <c r="L27" s="14">
        <f>J27+ROUND(K27, 2)</f>
        <v>89.27000000000001</v>
      </c>
      <c r="M27" s="14">
        <f>ROUND(J27*I27, 2)</f>
        <v>390703.47</v>
      </c>
      <c r="N27" s="14">
        <f>ROUND(I27*ROUND(K27, 2), 2)</f>
        <v>303111.90000000002</v>
      </c>
      <c r="O27" s="14">
        <f>M27+N27</f>
        <v>693815.37</v>
      </c>
      <c r="P27" s="14">
        <f>IFERROR(ROUND(SUM(S28)/I27, 2),0)</f>
        <v>0</v>
      </c>
      <c r="Q27" s="16">
        <v>0</v>
      </c>
      <c r="R27" s="14">
        <f>P27+ROUND(Q27, 2)</f>
        <v>0</v>
      </c>
      <c r="S27" s="14">
        <f>ROUND(P27*I27, 2)</f>
        <v>0</v>
      </c>
      <c r="T27" s="14">
        <f>ROUND(I27*ROUND(Q27, 2), 2)</f>
        <v>0</v>
      </c>
      <c r="U27" s="14">
        <f>S27+T27</f>
        <v>0</v>
      </c>
      <c r="V27" s="9">
        <f>ROUND(P27 / 1.2, 2)</f>
        <v>0</v>
      </c>
      <c r="W27" s="9">
        <f>ROUND(Q27 / 1.2, 2)</f>
        <v>0</v>
      </c>
      <c r="X27" s="9">
        <f>ROUND(R27 / 1.2, 2)</f>
        <v>0</v>
      </c>
      <c r="Y27" s="9">
        <f t="shared" si="3"/>
        <v>0</v>
      </c>
      <c r="Z27" s="9">
        <f>ROUND(T27 / 1.2, 2)</f>
        <v>0</v>
      </c>
      <c r="AA27" s="9">
        <f>Y27+Z27</f>
        <v>0</v>
      </c>
      <c r="AD27" s="4">
        <v>164078769</v>
      </c>
      <c r="AE27" s="4">
        <v>7587119</v>
      </c>
      <c r="AG27" s="4" t="s">
        <v>112</v>
      </c>
      <c r="AH27" s="4" t="s">
        <v>113</v>
      </c>
      <c r="AI27" s="4" t="s">
        <v>84</v>
      </c>
    </row>
    <row r="28" spans="1:35" ht="18.75" x14ac:dyDescent="0.25">
      <c r="A28" s="10" t="s">
        <v>114</v>
      </c>
      <c r="B28" s="10"/>
      <c r="C28" s="24" t="s">
        <v>115</v>
      </c>
      <c r="D28" s="12"/>
      <c r="E28" s="12"/>
      <c r="F28" s="18" t="s">
        <v>111</v>
      </c>
      <c r="G28" s="19">
        <v>1.1000000000000001</v>
      </c>
      <c r="H28" s="19"/>
      <c r="I28" s="19">
        <v>8549.31</v>
      </c>
      <c r="J28" s="21">
        <v>45.7</v>
      </c>
      <c r="M28" s="22">
        <f>ROUND(ROUND(J28, 2)*I28, 2)</f>
        <v>390703.47</v>
      </c>
      <c r="P28" s="23">
        <v>0</v>
      </c>
      <c r="S28" s="22">
        <f>ROUND(ROUND(P28, 2)*I28, 2)</f>
        <v>0</v>
      </c>
      <c r="V28" s="9">
        <f>ROUND(ROUND(P28, 2)/1.2, 2)</f>
        <v>0</v>
      </c>
      <c r="Y28" s="9">
        <f t="shared" si="3"/>
        <v>0</v>
      </c>
      <c r="AD28" s="4" t="s">
        <v>116</v>
      </c>
      <c r="AE28" s="4" t="s">
        <v>117</v>
      </c>
      <c r="AF28" s="4" t="s">
        <v>118</v>
      </c>
    </row>
    <row r="29" spans="1:35" ht="56.25" x14ac:dyDescent="0.25">
      <c r="A29" s="10" t="s">
        <v>119</v>
      </c>
      <c r="B29" s="10" t="s">
        <v>120</v>
      </c>
      <c r="C29" s="11" t="s">
        <v>121</v>
      </c>
      <c r="D29" s="12"/>
      <c r="E29" s="12" t="s">
        <v>122</v>
      </c>
      <c r="F29" s="12" t="s">
        <v>111</v>
      </c>
      <c r="G29" s="13">
        <v>1</v>
      </c>
      <c r="H29" s="13"/>
      <c r="I29" s="13">
        <v>7772.1</v>
      </c>
      <c r="J29" s="14">
        <f>IFERROR(ROUND(SUM(M30)/I29, 2),0)</f>
        <v>418.95</v>
      </c>
      <c r="K29" s="15">
        <v>144</v>
      </c>
      <c r="L29" s="14">
        <f>J29+ROUND(K29, 2)</f>
        <v>562.95000000000005</v>
      </c>
      <c r="M29" s="14">
        <f>ROUND(J29*I29, 2)</f>
        <v>3256121.3</v>
      </c>
      <c r="N29" s="14">
        <f>ROUND(I29*ROUND(K29, 2), 2)</f>
        <v>1119182.3999999999</v>
      </c>
      <c r="O29" s="14">
        <f>M29+N29</f>
        <v>4375303.6999999993</v>
      </c>
      <c r="P29" s="14">
        <f>IFERROR(ROUND(SUM(S30)/I29, 2),0)</f>
        <v>0</v>
      </c>
      <c r="Q29" s="16">
        <v>0</v>
      </c>
      <c r="R29" s="14">
        <f>P29+ROUND(Q29, 2)</f>
        <v>0</v>
      </c>
      <c r="S29" s="14">
        <f>ROUND(P29*I29, 2)</f>
        <v>0</v>
      </c>
      <c r="T29" s="14">
        <f>ROUND(I29*ROUND(Q29, 2), 2)</f>
        <v>0</v>
      </c>
      <c r="U29" s="14">
        <f>S29+T29</f>
        <v>0</v>
      </c>
      <c r="V29" s="9">
        <f>ROUND(P29 / 1.2, 2)</f>
        <v>0</v>
      </c>
      <c r="W29" s="9">
        <f>ROUND(Q29 / 1.2, 2)</f>
        <v>0</v>
      </c>
      <c r="X29" s="9">
        <f>ROUND(R29 / 1.2, 2)</f>
        <v>0</v>
      </c>
      <c r="Y29" s="9">
        <f t="shared" si="3"/>
        <v>0</v>
      </c>
      <c r="Z29" s="9">
        <f>ROUND(T29 / 1.2, 2)</f>
        <v>0</v>
      </c>
      <c r="AA29" s="9">
        <f>Y29+Z29</f>
        <v>0</v>
      </c>
      <c r="AD29" s="4">
        <v>164078771</v>
      </c>
      <c r="AE29" s="4">
        <v>7592186</v>
      </c>
      <c r="AG29" s="4" t="s">
        <v>123</v>
      </c>
      <c r="AH29" s="4" t="s">
        <v>124</v>
      </c>
      <c r="AI29" s="4" t="s">
        <v>84</v>
      </c>
    </row>
    <row r="30" spans="1:35" ht="18.75" x14ac:dyDescent="0.25">
      <c r="A30" s="10" t="s">
        <v>125</v>
      </c>
      <c r="B30" s="10"/>
      <c r="C30" s="24" t="s">
        <v>126</v>
      </c>
      <c r="D30" s="12"/>
      <c r="E30" s="12"/>
      <c r="F30" s="18" t="s">
        <v>111</v>
      </c>
      <c r="G30" s="19">
        <v>1</v>
      </c>
      <c r="H30" s="20"/>
      <c r="I30" s="20">
        <v>7772.1</v>
      </c>
      <c r="J30" s="21">
        <v>418.95</v>
      </c>
      <c r="M30" s="22">
        <f>ROUND(ROUND(J30, 2)*I30, 2)</f>
        <v>3256121.3</v>
      </c>
      <c r="P30" s="23">
        <v>0</v>
      </c>
      <c r="S30" s="22">
        <f>ROUND(ROUND(P30, 2)*I30, 2)</f>
        <v>0</v>
      </c>
      <c r="V30" s="9">
        <f>ROUND(ROUND(P30, 2)/1.2, 2)</f>
        <v>0</v>
      </c>
      <c r="Y30" s="9">
        <f t="shared" si="3"/>
        <v>0</v>
      </c>
      <c r="AD30" s="4" t="s">
        <v>127</v>
      </c>
      <c r="AE30" s="4" t="s">
        <v>128</v>
      </c>
      <c r="AF30" s="4" t="s">
        <v>129</v>
      </c>
    </row>
    <row r="31" spans="1:35" ht="16.899999999999999" customHeight="1" x14ac:dyDescent="0.25">
      <c r="A31" s="10" t="s">
        <v>130</v>
      </c>
      <c r="B31" s="10" t="s">
        <v>131</v>
      </c>
      <c r="C31" s="35" t="s">
        <v>132</v>
      </c>
      <c r="D31" s="36"/>
      <c r="E31" s="36"/>
      <c r="F31" s="36"/>
      <c r="G31" s="36"/>
      <c r="H31" s="36"/>
      <c r="I31" s="37"/>
      <c r="M31" s="6">
        <f>SUM(M32,M34,M36)</f>
        <v>22849974</v>
      </c>
      <c r="N31" s="6">
        <f>SUM(N32,N34,N36)</f>
        <v>5207307</v>
      </c>
      <c r="O31" s="6">
        <f>SUM(O32,O34,O36)</f>
        <v>28057281</v>
      </c>
      <c r="S31" s="6">
        <f>SUM(S32,S34,S36)</f>
        <v>0</v>
      </c>
      <c r="T31" s="6">
        <f>SUM(T32,T34,T36)</f>
        <v>0</v>
      </c>
      <c r="U31" s="6">
        <f>SUM(U32,U34,U36)</f>
        <v>0</v>
      </c>
      <c r="Y31" s="9">
        <f>SUM(Y32,Y34,Y36)</f>
        <v>0</v>
      </c>
      <c r="Z31" s="9">
        <f>SUM(Z32,Z34,Z36)</f>
        <v>0</v>
      </c>
      <c r="AA31" s="9">
        <f>SUM(AA32,AA34,AA36)</f>
        <v>0</v>
      </c>
      <c r="AD31" s="4">
        <v>164078772</v>
      </c>
      <c r="AE31" s="4">
        <v>7592057</v>
      </c>
    </row>
    <row r="32" spans="1:35" ht="37.5" x14ac:dyDescent="0.25">
      <c r="A32" s="10" t="s">
        <v>133</v>
      </c>
      <c r="B32" s="10" t="s">
        <v>134</v>
      </c>
      <c r="C32" s="11" t="s">
        <v>135</v>
      </c>
      <c r="D32" s="12" t="s">
        <v>52</v>
      </c>
      <c r="E32" s="12" t="s">
        <v>100</v>
      </c>
      <c r="F32" s="12" t="s">
        <v>111</v>
      </c>
      <c r="G32" s="13">
        <v>1</v>
      </c>
      <c r="H32" s="13"/>
      <c r="I32" s="13">
        <v>7772.1</v>
      </c>
      <c r="J32" s="14">
        <f>IFERROR(ROUND(SUM(M33)/I32, 2),0)</f>
        <v>700</v>
      </c>
      <c r="K32" s="15">
        <v>199</v>
      </c>
      <c r="L32" s="14">
        <f>J32+ROUND(K32, 2)</f>
        <v>899</v>
      </c>
      <c r="M32" s="14">
        <f>ROUND(J32*I32, 2)</f>
        <v>5440470</v>
      </c>
      <c r="N32" s="14">
        <f>ROUND(I32*ROUND(K32, 2), 2)</f>
        <v>1546647.9</v>
      </c>
      <c r="O32" s="14">
        <f>M32+N32</f>
        <v>6987117.9000000004</v>
      </c>
      <c r="P32" s="14">
        <f>IFERROR(ROUND(SUM(S33)/I32, 2),0)</f>
        <v>0</v>
      </c>
      <c r="Q32" s="16">
        <v>0</v>
      </c>
      <c r="R32" s="14">
        <f>P32+ROUND(Q32, 2)</f>
        <v>0</v>
      </c>
      <c r="S32" s="14">
        <f>ROUND(P32*I32, 2)</f>
        <v>0</v>
      </c>
      <c r="T32" s="14">
        <f>ROUND(I32*ROUND(Q32, 2), 2)</f>
        <v>0</v>
      </c>
      <c r="U32" s="14">
        <f>S32+T32</f>
        <v>0</v>
      </c>
      <c r="V32" s="9">
        <f>ROUND(P32 / 1.2, 2)</f>
        <v>0</v>
      </c>
      <c r="W32" s="9">
        <f>ROUND(Q32 / 1.2, 2)</f>
        <v>0</v>
      </c>
      <c r="X32" s="9">
        <f>ROUND(R32 / 1.2, 2)</f>
        <v>0</v>
      </c>
      <c r="Y32" s="9">
        <f>ROUND(S32 / 1.2, 2)</f>
        <v>0</v>
      </c>
      <c r="Z32" s="9">
        <f>ROUND(T32 / 1.2, 2)</f>
        <v>0</v>
      </c>
      <c r="AA32" s="9">
        <f>Y32+Z32</f>
        <v>0</v>
      </c>
      <c r="AD32" s="4">
        <v>164078774</v>
      </c>
      <c r="AE32" s="4">
        <v>7597790</v>
      </c>
      <c r="AG32" s="4" t="s">
        <v>136</v>
      </c>
      <c r="AH32" s="4" t="s">
        <v>137</v>
      </c>
      <c r="AI32" s="4" t="s">
        <v>84</v>
      </c>
    </row>
    <row r="33" spans="1:35" ht="37.5" x14ac:dyDescent="0.25">
      <c r="A33" s="10" t="s">
        <v>138</v>
      </c>
      <c r="B33" s="10"/>
      <c r="C33" s="24" t="s">
        <v>139</v>
      </c>
      <c r="D33" s="12"/>
      <c r="E33" s="12" t="s">
        <v>140</v>
      </c>
      <c r="F33" s="18" t="s">
        <v>54</v>
      </c>
      <c r="G33" s="19">
        <v>0.05</v>
      </c>
      <c r="H33" s="19"/>
      <c r="I33" s="19">
        <v>388.60500000000002</v>
      </c>
      <c r="J33" s="21">
        <v>14000</v>
      </c>
      <c r="M33" s="22">
        <f>ROUND(ROUND(J33, 2)*I33, 2)</f>
        <v>5440470</v>
      </c>
      <c r="P33" s="23">
        <v>0</v>
      </c>
      <c r="S33" s="22">
        <f>ROUND(ROUND(P33, 2)*I33, 2)</f>
        <v>0</v>
      </c>
      <c r="V33" s="9">
        <f>ROUND(ROUND(P33, 2)/1.2, 2)</f>
        <v>0</v>
      </c>
      <c r="Y33" s="9">
        <f>ROUND(S33 / 1.2, 2)</f>
        <v>0</v>
      </c>
      <c r="AD33" s="4" t="s">
        <v>141</v>
      </c>
      <c r="AE33" s="4" t="s">
        <v>142</v>
      </c>
      <c r="AF33" s="4" t="s">
        <v>143</v>
      </c>
    </row>
    <row r="34" spans="1:35" ht="37.5" x14ac:dyDescent="0.25">
      <c r="A34" s="10" t="s">
        <v>144</v>
      </c>
      <c r="B34" s="10" t="s">
        <v>145</v>
      </c>
      <c r="C34" s="11" t="s">
        <v>146</v>
      </c>
      <c r="D34" s="12" t="s">
        <v>52</v>
      </c>
      <c r="E34" s="12"/>
      <c r="F34" s="12" t="s">
        <v>111</v>
      </c>
      <c r="G34" s="13">
        <v>1</v>
      </c>
      <c r="H34" s="13"/>
      <c r="I34" s="13">
        <v>7772.1</v>
      </c>
      <c r="J34" s="14">
        <f>IFERROR(ROUND(SUM(M35)/I34, 2),0)</f>
        <v>980</v>
      </c>
      <c r="K34" s="15">
        <v>223</v>
      </c>
      <c r="L34" s="14">
        <f>J34+ROUND(K34, 2)</f>
        <v>1203</v>
      </c>
      <c r="M34" s="14">
        <f>ROUND(J34*I34, 2)</f>
        <v>7616658</v>
      </c>
      <c r="N34" s="14">
        <f>ROUND(I34*ROUND(K34, 2), 2)</f>
        <v>1733178.3</v>
      </c>
      <c r="O34" s="14">
        <f>M34+N34</f>
        <v>9349836.3000000007</v>
      </c>
      <c r="P34" s="14">
        <f>IFERROR(ROUND(SUM(S35)/I34, 2),0)</f>
        <v>0</v>
      </c>
      <c r="Q34" s="16">
        <v>0</v>
      </c>
      <c r="R34" s="14">
        <f>P34+ROUND(Q34, 2)</f>
        <v>0</v>
      </c>
      <c r="S34" s="14">
        <f>ROUND(P34*I34, 2)</f>
        <v>0</v>
      </c>
      <c r="T34" s="14">
        <f>ROUND(I34*ROUND(Q34, 2), 2)</f>
        <v>0</v>
      </c>
      <c r="U34" s="14">
        <f>S34+T34</f>
        <v>0</v>
      </c>
      <c r="V34" s="9">
        <f>ROUND(P34 / 1.2, 2)</f>
        <v>0</v>
      </c>
      <c r="W34" s="9">
        <f>ROUND(Q34 / 1.2, 2)</f>
        <v>0</v>
      </c>
      <c r="X34" s="9">
        <f>ROUND(R34 / 1.2, 2)</f>
        <v>0</v>
      </c>
      <c r="Y34" s="9">
        <f>ROUND(S34 / 1.2, 2)</f>
        <v>0</v>
      </c>
      <c r="Z34" s="9">
        <f>ROUND(T34 / 1.2, 2)</f>
        <v>0</v>
      </c>
      <c r="AA34" s="9">
        <f>Y34+Z34</f>
        <v>0</v>
      </c>
      <c r="AD34" s="4">
        <v>164078775</v>
      </c>
      <c r="AE34" s="4">
        <v>7596968</v>
      </c>
      <c r="AG34" s="4" t="s">
        <v>147</v>
      </c>
      <c r="AH34" s="4" t="s">
        <v>148</v>
      </c>
      <c r="AI34" s="4" t="s">
        <v>84</v>
      </c>
    </row>
    <row r="35" spans="1:35" ht="37.5" x14ac:dyDescent="0.25">
      <c r="A35" s="10" t="s">
        <v>149</v>
      </c>
      <c r="B35" s="10"/>
      <c r="C35" s="24" t="s">
        <v>150</v>
      </c>
      <c r="D35" s="12"/>
      <c r="E35" s="12"/>
      <c r="F35" s="18" t="s">
        <v>54</v>
      </c>
      <c r="G35" s="19">
        <v>7.0000000000000007E-2</v>
      </c>
      <c r="H35" s="19"/>
      <c r="I35" s="19">
        <v>544.04700000000003</v>
      </c>
      <c r="J35" s="21">
        <v>14000</v>
      </c>
      <c r="M35" s="22">
        <f>ROUND(ROUND(J35, 2)*I35, 2)</f>
        <v>7616658</v>
      </c>
      <c r="P35" s="23">
        <v>0</v>
      </c>
      <c r="S35" s="22">
        <f>ROUND(ROUND(P35, 2)*I35, 2)</f>
        <v>0</v>
      </c>
      <c r="V35" s="9">
        <f>ROUND(ROUND(P35, 2)/1.2, 2)</f>
        <v>0</v>
      </c>
      <c r="Y35" s="9">
        <f>ROUND(S35 / 1.2, 2)</f>
        <v>0</v>
      </c>
      <c r="AD35" s="4" t="s">
        <v>151</v>
      </c>
      <c r="AE35" s="4" t="s">
        <v>152</v>
      </c>
      <c r="AF35" s="4" t="s">
        <v>153</v>
      </c>
    </row>
    <row r="36" spans="1:35" ht="37.5" x14ac:dyDescent="0.25">
      <c r="A36" s="10" t="s">
        <v>154</v>
      </c>
      <c r="B36" s="10" t="s">
        <v>155</v>
      </c>
      <c r="C36" s="11" t="s">
        <v>156</v>
      </c>
      <c r="D36" s="12"/>
      <c r="E36" s="12" t="s">
        <v>157</v>
      </c>
      <c r="F36" s="12" t="s">
        <v>111</v>
      </c>
      <c r="G36" s="13">
        <v>1</v>
      </c>
      <c r="H36" s="13"/>
      <c r="I36" s="13">
        <v>7772.1</v>
      </c>
      <c r="J36" s="14">
        <f>IFERROR(ROUND(SUM(M37)/I36, 2),0)</f>
        <v>1260</v>
      </c>
      <c r="K36" s="15">
        <v>248</v>
      </c>
      <c r="L36" s="14">
        <f>J36+ROUND(K36, 2)</f>
        <v>1508</v>
      </c>
      <c r="M36" s="14">
        <f>ROUND(J36*I36, 2)</f>
        <v>9792846</v>
      </c>
      <c r="N36" s="14">
        <f>ROUND(I36*ROUND(K36, 2), 2)</f>
        <v>1927480.8</v>
      </c>
      <c r="O36" s="14">
        <f>M36+N36</f>
        <v>11720326.800000001</v>
      </c>
      <c r="P36" s="14">
        <f>IFERROR(ROUND(SUM(S37)/I36, 2),0)</f>
        <v>0</v>
      </c>
      <c r="Q36" s="16">
        <v>0</v>
      </c>
      <c r="R36" s="14">
        <f>P36+ROUND(Q36, 2)</f>
        <v>0</v>
      </c>
      <c r="S36" s="14">
        <f>ROUND(P36*I36, 2)</f>
        <v>0</v>
      </c>
      <c r="T36" s="14">
        <f>ROUND(I36*ROUND(Q36, 2), 2)</f>
        <v>0</v>
      </c>
      <c r="U36" s="14">
        <f>S36+T36</f>
        <v>0</v>
      </c>
      <c r="V36" s="9">
        <f>ROUND(P36 / 1.2, 2)</f>
        <v>0</v>
      </c>
      <c r="W36" s="9">
        <f>ROUND(Q36 / 1.2, 2)</f>
        <v>0</v>
      </c>
      <c r="X36" s="9">
        <f>ROUND(R36 / 1.2, 2)</f>
        <v>0</v>
      </c>
      <c r="Y36" s="9">
        <f>ROUND(S36 / 1.2, 2)</f>
        <v>0</v>
      </c>
      <c r="Z36" s="9">
        <f>ROUND(T36 / 1.2, 2)</f>
        <v>0</v>
      </c>
      <c r="AA36" s="9">
        <f>Y36+Z36</f>
        <v>0</v>
      </c>
      <c r="AD36" s="4">
        <v>164078776</v>
      </c>
      <c r="AE36" s="4">
        <v>7592063</v>
      </c>
      <c r="AG36" s="4" t="s">
        <v>158</v>
      </c>
      <c r="AH36" s="4" t="s">
        <v>159</v>
      </c>
      <c r="AI36" s="4" t="s">
        <v>84</v>
      </c>
    </row>
    <row r="37" spans="1:35" ht="37.5" x14ac:dyDescent="0.25">
      <c r="A37" s="10" t="s">
        <v>160</v>
      </c>
      <c r="B37" s="10"/>
      <c r="C37" s="24" t="s">
        <v>161</v>
      </c>
      <c r="D37" s="12"/>
      <c r="E37" s="12"/>
      <c r="F37" s="18" t="s">
        <v>54</v>
      </c>
      <c r="G37" s="19">
        <v>0.09</v>
      </c>
      <c r="H37" s="19"/>
      <c r="I37" s="19">
        <v>699.48900000000003</v>
      </c>
      <c r="J37" s="21">
        <v>14000</v>
      </c>
      <c r="M37" s="22">
        <f>ROUND(ROUND(J37, 2)*I37, 2)</f>
        <v>9792846</v>
      </c>
      <c r="P37" s="23">
        <v>0</v>
      </c>
      <c r="S37" s="22">
        <f>ROUND(ROUND(P37, 2)*I37, 2)</f>
        <v>0</v>
      </c>
      <c r="V37" s="9">
        <f>ROUND(ROUND(P37, 2)/1.2, 2)</f>
        <v>0</v>
      </c>
      <c r="Y37" s="9">
        <f>ROUND(S37 / 1.2, 2)</f>
        <v>0</v>
      </c>
      <c r="AD37" s="4" t="s">
        <v>162</v>
      </c>
      <c r="AE37" s="4" t="s">
        <v>163</v>
      </c>
      <c r="AF37" s="4" t="s">
        <v>164</v>
      </c>
    </row>
    <row r="38" spans="1:35" ht="16.899999999999999" customHeight="1" x14ac:dyDescent="0.25">
      <c r="A38" s="10" t="s">
        <v>165</v>
      </c>
      <c r="B38" s="10" t="s">
        <v>166</v>
      </c>
      <c r="C38" s="35" t="s">
        <v>167</v>
      </c>
      <c r="D38" s="36"/>
      <c r="E38" s="36"/>
      <c r="F38" s="36"/>
      <c r="G38" s="36"/>
      <c r="H38" s="36"/>
      <c r="I38" s="37"/>
      <c r="M38" s="6">
        <f>SUM(M39,M48)</f>
        <v>2576307.67</v>
      </c>
      <c r="N38" s="6">
        <f>SUM(N39,N48)</f>
        <v>786794.10000000009</v>
      </c>
      <c r="O38" s="6">
        <f>SUM(O39,O48)</f>
        <v>3363101.7699999996</v>
      </c>
      <c r="S38" s="6">
        <f>SUM(S39,S48)</f>
        <v>0</v>
      </c>
      <c r="T38" s="6">
        <f>SUM(T39,T48)</f>
        <v>0</v>
      </c>
      <c r="U38" s="6">
        <f>SUM(U39,U48)</f>
        <v>0</v>
      </c>
      <c r="Y38" s="9">
        <f>SUM(Y39,Y48)</f>
        <v>0</v>
      </c>
      <c r="Z38" s="9">
        <f>SUM(Z39,Z48)</f>
        <v>0</v>
      </c>
      <c r="AA38" s="9">
        <f>SUM(AA39,AA48)</f>
        <v>0</v>
      </c>
      <c r="AD38" s="4">
        <v>164078777</v>
      </c>
      <c r="AE38" s="4">
        <v>7599092</v>
      </c>
    </row>
    <row r="39" spans="1:35" ht="16.899999999999999" customHeight="1" x14ac:dyDescent="0.25">
      <c r="A39" s="10" t="s">
        <v>168</v>
      </c>
      <c r="B39" s="10" t="s">
        <v>169</v>
      </c>
      <c r="C39" s="35" t="s">
        <v>77</v>
      </c>
      <c r="D39" s="36"/>
      <c r="E39" s="36"/>
      <c r="F39" s="36"/>
      <c r="G39" s="36"/>
      <c r="H39" s="36"/>
      <c r="I39" s="37"/>
      <c r="M39" s="6">
        <f>SUM(M40,M42,M44,M46)</f>
        <v>1776039.67</v>
      </c>
      <c r="N39" s="6">
        <f>SUM(N40,N42,N44,N46)</f>
        <v>604692.30000000005</v>
      </c>
      <c r="O39" s="6">
        <f>SUM(O40,O42,O44,O46)</f>
        <v>2380731.9699999997</v>
      </c>
      <c r="S39" s="6">
        <f>SUM(S40,S42,S44,S46)</f>
        <v>0</v>
      </c>
      <c r="T39" s="6">
        <f>SUM(T40,T42,T44,T46)</f>
        <v>0</v>
      </c>
      <c r="U39" s="6">
        <f>SUM(U40,U42,U44,U46)</f>
        <v>0</v>
      </c>
      <c r="Y39" s="9">
        <f>SUM(Y40,Y42,Y44,Y46)</f>
        <v>0</v>
      </c>
      <c r="Z39" s="9">
        <f>SUM(Z40,Z42,Z44,Z46)</f>
        <v>0</v>
      </c>
      <c r="AA39" s="9">
        <f>SUM(AA40,AA42,AA44,AA46)</f>
        <v>0</v>
      </c>
      <c r="AD39" s="4">
        <v>164078778</v>
      </c>
      <c r="AE39" s="4">
        <v>7599096</v>
      </c>
    </row>
    <row r="40" spans="1:35" ht="56.25" x14ac:dyDescent="0.25">
      <c r="A40" s="10" t="s">
        <v>170</v>
      </c>
      <c r="B40" s="10" t="s">
        <v>171</v>
      </c>
      <c r="C40" s="11" t="s">
        <v>80</v>
      </c>
      <c r="D40" s="12" t="s">
        <v>52</v>
      </c>
      <c r="E40" s="12" t="s">
        <v>172</v>
      </c>
      <c r="F40" s="12" t="s">
        <v>54</v>
      </c>
      <c r="G40" s="13">
        <v>1</v>
      </c>
      <c r="H40" s="13"/>
      <c r="I40" s="13">
        <v>734.94</v>
      </c>
      <c r="J40" s="14">
        <f>IFERROR(ROUND(SUM(M41)/I40, 2),0)</f>
        <v>1430</v>
      </c>
      <c r="K40" s="15">
        <v>449</v>
      </c>
      <c r="L40" s="14">
        <f>J40+ROUND(K40, 2)</f>
        <v>1879</v>
      </c>
      <c r="M40" s="14">
        <f>ROUND(J40*I40, 2)</f>
        <v>1050964.2</v>
      </c>
      <c r="N40" s="14">
        <f>ROUND(I40*ROUND(K40, 2), 2)</f>
        <v>329988.06</v>
      </c>
      <c r="O40" s="14">
        <f>M40+N40</f>
        <v>1380952.26</v>
      </c>
      <c r="P40" s="14">
        <f>IFERROR(ROUND(SUM(S41)/I40, 2),0)</f>
        <v>0</v>
      </c>
      <c r="Q40" s="16">
        <v>0</v>
      </c>
      <c r="R40" s="14">
        <f>P40+ROUND(Q40, 2)</f>
        <v>0</v>
      </c>
      <c r="S40" s="14">
        <f>ROUND(P40*I40, 2)</f>
        <v>0</v>
      </c>
      <c r="T40" s="14">
        <f>ROUND(I40*ROUND(Q40, 2), 2)</f>
        <v>0</v>
      </c>
      <c r="U40" s="14">
        <f>S40+T40</f>
        <v>0</v>
      </c>
      <c r="V40" s="9">
        <f>ROUND(P40 / 1.2, 2)</f>
        <v>0</v>
      </c>
      <c r="W40" s="9">
        <f>ROUND(Q40 / 1.2, 2)</f>
        <v>0</v>
      </c>
      <c r="X40" s="9">
        <f>ROUND(R40 / 1.2, 2)</f>
        <v>0</v>
      </c>
      <c r="Y40" s="9">
        <f>ROUND(S40 / 1.2, 2)</f>
        <v>0</v>
      </c>
      <c r="Z40" s="9">
        <f>ROUND(T40 / 1.2, 2)</f>
        <v>0</v>
      </c>
      <c r="AA40" s="9">
        <f>Y40+Z40</f>
        <v>0</v>
      </c>
      <c r="AD40" s="4">
        <v>164078780</v>
      </c>
      <c r="AE40" s="4">
        <v>7599097</v>
      </c>
      <c r="AG40" s="4" t="s">
        <v>82</v>
      </c>
      <c r="AH40" s="4" t="s">
        <v>173</v>
      </c>
      <c r="AI40" s="4" t="s">
        <v>84</v>
      </c>
    </row>
    <row r="41" spans="1:35" ht="18.75" x14ac:dyDescent="0.25">
      <c r="A41" s="10" t="s">
        <v>174</v>
      </c>
      <c r="B41" s="10"/>
      <c r="C41" s="24" t="s">
        <v>92</v>
      </c>
      <c r="D41" s="12"/>
      <c r="E41" s="12"/>
      <c r="F41" s="18" t="s">
        <v>54</v>
      </c>
      <c r="G41" s="19">
        <v>1.1000000000000001</v>
      </c>
      <c r="H41" s="20"/>
      <c r="I41" s="20">
        <v>808.43399999999997</v>
      </c>
      <c r="J41" s="21">
        <v>1300</v>
      </c>
      <c r="M41" s="22">
        <f>ROUND(ROUND(J41, 2)*I41, 2)</f>
        <v>1050964.2</v>
      </c>
      <c r="P41" s="23">
        <v>0</v>
      </c>
      <c r="S41" s="22">
        <f>ROUND(ROUND(P41, 2)*I41, 2)</f>
        <v>0</v>
      </c>
      <c r="V41" s="9">
        <f>ROUND(ROUND(P41, 2)/1.2, 2)</f>
        <v>0</v>
      </c>
      <c r="Y41" s="9">
        <f t="shared" ref="Y41:Y47" si="4">ROUND(S41 / 1.2, 2)</f>
        <v>0</v>
      </c>
      <c r="AD41" s="4" t="s">
        <v>175</v>
      </c>
      <c r="AE41" s="4" t="s">
        <v>176</v>
      </c>
      <c r="AF41" s="4" t="s">
        <v>96</v>
      </c>
    </row>
    <row r="42" spans="1:35" ht="56.25" x14ac:dyDescent="0.25">
      <c r="A42" s="10" t="s">
        <v>177</v>
      </c>
      <c r="B42" s="10" t="s">
        <v>171</v>
      </c>
      <c r="C42" s="11" t="s">
        <v>80</v>
      </c>
      <c r="D42" s="12" t="s">
        <v>52</v>
      </c>
      <c r="E42" s="12" t="s">
        <v>178</v>
      </c>
      <c r="F42" s="12" t="s">
        <v>54</v>
      </c>
      <c r="G42" s="13">
        <v>1</v>
      </c>
      <c r="H42" s="13"/>
      <c r="I42" s="13">
        <v>326.64</v>
      </c>
      <c r="J42" s="14">
        <f>IFERROR(ROUND(SUM(M43)/I42, 2),0)</f>
        <v>1430</v>
      </c>
      <c r="K42" s="15">
        <v>449</v>
      </c>
      <c r="L42" s="14">
        <f>J42+ROUND(K42, 2)</f>
        <v>1879</v>
      </c>
      <c r="M42" s="14">
        <f>ROUND(J42*I42, 2)</f>
        <v>467095.2</v>
      </c>
      <c r="N42" s="14">
        <f>ROUND(I42*ROUND(K42, 2), 2)</f>
        <v>146661.35999999999</v>
      </c>
      <c r="O42" s="14">
        <f>M42+N42</f>
        <v>613756.56000000006</v>
      </c>
      <c r="P42" s="14">
        <f>IFERROR(ROUND(SUM(S43)/I42, 2),0)</f>
        <v>0</v>
      </c>
      <c r="Q42" s="16">
        <v>0</v>
      </c>
      <c r="R42" s="14">
        <f>P42+ROUND(Q42, 2)</f>
        <v>0</v>
      </c>
      <c r="S42" s="14">
        <f>ROUND(P42*I42, 2)</f>
        <v>0</v>
      </c>
      <c r="T42" s="14">
        <f>ROUND(I42*ROUND(Q42, 2), 2)</f>
        <v>0</v>
      </c>
      <c r="U42" s="14">
        <f>S42+T42</f>
        <v>0</v>
      </c>
      <c r="V42" s="9">
        <f>ROUND(P42 / 1.2, 2)</f>
        <v>0</v>
      </c>
      <c r="W42" s="9">
        <f>ROUND(Q42 / 1.2, 2)</f>
        <v>0</v>
      </c>
      <c r="X42" s="9">
        <f>ROUND(R42 / 1.2, 2)</f>
        <v>0</v>
      </c>
      <c r="Y42" s="9">
        <f t="shared" si="4"/>
        <v>0</v>
      </c>
      <c r="Z42" s="9">
        <f>ROUND(T42 / 1.2, 2)</f>
        <v>0</v>
      </c>
      <c r="AA42" s="9">
        <f>Y42+Z42</f>
        <v>0</v>
      </c>
      <c r="AD42" s="4">
        <v>164078796</v>
      </c>
      <c r="AE42" s="4">
        <v>7599138</v>
      </c>
      <c r="AG42" s="4" t="s">
        <v>82</v>
      </c>
      <c r="AH42" s="4" t="s">
        <v>173</v>
      </c>
      <c r="AI42" s="4" t="s">
        <v>84</v>
      </c>
    </row>
    <row r="43" spans="1:35" ht="18.75" x14ac:dyDescent="0.25">
      <c r="A43" s="10" t="s">
        <v>179</v>
      </c>
      <c r="B43" s="10"/>
      <c r="C43" s="24" t="s">
        <v>92</v>
      </c>
      <c r="D43" s="12"/>
      <c r="E43" s="12"/>
      <c r="F43" s="18" t="s">
        <v>54</v>
      </c>
      <c r="G43" s="19">
        <v>1.1000000000000001</v>
      </c>
      <c r="H43" s="20"/>
      <c r="I43" s="20">
        <v>359.30399999999997</v>
      </c>
      <c r="J43" s="21">
        <v>1300</v>
      </c>
      <c r="M43" s="22">
        <f>ROUND(ROUND(J43, 2)*I43, 2)</f>
        <v>467095.2</v>
      </c>
      <c r="P43" s="23">
        <v>0</v>
      </c>
      <c r="S43" s="22">
        <f>ROUND(ROUND(P43, 2)*I43, 2)</f>
        <v>0</v>
      </c>
      <c r="V43" s="9">
        <f>ROUND(ROUND(P43, 2)/1.2, 2)</f>
        <v>0</v>
      </c>
      <c r="Y43" s="9">
        <f t="shared" si="4"/>
        <v>0</v>
      </c>
      <c r="AD43" s="4" t="s">
        <v>180</v>
      </c>
      <c r="AE43" s="4" t="s">
        <v>181</v>
      </c>
      <c r="AF43" s="4" t="s">
        <v>96</v>
      </c>
    </row>
    <row r="44" spans="1:35" ht="56.25" x14ac:dyDescent="0.25">
      <c r="A44" s="10" t="s">
        <v>182</v>
      </c>
      <c r="B44" s="10" t="s">
        <v>183</v>
      </c>
      <c r="C44" s="11" t="s">
        <v>99</v>
      </c>
      <c r="D44" s="12" t="s">
        <v>52</v>
      </c>
      <c r="E44" s="12"/>
      <c r="F44" s="12" t="s">
        <v>54</v>
      </c>
      <c r="G44" s="13">
        <v>1</v>
      </c>
      <c r="H44" s="13"/>
      <c r="I44" s="13">
        <v>163.32</v>
      </c>
      <c r="J44" s="14">
        <f>IFERROR(ROUND(SUM(M45)/I44, 2),0)</f>
        <v>1328.25</v>
      </c>
      <c r="K44" s="15">
        <v>589</v>
      </c>
      <c r="L44" s="14">
        <f>J44+ROUND(K44, 2)</f>
        <v>1917.25</v>
      </c>
      <c r="M44" s="14">
        <f>ROUND(J44*I44, 2)</f>
        <v>216929.79</v>
      </c>
      <c r="N44" s="14">
        <f>ROUND(I44*ROUND(K44, 2), 2)</f>
        <v>96195.48</v>
      </c>
      <c r="O44" s="14">
        <f>M44+N44</f>
        <v>313125.27</v>
      </c>
      <c r="P44" s="14">
        <f>IFERROR(ROUND(SUM(S45)/I44, 2),0)</f>
        <v>0</v>
      </c>
      <c r="Q44" s="16">
        <v>0</v>
      </c>
      <c r="R44" s="14">
        <f>P44+ROUND(Q44, 2)</f>
        <v>0</v>
      </c>
      <c r="S44" s="14">
        <f>ROUND(P44*I44, 2)</f>
        <v>0</v>
      </c>
      <c r="T44" s="14">
        <f>ROUND(I44*ROUND(Q44, 2), 2)</f>
        <v>0</v>
      </c>
      <c r="U44" s="14">
        <f>S44+T44</f>
        <v>0</v>
      </c>
      <c r="V44" s="9">
        <f>ROUND(P44 / 1.2, 2)</f>
        <v>0</v>
      </c>
      <c r="W44" s="9">
        <f>ROUND(Q44 / 1.2, 2)</f>
        <v>0</v>
      </c>
      <c r="X44" s="9">
        <f>ROUND(R44 / 1.2, 2)</f>
        <v>0</v>
      </c>
      <c r="Y44" s="9">
        <f t="shared" si="4"/>
        <v>0</v>
      </c>
      <c r="Z44" s="9">
        <f>ROUND(T44 / 1.2, 2)</f>
        <v>0</v>
      </c>
      <c r="AA44" s="9">
        <f>Y44+Z44</f>
        <v>0</v>
      </c>
      <c r="AD44" s="4">
        <v>164078781</v>
      </c>
      <c r="AE44" s="4">
        <v>7600636</v>
      </c>
      <c r="AG44" s="4" t="s">
        <v>101</v>
      </c>
      <c r="AH44" s="4" t="s">
        <v>184</v>
      </c>
      <c r="AI44" s="4" t="s">
        <v>84</v>
      </c>
    </row>
    <row r="45" spans="1:35" ht="18.75" x14ac:dyDescent="0.25">
      <c r="A45" s="10" t="s">
        <v>185</v>
      </c>
      <c r="B45" s="10"/>
      <c r="C45" s="24" t="s">
        <v>104</v>
      </c>
      <c r="D45" s="12"/>
      <c r="E45" s="12"/>
      <c r="F45" s="18" t="s">
        <v>54</v>
      </c>
      <c r="G45" s="19">
        <v>1.1499999999999999</v>
      </c>
      <c r="H45" s="20"/>
      <c r="I45" s="20">
        <v>187.81800000000001</v>
      </c>
      <c r="J45" s="21">
        <v>1155</v>
      </c>
      <c r="M45" s="22">
        <f>ROUND(ROUND(J45, 2)*I45, 2)</f>
        <v>216929.79</v>
      </c>
      <c r="P45" s="23">
        <v>0</v>
      </c>
      <c r="S45" s="22">
        <f>ROUND(ROUND(P45, 2)*I45, 2)</f>
        <v>0</v>
      </c>
      <c r="V45" s="9">
        <f>ROUND(ROUND(P45, 2)/1.2, 2)</f>
        <v>0</v>
      </c>
      <c r="Y45" s="9">
        <f t="shared" si="4"/>
        <v>0</v>
      </c>
      <c r="AD45" s="4" t="s">
        <v>186</v>
      </c>
      <c r="AE45" s="4" t="s">
        <v>187</v>
      </c>
      <c r="AF45" s="4" t="s">
        <v>107</v>
      </c>
    </row>
    <row r="46" spans="1:35" ht="37.5" x14ac:dyDescent="0.25">
      <c r="A46" s="10" t="s">
        <v>188</v>
      </c>
      <c r="B46" s="10" t="s">
        <v>189</v>
      </c>
      <c r="C46" s="11" t="s">
        <v>110</v>
      </c>
      <c r="D46" s="12"/>
      <c r="E46" s="12"/>
      <c r="F46" s="12" t="s">
        <v>111</v>
      </c>
      <c r="G46" s="13">
        <v>1</v>
      </c>
      <c r="H46" s="13"/>
      <c r="I46" s="13">
        <v>816.6</v>
      </c>
      <c r="J46" s="14">
        <f>IFERROR(ROUND(SUM(M47)/I46, 2),0)</f>
        <v>50.27</v>
      </c>
      <c r="K46" s="15">
        <v>39</v>
      </c>
      <c r="L46" s="14">
        <f>J46+ROUND(K46, 2)</f>
        <v>89.27000000000001</v>
      </c>
      <c r="M46" s="14">
        <f>ROUND(J46*I46, 2)</f>
        <v>41050.480000000003</v>
      </c>
      <c r="N46" s="14">
        <f>ROUND(I46*ROUND(K46, 2), 2)</f>
        <v>31847.4</v>
      </c>
      <c r="O46" s="14">
        <f>M46+N46</f>
        <v>72897.88</v>
      </c>
      <c r="P46" s="14">
        <f>IFERROR(ROUND(SUM(S47)/I46, 2),0)</f>
        <v>0</v>
      </c>
      <c r="Q46" s="16">
        <v>0</v>
      </c>
      <c r="R46" s="14">
        <f>P46+ROUND(Q46, 2)</f>
        <v>0</v>
      </c>
      <c r="S46" s="14">
        <f>ROUND(P46*I46, 2)</f>
        <v>0</v>
      </c>
      <c r="T46" s="14">
        <f>ROUND(I46*ROUND(Q46, 2), 2)</f>
        <v>0</v>
      </c>
      <c r="U46" s="14">
        <f>S46+T46</f>
        <v>0</v>
      </c>
      <c r="V46" s="9">
        <f>ROUND(P46 / 1.2, 2)</f>
        <v>0</v>
      </c>
      <c r="W46" s="9">
        <f>ROUND(Q46 / 1.2, 2)</f>
        <v>0</v>
      </c>
      <c r="X46" s="9">
        <f>ROUND(R46 / 1.2, 2)</f>
        <v>0</v>
      </c>
      <c r="Y46" s="9">
        <f t="shared" si="4"/>
        <v>0</v>
      </c>
      <c r="Z46" s="9">
        <f>ROUND(T46 / 1.2, 2)</f>
        <v>0</v>
      </c>
      <c r="AA46" s="9">
        <f>Y46+Z46</f>
        <v>0</v>
      </c>
      <c r="AD46" s="4">
        <v>164078783</v>
      </c>
      <c r="AE46" s="4">
        <v>7600639</v>
      </c>
      <c r="AG46" s="4" t="s">
        <v>112</v>
      </c>
      <c r="AH46" s="4" t="s">
        <v>190</v>
      </c>
      <c r="AI46" s="4" t="s">
        <v>84</v>
      </c>
    </row>
    <row r="47" spans="1:35" ht="18.75" x14ac:dyDescent="0.25">
      <c r="A47" s="10" t="s">
        <v>191</v>
      </c>
      <c r="B47" s="10"/>
      <c r="C47" s="24" t="s">
        <v>115</v>
      </c>
      <c r="D47" s="12"/>
      <c r="E47" s="12"/>
      <c r="F47" s="18" t="s">
        <v>111</v>
      </c>
      <c r="G47" s="19">
        <v>1.1000000000000001</v>
      </c>
      <c r="H47" s="19"/>
      <c r="I47" s="19">
        <v>898.26</v>
      </c>
      <c r="J47" s="21">
        <v>45.7</v>
      </c>
      <c r="M47" s="22">
        <f>ROUND(ROUND(J47, 2)*I47, 2)</f>
        <v>41050.480000000003</v>
      </c>
      <c r="P47" s="23">
        <v>0</v>
      </c>
      <c r="S47" s="22">
        <f>ROUND(ROUND(P47, 2)*I47, 2)</f>
        <v>0</v>
      </c>
      <c r="V47" s="9">
        <f>ROUND(ROUND(P47, 2)/1.2, 2)</f>
        <v>0</v>
      </c>
      <c r="Y47" s="9">
        <f t="shared" si="4"/>
        <v>0</v>
      </c>
      <c r="AD47" s="4" t="s">
        <v>192</v>
      </c>
      <c r="AE47" s="4" t="s">
        <v>193</v>
      </c>
      <c r="AF47" s="4" t="s">
        <v>118</v>
      </c>
    </row>
    <row r="48" spans="1:35" ht="16.899999999999999" customHeight="1" x14ac:dyDescent="0.25">
      <c r="A48" s="10" t="s">
        <v>194</v>
      </c>
      <c r="B48" s="10" t="s">
        <v>195</v>
      </c>
      <c r="C48" s="35" t="s">
        <v>132</v>
      </c>
      <c r="D48" s="36"/>
      <c r="E48" s="36"/>
      <c r="F48" s="36"/>
      <c r="G48" s="36"/>
      <c r="H48" s="36"/>
      <c r="I48" s="37"/>
      <c r="M48" s="6">
        <f>SUM(M49)</f>
        <v>800268</v>
      </c>
      <c r="N48" s="6">
        <f>SUM(N49)</f>
        <v>182101.8</v>
      </c>
      <c r="O48" s="6">
        <f>SUM(O49)</f>
        <v>982369.8</v>
      </c>
      <c r="S48" s="6">
        <f>SUM(S49)</f>
        <v>0</v>
      </c>
      <c r="T48" s="6">
        <f>SUM(T49)</f>
        <v>0</v>
      </c>
      <c r="U48" s="6">
        <f>SUM(U49)</f>
        <v>0</v>
      </c>
      <c r="Y48" s="9">
        <f>SUM(Y49)</f>
        <v>0</v>
      </c>
      <c r="Z48" s="9">
        <f>SUM(Z49)</f>
        <v>0</v>
      </c>
      <c r="AA48" s="9">
        <f>SUM(AA49)</f>
        <v>0</v>
      </c>
      <c r="AD48" s="4">
        <v>164078784</v>
      </c>
      <c r="AE48" s="4">
        <v>7601171</v>
      </c>
    </row>
    <row r="49" spans="1:35" ht="37.5" x14ac:dyDescent="0.25">
      <c r="A49" s="10" t="s">
        <v>196</v>
      </c>
      <c r="B49" s="10" t="s">
        <v>197</v>
      </c>
      <c r="C49" s="11" t="s">
        <v>146</v>
      </c>
      <c r="D49" s="12" t="s">
        <v>52</v>
      </c>
      <c r="E49" s="12" t="s">
        <v>198</v>
      </c>
      <c r="F49" s="12" t="s">
        <v>111</v>
      </c>
      <c r="G49" s="13">
        <v>1</v>
      </c>
      <c r="H49" s="13"/>
      <c r="I49" s="13">
        <v>816.6</v>
      </c>
      <c r="J49" s="14">
        <f>IFERROR(ROUND(SUM(M50)/I49, 2),0)</f>
        <v>980</v>
      </c>
      <c r="K49" s="15">
        <v>223</v>
      </c>
      <c r="L49" s="14">
        <f>J49+ROUND(K49, 2)</f>
        <v>1203</v>
      </c>
      <c r="M49" s="14">
        <f>ROUND(J49*I49, 2)</f>
        <v>800268</v>
      </c>
      <c r="N49" s="14">
        <f>ROUND(I49*ROUND(K49, 2), 2)</f>
        <v>182101.8</v>
      </c>
      <c r="O49" s="14">
        <f>M49+N49</f>
        <v>982369.8</v>
      </c>
      <c r="P49" s="14">
        <f>IFERROR(ROUND(SUM(S50)/I49, 2),0)</f>
        <v>0</v>
      </c>
      <c r="Q49" s="16">
        <v>0</v>
      </c>
      <c r="R49" s="14">
        <f>P49+ROUND(Q49, 2)</f>
        <v>0</v>
      </c>
      <c r="S49" s="14">
        <f>ROUND(P49*I49, 2)</f>
        <v>0</v>
      </c>
      <c r="T49" s="14">
        <f>ROUND(I49*ROUND(Q49, 2), 2)</f>
        <v>0</v>
      </c>
      <c r="U49" s="14">
        <f>S49+T49</f>
        <v>0</v>
      </c>
      <c r="V49" s="9">
        <f>ROUND(P49 / 1.2, 2)</f>
        <v>0</v>
      </c>
      <c r="W49" s="9">
        <f>ROUND(Q49 / 1.2, 2)</f>
        <v>0</v>
      </c>
      <c r="X49" s="9">
        <f>ROUND(R49 / 1.2, 2)</f>
        <v>0</v>
      </c>
      <c r="Y49" s="9">
        <f>ROUND(S49 / 1.2, 2)</f>
        <v>0</v>
      </c>
      <c r="Z49" s="9">
        <f>ROUND(T49 / 1.2, 2)</f>
        <v>0</v>
      </c>
      <c r="AA49" s="9">
        <f>Y49+Z49</f>
        <v>0</v>
      </c>
      <c r="AD49" s="4">
        <v>164078786</v>
      </c>
      <c r="AE49" s="4">
        <v>7601172</v>
      </c>
      <c r="AG49" s="4" t="s">
        <v>147</v>
      </c>
      <c r="AH49" s="4" t="s">
        <v>199</v>
      </c>
      <c r="AI49" s="4" t="s">
        <v>84</v>
      </c>
    </row>
    <row r="50" spans="1:35" ht="37.5" x14ac:dyDescent="0.25">
      <c r="A50" s="10" t="s">
        <v>200</v>
      </c>
      <c r="B50" s="10"/>
      <c r="C50" s="24" t="s">
        <v>150</v>
      </c>
      <c r="D50" s="12"/>
      <c r="E50" s="12"/>
      <c r="F50" s="18" t="s">
        <v>54</v>
      </c>
      <c r="G50" s="19">
        <v>7.0000000000000007E-2</v>
      </c>
      <c r="H50" s="19"/>
      <c r="I50" s="19">
        <v>57.161999999999999</v>
      </c>
      <c r="J50" s="21">
        <v>14000</v>
      </c>
      <c r="M50" s="22">
        <f>ROUND(ROUND(J50, 2)*I50, 2)</f>
        <v>800268</v>
      </c>
      <c r="P50" s="23">
        <v>0</v>
      </c>
      <c r="S50" s="22">
        <f>ROUND(ROUND(P50, 2)*I50, 2)</f>
        <v>0</v>
      </c>
      <c r="V50" s="9">
        <f>ROUND(ROUND(P50, 2)/1.2, 2)</f>
        <v>0</v>
      </c>
      <c r="Y50" s="9">
        <f>ROUND(S50 / 1.2, 2)</f>
        <v>0</v>
      </c>
      <c r="AD50" s="4" t="s">
        <v>201</v>
      </c>
      <c r="AE50" s="4" t="s">
        <v>202</v>
      </c>
      <c r="AF50" s="4" t="s">
        <v>153</v>
      </c>
    </row>
    <row r="51" spans="1:35" ht="16.899999999999999" customHeight="1" x14ac:dyDescent="0.25">
      <c r="A51" s="10" t="s">
        <v>203</v>
      </c>
      <c r="B51" s="10" t="s">
        <v>204</v>
      </c>
      <c r="C51" s="35" t="s">
        <v>205</v>
      </c>
      <c r="D51" s="36"/>
      <c r="E51" s="36"/>
      <c r="F51" s="36"/>
      <c r="G51" s="36"/>
      <c r="H51" s="36"/>
      <c r="I51" s="37"/>
      <c r="M51" s="6">
        <f>SUM(M52,M55)</f>
        <v>416274.69</v>
      </c>
      <c r="N51" s="6">
        <f>SUM(N52,N55)</f>
        <v>383708</v>
      </c>
      <c r="O51" s="6">
        <f>SUM(O52,O55)</f>
        <v>799982.69</v>
      </c>
      <c r="S51" s="6">
        <f>SUM(S52,S55)</f>
        <v>0</v>
      </c>
      <c r="T51" s="6">
        <f>SUM(T52,T55)</f>
        <v>0</v>
      </c>
      <c r="U51" s="6">
        <f>SUM(U52,U55)</f>
        <v>0</v>
      </c>
      <c r="Y51" s="9">
        <f>SUM(Y52,Y55)</f>
        <v>0</v>
      </c>
      <c r="Z51" s="9">
        <f>SUM(Z52,Z55)</f>
        <v>0</v>
      </c>
      <c r="AA51" s="9">
        <f>SUM(AA52,AA55)</f>
        <v>0</v>
      </c>
      <c r="AD51" s="4">
        <v>164078787</v>
      </c>
      <c r="AE51" s="4">
        <v>7602279</v>
      </c>
    </row>
    <row r="52" spans="1:35" ht="93.75" x14ac:dyDescent="0.25">
      <c r="A52" s="10" t="s">
        <v>206</v>
      </c>
      <c r="B52" s="10" t="s">
        <v>207</v>
      </c>
      <c r="C52" s="11" t="s">
        <v>208</v>
      </c>
      <c r="D52" s="12" t="s">
        <v>209</v>
      </c>
      <c r="E52" s="12"/>
      <c r="F52" s="12" t="s">
        <v>210</v>
      </c>
      <c r="G52" s="13">
        <v>1</v>
      </c>
      <c r="H52" s="13"/>
      <c r="I52" s="13">
        <v>26</v>
      </c>
      <c r="J52" s="14">
        <f>IFERROR(ROUND(SUM(M53,M54)/I52, 2),0)</f>
        <v>488.94</v>
      </c>
      <c r="K52" s="15">
        <v>688</v>
      </c>
      <c r="L52" s="14">
        <f>J52+ROUND(K52, 2)</f>
        <v>1176.94</v>
      </c>
      <c r="M52" s="14">
        <f>ROUND(J52*I52, 2)</f>
        <v>12712.44</v>
      </c>
      <c r="N52" s="14">
        <f>ROUND(I52*ROUND(K52, 2), 2)</f>
        <v>17888</v>
      </c>
      <c r="O52" s="14">
        <f>M52+N52</f>
        <v>30600.440000000002</v>
      </c>
      <c r="P52" s="14">
        <f>IFERROR(ROUND(SUM(S53,S54)/I52, 2),0)</f>
        <v>0</v>
      </c>
      <c r="Q52" s="16">
        <v>0</v>
      </c>
      <c r="R52" s="14">
        <f>P52+ROUND(Q52, 2)</f>
        <v>0</v>
      </c>
      <c r="S52" s="14">
        <f>ROUND(P52*I52, 2)</f>
        <v>0</v>
      </c>
      <c r="T52" s="14">
        <f>ROUND(I52*ROUND(Q52, 2), 2)</f>
        <v>0</v>
      </c>
      <c r="U52" s="14">
        <f>S52+T52</f>
        <v>0</v>
      </c>
      <c r="V52" s="9">
        <f>ROUND(P52 / 1.2, 2)</f>
        <v>0</v>
      </c>
      <c r="W52" s="9">
        <f>ROUND(Q52 / 1.2, 2)</f>
        <v>0</v>
      </c>
      <c r="X52" s="9">
        <f>ROUND(R52 / 1.2, 2)</f>
        <v>0</v>
      </c>
      <c r="Y52" s="9">
        <f>ROUND(S52 / 1.2, 2)</f>
        <v>0</v>
      </c>
      <c r="Z52" s="9">
        <f>ROUND(T52 / 1.2, 2)</f>
        <v>0</v>
      </c>
      <c r="AA52" s="9">
        <f>Y52+Z52</f>
        <v>0</v>
      </c>
      <c r="AD52" s="4">
        <v>164078789</v>
      </c>
      <c r="AE52" s="4">
        <v>7602282</v>
      </c>
      <c r="AG52" s="4" t="s">
        <v>211</v>
      </c>
      <c r="AH52" s="4" t="s">
        <v>212</v>
      </c>
      <c r="AI52" s="4" t="s">
        <v>84</v>
      </c>
    </row>
    <row r="53" spans="1:35" ht="18.75" x14ac:dyDescent="0.25">
      <c r="A53" s="10" t="s">
        <v>213</v>
      </c>
      <c r="B53" s="10"/>
      <c r="C53" s="17" t="s">
        <v>214</v>
      </c>
      <c r="D53" s="12"/>
      <c r="E53" s="12"/>
      <c r="F53" s="18" t="s">
        <v>54</v>
      </c>
      <c r="G53" s="19">
        <v>5.6000000000000001E-2</v>
      </c>
      <c r="H53" s="19"/>
      <c r="I53" s="19">
        <v>1.456</v>
      </c>
      <c r="J53" s="21">
        <v>5338.2</v>
      </c>
      <c r="M53" s="22">
        <f>ROUND(ROUND(J53, 2)*I53, 2)</f>
        <v>7772.42</v>
      </c>
      <c r="P53" s="23">
        <v>0</v>
      </c>
      <c r="S53" s="22">
        <f>ROUND(ROUND(P53, 2)*I53, 2)</f>
        <v>0</v>
      </c>
      <c r="V53" s="9">
        <f>ROUND(ROUND(P53, 2)/1.2, 2)</f>
        <v>0</v>
      </c>
      <c r="Y53" s="9">
        <f>ROUND(S53 / 1.2, 2)</f>
        <v>0</v>
      </c>
      <c r="AD53" s="4" t="s">
        <v>215</v>
      </c>
      <c r="AE53" s="4" t="s">
        <v>216</v>
      </c>
      <c r="AF53" s="4" t="s">
        <v>217</v>
      </c>
    </row>
    <row r="54" spans="1:35" ht="18.75" x14ac:dyDescent="0.25">
      <c r="A54" s="10" t="s">
        <v>218</v>
      </c>
      <c r="B54" s="10"/>
      <c r="C54" s="17" t="s">
        <v>219</v>
      </c>
      <c r="D54" s="12"/>
      <c r="E54" s="12"/>
      <c r="F54" s="18" t="s">
        <v>210</v>
      </c>
      <c r="G54" s="19">
        <v>1</v>
      </c>
      <c r="H54" s="20"/>
      <c r="I54" s="20">
        <v>26</v>
      </c>
      <c r="J54" s="21">
        <v>190</v>
      </c>
      <c r="M54" s="22">
        <f>ROUND(ROUND(J54, 2)*I54, 2)</f>
        <v>4940</v>
      </c>
      <c r="P54" s="23">
        <v>0</v>
      </c>
      <c r="S54" s="22">
        <f>ROUND(ROUND(P54, 2)*I54, 2)</f>
        <v>0</v>
      </c>
      <c r="V54" s="9">
        <f>ROUND(ROUND(P54, 2)/1.2, 2)</f>
        <v>0</v>
      </c>
      <c r="Y54" s="9">
        <f>ROUND(S54 / 1.2, 2)</f>
        <v>0</v>
      </c>
      <c r="AD54" s="4" t="s">
        <v>220</v>
      </c>
      <c r="AE54" s="4" t="s">
        <v>221</v>
      </c>
      <c r="AF54" s="4" t="s">
        <v>222</v>
      </c>
    </row>
    <row r="55" spans="1:35" ht="93.75" x14ac:dyDescent="0.25">
      <c r="A55" s="10" t="s">
        <v>223</v>
      </c>
      <c r="B55" s="10" t="s">
        <v>224</v>
      </c>
      <c r="C55" s="11" t="s">
        <v>225</v>
      </c>
      <c r="D55" s="12" t="s">
        <v>209</v>
      </c>
      <c r="E55" s="12"/>
      <c r="F55" s="12" t="s">
        <v>210</v>
      </c>
      <c r="G55" s="13">
        <v>1</v>
      </c>
      <c r="H55" s="13"/>
      <c r="I55" s="13">
        <v>455</v>
      </c>
      <c r="J55" s="14">
        <f>IFERROR(ROUND(SUM(M56,M57)/I55, 2),0)</f>
        <v>886.95</v>
      </c>
      <c r="K55" s="15">
        <v>804</v>
      </c>
      <c r="L55" s="14">
        <f>J55+ROUND(K55, 2)</f>
        <v>1690.95</v>
      </c>
      <c r="M55" s="14">
        <f>ROUND(J55*I55, 2)</f>
        <v>403562.25</v>
      </c>
      <c r="N55" s="14">
        <f>ROUND(I55*ROUND(K55, 2), 2)</f>
        <v>365820</v>
      </c>
      <c r="O55" s="14">
        <f>M55+N55</f>
        <v>769382.25</v>
      </c>
      <c r="P55" s="14">
        <f>IFERROR(ROUND(SUM(S56,S57)/I55, 2),0)</f>
        <v>0</v>
      </c>
      <c r="Q55" s="16">
        <v>0</v>
      </c>
      <c r="R55" s="14">
        <f>P55+ROUND(Q55, 2)</f>
        <v>0</v>
      </c>
      <c r="S55" s="14">
        <f>ROUND(P55*I55, 2)</f>
        <v>0</v>
      </c>
      <c r="T55" s="14">
        <f>ROUND(I55*ROUND(Q55, 2), 2)</f>
        <v>0</v>
      </c>
      <c r="U55" s="14">
        <f>S55+T55</f>
        <v>0</v>
      </c>
      <c r="V55" s="9">
        <f>ROUND(P55 / 1.2, 2)</f>
        <v>0</v>
      </c>
      <c r="W55" s="9">
        <f>ROUND(Q55 / 1.2, 2)</f>
        <v>0</v>
      </c>
      <c r="X55" s="9">
        <f>ROUND(R55 / 1.2, 2)</f>
        <v>0</v>
      </c>
      <c r="Y55" s="9">
        <f>ROUND(S55 / 1.2, 2)</f>
        <v>0</v>
      </c>
      <c r="Z55" s="9">
        <f>ROUND(T55 / 1.2, 2)</f>
        <v>0</v>
      </c>
      <c r="AA55" s="9">
        <f>Y55+Z55</f>
        <v>0</v>
      </c>
      <c r="AD55" s="4">
        <v>164078790</v>
      </c>
      <c r="AE55" s="4">
        <v>7602281</v>
      </c>
      <c r="AG55" s="4" t="s">
        <v>226</v>
      </c>
      <c r="AH55" s="4" t="s">
        <v>227</v>
      </c>
      <c r="AI55" s="4" t="s">
        <v>84</v>
      </c>
    </row>
    <row r="56" spans="1:35" ht="18.75" x14ac:dyDescent="0.25">
      <c r="A56" s="10" t="s">
        <v>228</v>
      </c>
      <c r="B56" s="10"/>
      <c r="C56" s="17" t="s">
        <v>214</v>
      </c>
      <c r="D56" s="12"/>
      <c r="E56" s="12"/>
      <c r="F56" s="18" t="s">
        <v>54</v>
      </c>
      <c r="G56" s="19">
        <v>5.8999999999999997E-2</v>
      </c>
      <c r="H56" s="19"/>
      <c r="I56" s="19">
        <v>26.844999999999999</v>
      </c>
      <c r="J56" s="21">
        <v>5338.2</v>
      </c>
      <c r="M56" s="22">
        <f>ROUND(ROUND(J56, 2)*I56, 2)</f>
        <v>143303.98000000001</v>
      </c>
      <c r="P56" s="23">
        <v>0</v>
      </c>
      <c r="S56" s="22">
        <f>ROUND(ROUND(P56, 2)*I56, 2)</f>
        <v>0</v>
      </c>
      <c r="V56" s="9">
        <f>ROUND(ROUND(P56, 2)/1.2, 2)</f>
        <v>0</v>
      </c>
      <c r="Y56" s="9">
        <f>ROUND(S56 / 1.2, 2)</f>
        <v>0</v>
      </c>
      <c r="AD56" s="4" t="s">
        <v>229</v>
      </c>
      <c r="AE56" s="4" t="s">
        <v>230</v>
      </c>
      <c r="AF56" s="4" t="s">
        <v>217</v>
      </c>
    </row>
    <row r="57" spans="1:35" ht="37.5" x14ac:dyDescent="0.25">
      <c r="A57" s="10" t="s">
        <v>231</v>
      </c>
      <c r="B57" s="10"/>
      <c r="C57" s="24" t="s">
        <v>232</v>
      </c>
      <c r="D57" s="12"/>
      <c r="E57" s="12"/>
      <c r="F57" s="18" t="s">
        <v>233</v>
      </c>
      <c r="G57" s="19">
        <v>1</v>
      </c>
      <c r="H57" s="20"/>
      <c r="I57" s="20">
        <v>455</v>
      </c>
      <c r="J57" s="21">
        <v>572</v>
      </c>
      <c r="M57" s="22">
        <f>ROUND(ROUND(J57, 2)*I57, 2)</f>
        <v>260260</v>
      </c>
      <c r="P57" s="23">
        <v>0</v>
      </c>
      <c r="S57" s="22">
        <f>ROUND(ROUND(P57, 2)*I57, 2)</f>
        <v>0</v>
      </c>
      <c r="V57" s="9">
        <f>ROUND(ROUND(P57, 2)/1.2, 2)</f>
        <v>0</v>
      </c>
      <c r="Y57" s="9">
        <f>ROUND(S57 / 1.2, 2)</f>
        <v>0</v>
      </c>
      <c r="AD57" s="4" t="s">
        <v>234</v>
      </c>
      <c r="AE57" s="4" t="s">
        <v>235</v>
      </c>
      <c r="AF57" s="4" t="s">
        <v>236</v>
      </c>
    </row>
    <row r="58" spans="1:35" ht="16.899999999999999" customHeight="1" x14ac:dyDescent="0.25">
      <c r="A58" s="10" t="s">
        <v>237</v>
      </c>
      <c r="B58" s="10" t="s">
        <v>238</v>
      </c>
      <c r="C58" s="35" t="s">
        <v>239</v>
      </c>
      <c r="D58" s="36"/>
      <c r="E58" s="36"/>
      <c r="F58" s="36"/>
      <c r="G58" s="36"/>
      <c r="H58" s="36"/>
      <c r="I58" s="37"/>
      <c r="M58" s="6">
        <f t="shared" ref="M58:O59" si="5">SUM(M59)</f>
        <v>0</v>
      </c>
      <c r="N58" s="6">
        <f t="shared" si="5"/>
        <v>4464</v>
      </c>
      <c r="O58" s="6">
        <f t="shared" si="5"/>
        <v>4464</v>
      </c>
      <c r="S58" s="6">
        <f t="shared" ref="S58:U59" si="6">SUM(S59)</f>
        <v>0</v>
      </c>
      <c r="T58" s="6">
        <f t="shared" si="6"/>
        <v>0</v>
      </c>
      <c r="U58" s="6">
        <f t="shared" si="6"/>
        <v>0</v>
      </c>
      <c r="Y58" s="9">
        <f t="shared" ref="Y58:AA59" si="7">SUM(Y59)</f>
        <v>0</v>
      </c>
      <c r="Z58" s="9">
        <f t="shared" si="7"/>
        <v>0</v>
      </c>
      <c r="AA58" s="9">
        <f t="shared" si="7"/>
        <v>0</v>
      </c>
      <c r="AD58" s="4">
        <v>164078791</v>
      </c>
      <c r="AE58" s="4">
        <v>7605435</v>
      </c>
    </row>
    <row r="59" spans="1:35" ht="16.899999999999999" customHeight="1" x14ac:dyDescent="0.25">
      <c r="A59" s="10" t="s">
        <v>240</v>
      </c>
      <c r="B59" s="10" t="s">
        <v>241</v>
      </c>
      <c r="C59" s="35" t="s">
        <v>242</v>
      </c>
      <c r="D59" s="36"/>
      <c r="E59" s="36"/>
      <c r="F59" s="36"/>
      <c r="G59" s="36"/>
      <c r="H59" s="36"/>
      <c r="I59" s="37"/>
      <c r="M59" s="6">
        <f t="shared" si="5"/>
        <v>0</v>
      </c>
      <c r="N59" s="6">
        <f t="shared" si="5"/>
        <v>4464</v>
      </c>
      <c r="O59" s="6">
        <f t="shared" si="5"/>
        <v>4464</v>
      </c>
      <c r="S59" s="6">
        <f t="shared" si="6"/>
        <v>0</v>
      </c>
      <c r="T59" s="6">
        <f t="shared" si="6"/>
        <v>0</v>
      </c>
      <c r="U59" s="6">
        <f t="shared" si="6"/>
        <v>0</v>
      </c>
      <c r="Y59" s="9">
        <f t="shared" si="7"/>
        <v>0</v>
      </c>
      <c r="Z59" s="9">
        <f t="shared" si="7"/>
        <v>0</v>
      </c>
      <c r="AA59" s="9">
        <f t="shared" si="7"/>
        <v>0</v>
      </c>
      <c r="AD59" s="4">
        <v>164078792</v>
      </c>
      <c r="AE59" s="4">
        <v>7605439</v>
      </c>
    </row>
    <row r="60" spans="1:35" ht="37.5" x14ac:dyDescent="0.25">
      <c r="A60" s="10" t="s">
        <v>243</v>
      </c>
      <c r="B60" s="10" t="s">
        <v>244</v>
      </c>
      <c r="C60" s="11" t="s">
        <v>245</v>
      </c>
      <c r="D60" s="12" t="s">
        <v>52</v>
      </c>
      <c r="E60" s="12"/>
      <c r="F60" s="12" t="s">
        <v>233</v>
      </c>
      <c r="G60" s="13">
        <v>1</v>
      </c>
      <c r="H60" s="13"/>
      <c r="I60" s="13">
        <v>6</v>
      </c>
      <c r="J60" s="14">
        <f>IFERROR(ROUND(SUM(M61)/I60, 2),0)</f>
        <v>0</v>
      </c>
      <c r="K60" s="15">
        <v>744</v>
      </c>
      <c r="L60" s="14">
        <f>J60+ROUND(K60, 2)</f>
        <v>744</v>
      </c>
      <c r="M60" s="14">
        <f>ROUND(J60*I60, 2)</f>
        <v>0</v>
      </c>
      <c r="N60" s="14">
        <f>ROUND(I60*ROUND(K60, 2), 2)</f>
        <v>4464</v>
      </c>
      <c r="O60" s="14">
        <f>M60+N60</f>
        <v>4464</v>
      </c>
      <c r="P60" s="14">
        <f>IFERROR(ROUND(SUM(S61)/I60, 2),0)</f>
        <v>0</v>
      </c>
      <c r="Q60" s="16">
        <v>0</v>
      </c>
      <c r="R60" s="14">
        <f>P60+ROUND(Q60, 2)</f>
        <v>0</v>
      </c>
      <c r="S60" s="14">
        <f>ROUND(P60*I60, 2)</f>
        <v>0</v>
      </c>
      <c r="T60" s="14">
        <f>ROUND(I60*ROUND(Q60, 2), 2)</f>
        <v>0</v>
      </c>
      <c r="U60" s="14">
        <f>S60+T60</f>
        <v>0</v>
      </c>
      <c r="V60" s="9">
        <f>ROUND(P60 / 1.2, 2)</f>
        <v>0</v>
      </c>
      <c r="W60" s="9">
        <f>ROUND(Q60 / 1.2, 2)</f>
        <v>0</v>
      </c>
      <c r="X60" s="9">
        <f>ROUND(R60 / 1.2, 2)</f>
        <v>0</v>
      </c>
      <c r="Y60" s="9">
        <f>ROUND(S60 / 1.2, 2)</f>
        <v>0</v>
      </c>
      <c r="Z60" s="9">
        <f>ROUND(T60 / 1.2, 2)</f>
        <v>0</v>
      </c>
      <c r="AA60" s="9">
        <f>Y60+Z60</f>
        <v>0</v>
      </c>
      <c r="AD60" s="4">
        <v>164078794</v>
      </c>
      <c r="AE60" s="4">
        <v>7605436</v>
      </c>
      <c r="AG60" s="4" t="s">
        <v>246</v>
      </c>
      <c r="AH60" s="4" t="s">
        <v>247</v>
      </c>
      <c r="AI60" s="4" t="s">
        <v>248</v>
      </c>
    </row>
    <row r="61" spans="1:35" ht="37.5" x14ac:dyDescent="0.25">
      <c r="A61" s="10" t="s">
        <v>249</v>
      </c>
      <c r="B61" s="10"/>
      <c r="C61" s="24" t="s">
        <v>250</v>
      </c>
      <c r="D61" s="12"/>
      <c r="E61" s="12"/>
      <c r="F61" s="18" t="s">
        <v>233</v>
      </c>
      <c r="G61" s="19">
        <v>1</v>
      </c>
      <c r="H61" s="20"/>
      <c r="I61" s="20">
        <v>6</v>
      </c>
      <c r="J61" s="21">
        <v>0</v>
      </c>
      <c r="M61" s="22">
        <f>ROUND(ROUND(J61, 2)*I61, 2)</f>
        <v>0</v>
      </c>
      <c r="P61" s="23">
        <v>0</v>
      </c>
      <c r="S61" s="22">
        <f>ROUND(ROUND(P61, 2)*I61, 2)</f>
        <v>0</v>
      </c>
      <c r="V61" s="9">
        <f>ROUND(ROUND(P61, 2)/1.2, 2)</f>
        <v>0</v>
      </c>
      <c r="Y61" s="9">
        <f>ROUND(S61 / 1.2, 2)</f>
        <v>0</v>
      </c>
      <c r="AD61" s="4" t="s">
        <v>251</v>
      </c>
      <c r="AE61" s="4" t="s">
        <v>252</v>
      </c>
      <c r="AF61" s="4" t="s">
        <v>253</v>
      </c>
    </row>
    <row r="62" spans="1:35" ht="24" customHeight="1" x14ac:dyDescent="0.25">
      <c r="A62" s="25"/>
      <c r="B62" s="25"/>
      <c r="C62" s="25"/>
      <c r="D62" s="26" t="s">
        <v>254</v>
      </c>
      <c r="E62" s="25"/>
      <c r="F62" s="25"/>
      <c r="G62" s="25"/>
      <c r="H62" s="25"/>
      <c r="I62" s="25"/>
      <c r="J62" s="25"/>
      <c r="K62" s="25"/>
      <c r="L62" s="25"/>
      <c r="M62" s="27">
        <f>SUM(M8)</f>
        <v>48578712.769999996</v>
      </c>
      <c r="N62" s="27">
        <f>SUM(N8)</f>
        <v>16774270.459999999</v>
      </c>
      <c r="O62" s="27">
        <f>M62+N62</f>
        <v>65352983.229999997</v>
      </c>
      <c r="P62" s="25"/>
      <c r="Q62" s="25"/>
      <c r="R62" s="25"/>
      <c r="S62" s="27">
        <f>SUM(S8)</f>
        <v>0</v>
      </c>
      <c r="T62" s="27">
        <f>SUM(T8)</f>
        <v>0</v>
      </c>
      <c r="U62" s="27">
        <f>S62+T62</f>
        <v>0</v>
      </c>
      <c r="Y62" s="9">
        <f>SUM(Y8)</f>
        <v>0</v>
      </c>
      <c r="Z62" s="9">
        <f>SUM(Z8)</f>
        <v>0</v>
      </c>
      <c r="AA62" s="9">
        <f>Y62+Z62</f>
        <v>0</v>
      </c>
    </row>
    <row r="63" spans="1:35" ht="22.5" x14ac:dyDescent="0.25">
      <c r="A63" s="38" t="s">
        <v>255</v>
      </c>
      <c r="B63" s="39"/>
      <c r="C63" s="39"/>
      <c r="D63" s="39"/>
      <c r="E63" s="39"/>
      <c r="F63" s="39"/>
      <c r="G63" s="39"/>
      <c r="H63" s="39"/>
      <c r="I63" s="39"/>
      <c r="J63" s="39"/>
      <c r="K63" s="39"/>
      <c r="L63" s="39"/>
      <c r="M63" s="39"/>
      <c r="N63" s="39"/>
      <c r="O63" s="39"/>
      <c r="P63" s="39"/>
      <c r="Q63" s="39"/>
      <c r="R63" s="39"/>
      <c r="S63" s="39"/>
      <c r="T63" s="39"/>
      <c r="U63" s="40"/>
    </row>
    <row r="64" spans="1:35" ht="15.75" x14ac:dyDescent="0.25">
      <c r="A64" s="29"/>
      <c r="B64" s="5" t="s">
        <v>256</v>
      </c>
      <c r="C64" s="28" t="s">
        <v>257</v>
      </c>
      <c r="D64" s="28" t="s">
        <v>258</v>
      </c>
      <c r="E64" s="30"/>
      <c r="F64" s="30"/>
      <c r="G64" s="30"/>
      <c r="H64" s="32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4"/>
    </row>
    <row r="65" spans="1:21" ht="15.75" x14ac:dyDescent="0.25">
      <c r="A65" s="29"/>
      <c r="B65" s="5" t="s">
        <v>259</v>
      </c>
      <c r="C65" s="28" t="s">
        <v>260</v>
      </c>
      <c r="D65" s="28" t="s">
        <v>261</v>
      </c>
      <c r="E65" s="30"/>
      <c r="F65" s="30"/>
      <c r="G65" s="30"/>
      <c r="H65" s="32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4"/>
    </row>
    <row r="66" spans="1:21" ht="31.5" x14ac:dyDescent="0.25">
      <c r="A66" s="29"/>
      <c r="B66" s="5" t="s">
        <v>262</v>
      </c>
      <c r="C66" s="28" t="s">
        <v>263</v>
      </c>
      <c r="D66" s="28" t="s">
        <v>264</v>
      </c>
      <c r="E66" s="30"/>
      <c r="F66" s="30"/>
      <c r="G66" s="30"/>
      <c r="H66" s="32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4"/>
    </row>
    <row r="67" spans="1:21" ht="15.75" x14ac:dyDescent="0.25">
      <c r="A67" s="29"/>
      <c r="B67" s="5" t="s">
        <v>265</v>
      </c>
      <c r="C67" s="28" t="s">
        <v>266</v>
      </c>
      <c r="D67" s="28" t="s">
        <v>267</v>
      </c>
      <c r="E67" s="30"/>
      <c r="F67" s="30"/>
      <c r="G67" s="30"/>
      <c r="H67" s="32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4"/>
    </row>
    <row r="68" spans="1:21" ht="15.75" x14ac:dyDescent="0.25">
      <c r="A68" s="29"/>
      <c r="B68" s="5" t="s">
        <v>268</v>
      </c>
      <c r="C68" s="28" t="s">
        <v>269</v>
      </c>
      <c r="D68" s="28" t="s">
        <v>261</v>
      </c>
      <c r="E68" s="30"/>
      <c r="F68" s="30"/>
      <c r="G68" s="30"/>
      <c r="H68" s="32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4"/>
    </row>
    <row r="69" spans="1:21" ht="31.5" x14ac:dyDescent="0.25">
      <c r="A69" s="29"/>
      <c r="B69" s="5" t="s">
        <v>270</v>
      </c>
      <c r="C69" s="28" t="s">
        <v>271</v>
      </c>
      <c r="D69" s="28" t="s">
        <v>272</v>
      </c>
      <c r="E69" s="30"/>
      <c r="F69" s="30"/>
      <c r="G69" s="30"/>
      <c r="H69" s="32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4"/>
    </row>
    <row r="70" spans="1:21" ht="31.5" x14ac:dyDescent="0.25">
      <c r="A70" s="29"/>
      <c r="B70" s="5" t="s">
        <v>273</v>
      </c>
      <c r="C70" s="28" t="s">
        <v>274</v>
      </c>
      <c r="D70" s="28" t="s">
        <v>275</v>
      </c>
      <c r="E70" s="30"/>
      <c r="F70" s="30"/>
      <c r="G70" s="30"/>
      <c r="H70" s="32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4"/>
    </row>
    <row r="71" spans="1:21" ht="15.75" x14ac:dyDescent="0.25">
      <c r="A71" s="29"/>
      <c r="B71" s="5" t="s">
        <v>276</v>
      </c>
      <c r="C71" s="28" t="s">
        <v>277</v>
      </c>
      <c r="D71" s="28" t="s">
        <v>278</v>
      </c>
      <c r="E71" s="30"/>
      <c r="F71" s="30"/>
      <c r="G71" s="30"/>
      <c r="H71" s="32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4"/>
    </row>
    <row r="72" spans="1:21" ht="15.75" x14ac:dyDescent="0.25">
      <c r="A72" s="29"/>
      <c r="B72" s="5" t="s">
        <v>279</v>
      </c>
      <c r="C72" s="28" t="s">
        <v>280</v>
      </c>
      <c r="D72" s="28" t="s">
        <v>281</v>
      </c>
      <c r="E72" s="30"/>
      <c r="F72" s="30"/>
      <c r="G72" s="30"/>
      <c r="H72" s="32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4"/>
    </row>
    <row r="73" spans="1:21" ht="31.5" x14ac:dyDescent="0.25">
      <c r="A73" s="29"/>
      <c r="B73" s="5" t="s">
        <v>282</v>
      </c>
      <c r="C73" s="28" t="s">
        <v>283</v>
      </c>
      <c r="D73" s="28" t="s">
        <v>284</v>
      </c>
      <c r="E73" s="30"/>
      <c r="F73" s="30"/>
      <c r="G73" s="30"/>
      <c r="H73" s="32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4"/>
    </row>
    <row r="74" spans="1:21" ht="47.25" x14ac:dyDescent="0.25">
      <c r="A74" s="29"/>
      <c r="B74" s="5" t="s">
        <v>285</v>
      </c>
      <c r="C74" s="28" t="s">
        <v>286</v>
      </c>
      <c r="D74" s="28" t="s">
        <v>287</v>
      </c>
      <c r="E74" s="30"/>
      <c r="F74" s="30"/>
      <c r="G74" s="30"/>
      <c r="H74" s="32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4"/>
    </row>
    <row r="75" spans="1:21" ht="31.5" x14ac:dyDescent="0.25">
      <c r="A75" s="29"/>
      <c r="B75" s="5" t="s">
        <v>288</v>
      </c>
      <c r="C75" s="28" t="s">
        <v>289</v>
      </c>
      <c r="D75" s="28" t="s">
        <v>290</v>
      </c>
      <c r="E75" s="30"/>
      <c r="F75" s="30"/>
      <c r="G75" s="30"/>
      <c r="H75" s="32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4"/>
    </row>
    <row r="76" spans="1:21" ht="15.75" x14ac:dyDescent="0.25">
      <c r="A76" s="29"/>
      <c r="B76" s="5" t="s">
        <v>291</v>
      </c>
      <c r="C76" s="28" t="s">
        <v>292</v>
      </c>
      <c r="D76" s="28" t="s">
        <v>293</v>
      </c>
      <c r="E76" s="30"/>
      <c r="F76" s="30"/>
      <c r="G76" s="30"/>
      <c r="H76" s="32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4"/>
    </row>
    <row r="77" spans="1:21" ht="48" customHeight="1" x14ac:dyDescent="0.25">
      <c r="A77" s="29"/>
      <c r="B77" s="5" t="s">
        <v>294</v>
      </c>
      <c r="C77" s="28" t="s">
        <v>295</v>
      </c>
      <c r="D77" s="28" t="s">
        <v>296</v>
      </c>
      <c r="E77" s="30"/>
      <c r="F77" s="30"/>
      <c r="G77" s="30"/>
      <c r="H77" s="32" t="s">
        <v>297</v>
      </c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4"/>
    </row>
    <row r="78" spans="1:21" ht="15.75" x14ac:dyDescent="0.25">
      <c r="A78" s="29"/>
      <c r="B78" s="5" t="s">
        <v>298</v>
      </c>
      <c r="C78" s="28" t="s">
        <v>299</v>
      </c>
      <c r="D78" s="28" t="s">
        <v>300</v>
      </c>
      <c r="E78" s="30"/>
      <c r="F78" s="30"/>
      <c r="G78" s="30"/>
      <c r="H78" s="32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4"/>
    </row>
    <row r="79" spans="1:21" ht="31.5" x14ac:dyDescent="0.25">
      <c r="A79" s="29"/>
      <c r="B79" s="5" t="s">
        <v>301</v>
      </c>
      <c r="C79" s="28" t="s">
        <v>302</v>
      </c>
      <c r="D79" s="30"/>
      <c r="E79" s="30"/>
      <c r="F79" s="30"/>
      <c r="G79" s="30"/>
      <c r="H79" s="32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4"/>
    </row>
    <row r="80" spans="1:21" ht="15.75" x14ac:dyDescent="0.25">
      <c r="A80" s="29"/>
      <c r="B80" s="5" t="s">
        <v>303</v>
      </c>
      <c r="C80" s="28" t="s">
        <v>304</v>
      </c>
      <c r="D80" s="30"/>
      <c r="E80" s="30"/>
      <c r="F80" s="30"/>
      <c r="G80" s="30"/>
      <c r="H80" s="32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4"/>
    </row>
    <row r="81" spans="1:21" ht="15.75" x14ac:dyDescent="0.25">
      <c r="A81" s="29"/>
      <c r="B81" s="5" t="s">
        <v>305</v>
      </c>
      <c r="C81" s="28" t="s">
        <v>306</v>
      </c>
      <c r="D81" s="30"/>
      <c r="E81" s="30"/>
      <c r="F81" s="30"/>
      <c r="G81" s="30"/>
      <c r="H81" s="32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4"/>
    </row>
  </sheetData>
  <mergeCells count="60">
    <mergeCell ref="A2:U2"/>
    <mergeCell ref="A3:U3"/>
    <mergeCell ref="A4:U4"/>
    <mergeCell ref="A5:A7"/>
    <mergeCell ref="B5:B7"/>
    <mergeCell ref="C5:C7"/>
    <mergeCell ref="D5:D7"/>
    <mergeCell ref="E5:E7"/>
    <mergeCell ref="F5:F7"/>
    <mergeCell ref="G5:G7"/>
    <mergeCell ref="S5:U5"/>
    <mergeCell ref="J6:K6"/>
    <mergeCell ref="L6:L7"/>
    <mergeCell ref="M6:N6"/>
    <mergeCell ref="O6:O7"/>
    <mergeCell ref="P6:Q6"/>
    <mergeCell ref="C10:I10"/>
    <mergeCell ref="H5:H7"/>
    <mergeCell ref="I5:I7"/>
    <mergeCell ref="J5:O5"/>
    <mergeCell ref="P5:R5"/>
    <mergeCell ref="R6:R7"/>
    <mergeCell ref="S6:T6"/>
    <mergeCell ref="U6:U7"/>
    <mergeCell ref="A8:I8"/>
    <mergeCell ref="C9:I9"/>
    <mergeCell ref="C48:I48"/>
    <mergeCell ref="C11:I11"/>
    <mergeCell ref="C12:I12"/>
    <mergeCell ref="C13:I13"/>
    <mergeCell ref="C16:I16"/>
    <mergeCell ref="C17:I17"/>
    <mergeCell ref="C18:I18"/>
    <mergeCell ref="C19:I19"/>
    <mergeCell ref="C20:I20"/>
    <mergeCell ref="C31:I31"/>
    <mergeCell ref="C38:I38"/>
    <mergeCell ref="C39:I39"/>
    <mergeCell ref="H71:U71"/>
    <mergeCell ref="C51:I51"/>
    <mergeCell ref="C58:I58"/>
    <mergeCell ref="C59:I59"/>
    <mergeCell ref="A63:U63"/>
    <mergeCell ref="H64:U64"/>
    <mergeCell ref="H65:U65"/>
    <mergeCell ref="H66:U66"/>
    <mergeCell ref="H67:U67"/>
    <mergeCell ref="H68:U68"/>
    <mergeCell ref="H69:U69"/>
    <mergeCell ref="H70:U70"/>
    <mergeCell ref="H78:U78"/>
    <mergeCell ref="H79:U79"/>
    <mergeCell ref="H80:U80"/>
    <mergeCell ref="H81:U81"/>
    <mergeCell ref="H72:U72"/>
    <mergeCell ref="H73:U73"/>
    <mergeCell ref="H74:U74"/>
    <mergeCell ref="H75:U75"/>
    <mergeCell ref="H76:U76"/>
    <mergeCell ref="H77:U7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RePack by Diakov</cp:lastModifiedBy>
  <dcterms:created xsi:type="dcterms:W3CDTF">2024-09-06T12:24:54Z</dcterms:created>
  <dcterms:modified xsi:type="dcterms:W3CDTF">2024-09-10T09:52:58Z</dcterms:modified>
  <cp:category/>
</cp:coreProperties>
</file>