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\\picompany.ru\root\Сметно-договорной отдел\Москва\Карих М.М\My Documents\Карих\Нижний Новгород\СМР\корп.10\Отопление\"/>
    </mc:Choice>
  </mc:AlternateContent>
  <xr:revisionPtr revIDLastSave="0" documentId="13_ncr:1_{67109875-9B14-4C44-9526-03BC17E9EF8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ТКП" sheetId="1" r:id="rId1"/>
  </sheets>
  <definedNames>
    <definedName name="_xlnm._FilterDatabase" localSheetId="0" hidden="1">ТКП!$A$7:$U$316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43" i="1" l="1"/>
  <c r="V60" i="1"/>
  <c r="S60" i="1"/>
  <c r="M60" i="1"/>
  <c r="S43" i="1"/>
  <c r="M43" i="1"/>
  <c r="I283" i="1"/>
  <c r="J276" i="1" l="1"/>
  <c r="I248" i="1"/>
  <c r="M248" i="1" s="1"/>
  <c r="I247" i="1"/>
  <c r="D164" i="1" l="1"/>
  <c r="D174" i="1"/>
  <c r="J219" i="1"/>
  <c r="J221" i="1"/>
  <c r="J220" i="1"/>
  <c r="J222" i="1"/>
  <c r="J223" i="1"/>
  <c r="J224" i="1"/>
  <c r="M169" i="1"/>
  <c r="S248" i="1" l="1"/>
  <c r="I87" i="1"/>
  <c r="S87" i="1" s="1"/>
  <c r="I86" i="1"/>
  <c r="S86" i="1" s="1"/>
  <c r="P85" i="1" l="1"/>
  <c r="M87" i="1"/>
  <c r="D163" i="1" l="1"/>
  <c r="V296" i="1"/>
  <c r="S296" i="1"/>
  <c r="Y296" i="1" s="1"/>
  <c r="M296" i="1"/>
  <c r="J295" i="1" s="1"/>
  <c r="L295" i="1" s="1"/>
  <c r="W295" i="1"/>
  <c r="T295" i="1"/>
  <c r="N295" i="1"/>
  <c r="N294" i="1" s="1"/>
  <c r="N293" i="1" s="1"/>
  <c r="N292" i="1" s="1"/>
  <c r="V291" i="1"/>
  <c r="S291" i="1"/>
  <c r="M291" i="1"/>
  <c r="J290" i="1" s="1"/>
  <c r="M290" i="1" s="1"/>
  <c r="W290" i="1"/>
  <c r="T290" i="1"/>
  <c r="N290" i="1"/>
  <c r="N289" i="1" s="1"/>
  <c r="N288" i="1" s="1"/>
  <c r="N287" i="1" s="1"/>
  <c r="N286" i="1" s="1"/>
  <c r="N285" i="1" s="1"/>
  <c r="V283" i="1"/>
  <c r="S283" i="1"/>
  <c r="Y283" i="1" s="1"/>
  <c r="M283" i="1"/>
  <c r="J282" i="1" s="1"/>
  <c r="M282" i="1" s="1"/>
  <c r="W282" i="1"/>
  <c r="T282" i="1"/>
  <c r="Z282" i="1" s="1"/>
  <c r="Z281" i="1" s="1"/>
  <c r="N282" i="1"/>
  <c r="N281" i="1" s="1"/>
  <c r="V280" i="1"/>
  <c r="S280" i="1"/>
  <c r="Y280" i="1" s="1"/>
  <c r="M280" i="1"/>
  <c r="J279" i="1" s="1"/>
  <c r="W279" i="1"/>
  <c r="T279" i="1"/>
  <c r="P279" i="1"/>
  <c r="N279" i="1"/>
  <c r="V278" i="1"/>
  <c r="S278" i="1"/>
  <c r="Y278" i="1" s="1"/>
  <c r="M278" i="1"/>
  <c r="V277" i="1"/>
  <c r="S277" i="1"/>
  <c r="Y277" i="1" s="1"/>
  <c r="M277" i="1"/>
  <c r="V276" i="1"/>
  <c r="S276" i="1"/>
  <c r="Y276" i="1" s="1"/>
  <c r="M276" i="1"/>
  <c r="W275" i="1"/>
  <c r="T275" i="1"/>
  <c r="Z275" i="1" s="1"/>
  <c r="N275" i="1"/>
  <c r="V273" i="1"/>
  <c r="S273" i="1"/>
  <c r="Y273" i="1" s="1"/>
  <c r="M273" i="1"/>
  <c r="V272" i="1"/>
  <c r="S272" i="1"/>
  <c r="Y272" i="1" s="1"/>
  <c r="M272" i="1"/>
  <c r="W271" i="1"/>
  <c r="T271" i="1"/>
  <c r="Z271" i="1" s="1"/>
  <c r="N271" i="1"/>
  <c r="V270" i="1"/>
  <c r="S270" i="1"/>
  <c r="Y270" i="1" s="1"/>
  <c r="M270" i="1"/>
  <c r="V269" i="1"/>
  <c r="S269" i="1"/>
  <c r="Y269" i="1" s="1"/>
  <c r="M269" i="1"/>
  <c r="V268" i="1"/>
  <c r="S268" i="1"/>
  <c r="Y268" i="1" s="1"/>
  <c r="M268" i="1"/>
  <c r="W267" i="1"/>
  <c r="T267" i="1"/>
  <c r="Z267" i="1" s="1"/>
  <c r="N267" i="1"/>
  <c r="V266" i="1"/>
  <c r="S266" i="1"/>
  <c r="Y266" i="1" s="1"/>
  <c r="M266" i="1"/>
  <c r="V265" i="1"/>
  <c r="S265" i="1"/>
  <c r="Y265" i="1" s="1"/>
  <c r="M265" i="1"/>
  <c r="V264" i="1"/>
  <c r="S264" i="1"/>
  <c r="Y264" i="1" s="1"/>
  <c r="M264" i="1"/>
  <c r="V263" i="1"/>
  <c r="S263" i="1"/>
  <c r="Y263" i="1" s="1"/>
  <c r="M263" i="1"/>
  <c r="V262" i="1"/>
  <c r="S262" i="1"/>
  <c r="Y262" i="1" s="1"/>
  <c r="M262" i="1"/>
  <c r="V261" i="1"/>
  <c r="S261" i="1"/>
  <c r="Y261" i="1" s="1"/>
  <c r="M261" i="1"/>
  <c r="V260" i="1"/>
  <c r="S260" i="1"/>
  <c r="M260" i="1"/>
  <c r="V259" i="1"/>
  <c r="S259" i="1"/>
  <c r="Y259" i="1" s="1"/>
  <c r="M259" i="1"/>
  <c r="W258" i="1"/>
  <c r="T258" i="1"/>
  <c r="N258" i="1"/>
  <c r="V257" i="1"/>
  <c r="S257" i="1"/>
  <c r="Y257" i="1" s="1"/>
  <c r="M257" i="1"/>
  <c r="V256" i="1"/>
  <c r="S256" i="1"/>
  <c r="Y256" i="1" s="1"/>
  <c r="M256" i="1"/>
  <c r="V255" i="1"/>
  <c r="S255" i="1"/>
  <c r="M255" i="1"/>
  <c r="W254" i="1"/>
  <c r="T254" i="1"/>
  <c r="Z254" i="1" s="1"/>
  <c r="N254" i="1"/>
  <c r="V252" i="1"/>
  <c r="S252" i="1"/>
  <c r="Y252" i="1" s="1"/>
  <c r="M252" i="1"/>
  <c r="V251" i="1"/>
  <c r="S251" i="1"/>
  <c r="M251" i="1"/>
  <c r="V250" i="1"/>
  <c r="S250" i="1"/>
  <c r="M250" i="1"/>
  <c r="W249" i="1"/>
  <c r="T249" i="1"/>
  <c r="Z249" i="1" s="1"/>
  <c r="N249" i="1"/>
  <c r="V247" i="1"/>
  <c r="S247" i="1"/>
  <c r="M247" i="1"/>
  <c r="J246" i="1" s="1"/>
  <c r="W246" i="1"/>
  <c r="T246" i="1"/>
  <c r="Z246" i="1" s="1"/>
  <c r="N246" i="1"/>
  <c r="V244" i="1"/>
  <c r="S244" i="1"/>
  <c r="P243" i="1" s="1"/>
  <c r="S243" i="1" s="1"/>
  <c r="M244" i="1"/>
  <c r="J243" i="1" s="1"/>
  <c r="W243" i="1"/>
  <c r="T243" i="1"/>
  <c r="N243" i="1"/>
  <c r="V242" i="1"/>
  <c r="S242" i="1"/>
  <c r="Y242" i="1" s="1"/>
  <c r="M242" i="1"/>
  <c r="V241" i="1"/>
  <c r="S241" i="1"/>
  <c r="Y241" i="1" s="1"/>
  <c r="M241" i="1"/>
  <c r="V240" i="1"/>
  <c r="S240" i="1"/>
  <c r="Y240" i="1" s="1"/>
  <c r="M240" i="1"/>
  <c r="V239" i="1"/>
  <c r="S239" i="1"/>
  <c r="Y239" i="1" s="1"/>
  <c r="M239" i="1"/>
  <c r="V238" i="1"/>
  <c r="S238" i="1"/>
  <c r="Y238" i="1" s="1"/>
  <c r="M238" i="1"/>
  <c r="V237" i="1"/>
  <c r="S237" i="1"/>
  <c r="Y237" i="1" s="1"/>
  <c r="M237" i="1"/>
  <c r="V236" i="1"/>
  <c r="S236" i="1"/>
  <c r="Y236" i="1" s="1"/>
  <c r="M236" i="1"/>
  <c r="W235" i="1"/>
  <c r="T235" i="1"/>
  <c r="Z235" i="1" s="1"/>
  <c r="N235" i="1"/>
  <c r="N234" i="1" s="1"/>
  <c r="V232" i="1"/>
  <c r="S232" i="1"/>
  <c r="M232" i="1"/>
  <c r="J231" i="1" s="1"/>
  <c r="W231" i="1"/>
  <c r="T231" i="1"/>
  <c r="N231" i="1"/>
  <c r="N230" i="1" s="1"/>
  <c r="V229" i="1"/>
  <c r="S229" i="1"/>
  <c r="M229" i="1"/>
  <c r="V228" i="1"/>
  <c r="S228" i="1"/>
  <c r="Y228" i="1" s="1"/>
  <c r="M228" i="1"/>
  <c r="W227" i="1"/>
  <c r="T227" i="1"/>
  <c r="Z227" i="1" s="1"/>
  <c r="N227" i="1"/>
  <c r="V226" i="1"/>
  <c r="S226" i="1"/>
  <c r="Y226" i="1" s="1"/>
  <c r="M226" i="1"/>
  <c r="J225" i="1" s="1"/>
  <c r="L225" i="1" s="1"/>
  <c r="W225" i="1"/>
  <c r="T225" i="1"/>
  <c r="Z225" i="1" s="1"/>
  <c r="N225" i="1"/>
  <c r="V224" i="1"/>
  <c r="S224" i="1"/>
  <c r="Y224" i="1" s="1"/>
  <c r="M224" i="1"/>
  <c r="V223" i="1"/>
  <c r="S223" i="1"/>
  <c r="Y223" i="1" s="1"/>
  <c r="M223" i="1"/>
  <c r="V222" i="1"/>
  <c r="S222" i="1"/>
  <c r="Y222" i="1" s="1"/>
  <c r="M222" i="1"/>
  <c r="V221" i="1"/>
  <c r="S221" i="1"/>
  <c r="Y221" i="1" s="1"/>
  <c r="M221" i="1"/>
  <c r="V220" i="1"/>
  <c r="S220" i="1"/>
  <c r="Y220" i="1" s="1"/>
  <c r="M220" i="1"/>
  <c r="V219" i="1"/>
  <c r="S219" i="1"/>
  <c r="Y219" i="1" s="1"/>
  <c r="M219" i="1"/>
  <c r="W218" i="1"/>
  <c r="T218" i="1"/>
  <c r="Z218" i="1" s="1"/>
  <c r="N218" i="1"/>
  <c r="V217" i="1"/>
  <c r="S217" i="1"/>
  <c r="Y217" i="1" s="1"/>
  <c r="M217" i="1"/>
  <c r="V216" i="1"/>
  <c r="S216" i="1"/>
  <c r="Y216" i="1" s="1"/>
  <c r="M216" i="1"/>
  <c r="V215" i="1"/>
  <c r="S215" i="1"/>
  <c r="Y215" i="1" s="1"/>
  <c r="M215" i="1"/>
  <c r="V214" i="1"/>
  <c r="S214" i="1"/>
  <c r="Y214" i="1" s="1"/>
  <c r="M214" i="1"/>
  <c r="V213" i="1"/>
  <c r="S213" i="1"/>
  <c r="Y213" i="1" s="1"/>
  <c r="M213" i="1"/>
  <c r="V212" i="1"/>
  <c r="S212" i="1"/>
  <c r="Y212" i="1" s="1"/>
  <c r="M212" i="1"/>
  <c r="V211" i="1"/>
  <c r="S211" i="1"/>
  <c r="Y211" i="1" s="1"/>
  <c r="M211" i="1"/>
  <c r="V210" i="1"/>
  <c r="S210" i="1"/>
  <c r="Y210" i="1" s="1"/>
  <c r="M210" i="1"/>
  <c r="V209" i="1"/>
  <c r="S209" i="1"/>
  <c r="Y209" i="1" s="1"/>
  <c r="M209" i="1"/>
  <c r="V208" i="1"/>
  <c r="S208" i="1"/>
  <c r="Y208" i="1" s="1"/>
  <c r="M208" i="1"/>
  <c r="V207" i="1"/>
  <c r="S207" i="1"/>
  <c r="M207" i="1"/>
  <c r="W206" i="1"/>
  <c r="T206" i="1"/>
  <c r="Z206" i="1" s="1"/>
  <c r="N206" i="1"/>
  <c r="V205" i="1"/>
  <c r="S205" i="1"/>
  <c r="Y205" i="1" s="1"/>
  <c r="M205" i="1"/>
  <c r="V204" i="1"/>
  <c r="S204" i="1"/>
  <c r="Y204" i="1" s="1"/>
  <c r="M204" i="1"/>
  <c r="V203" i="1"/>
  <c r="S203" i="1"/>
  <c r="Y203" i="1" s="1"/>
  <c r="M203" i="1"/>
  <c r="V202" i="1"/>
  <c r="S202" i="1"/>
  <c r="Y202" i="1" s="1"/>
  <c r="M202" i="1"/>
  <c r="V201" i="1"/>
  <c r="S201" i="1"/>
  <c r="Y201" i="1" s="1"/>
  <c r="M201" i="1"/>
  <c r="V200" i="1"/>
  <c r="S200" i="1"/>
  <c r="Y200" i="1" s="1"/>
  <c r="M200" i="1"/>
  <c r="V199" i="1"/>
  <c r="S199" i="1"/>
  <c r="Y199" i="1" s="1"/>
  <c r="M199" i="1"/>
  <c r="V198" i="1"/>
  <c r="S198" i="1"/>
  <c r="Y198" i="1" s="1"/>
  <c r="M198" i="1"/>
  <c r="V197" i="1"/>
  <c r="S197" i="1"/>
  <c r="Y197" i="1" s="1"/>
  <c r="M197" i="1"/>
  <c r="V196" i="1"/>
  <c r="S196" i="1"/>
  <c r="Y196" i="1" s="1"/>
  <c r="M196" i="1"/>
  <c r="V195" i="1"/>
  <c r="S195" i="1"/>
  <c r="Y195" i="1" s="1"/>
  <c r="M195" i="1"/>
  <c r="V194" i="1"/>
  <c r="S194" i="1"/>
  <c r="Y194" i="1" s="1"/>
  <c r="M194" i="1"/>
  <c r="V193" i="1"/>
  <c r="S193" i="1"/>
  <c r="Y193" i="1" s="1"/>
  <c r="M193" i="1"/>
  <c r="V192" i="1"/>
  <c r="S192" i="1"/>
  <c r="Y192" i="1" s="1"/>
  <c r="M192" i="1"/>
  <c r="V191" i="1"/>
  <c r="S191" i="1"/>
  <c r="Y191" i="1" s="1"/>
  <c r="M191" i="1"/>
  <c r="V190" i="1"/>
  <c r="S190" i="1"/>
  <c r="Y190" i="1" s="1"/>
  <c r="M190" i="1"/>
  <c r="V189" i="1"/>
  <c r="S189" i="1"/>
  <c r="Y189" i="1" s="1"/>
  <c r="M189" i="1"/>
  <c r="V188" i="1"/>
  <c r="S188" i="1"/>
  <c r="Y188" i="1" s="1"/>
  <c r="M188" i="1"/>
  <c r="V187" i="1"/>
  <c r="S187" i="1"/>
  <c r="Y187" i="1" s="1"/>
  <c r="M187" i="1"/>
  <c r="V186" i="1"/>
  <c r="S186" i="1"/>
  <c r="Y186" i="1" s="1"/>
  <c r="M186" i="1"/>
  <c r="W185" i="1"/>
  <c r="T185" i="1"/>
  <c r="Z185" i="1" s="1"/>
  <c r="N185" i="1"/>
  <c r="V184" i="1"/>
  <c r="S184" i="1"/>
  <c r="Y184" i="1" s="1"/>
  <c r="M184" i="1"/>
  <c r="V183" i="1"/>
  <c r="S183" i="1"/>
  <c r="Y183" i="1" s="1"/>
  <c r="M183" i="1"/>
  <c r="V182" i="1"/>
  <c r="S182" i="1"/>
  <c r="Y182" i="1" s="1"/>
  <c r="M182" i="1"/>
  <c r="V181" i="1"/>
  <c r="S181" i="1"/>
  <c r="Y181" i="1" s="1"/>
  <c r="M181" i="1"/>
  <c r="V180" i="1"/>
  <c r="S180" i="1"/>
  <c r="Y180" i="1" s="1"/>
  <c r="M180" i="1"/>
  <c r="V179" i="1"/>
  <c r="S179" i="1"/>
  <c r="Y179" i="1" s="1"/>
  <c r="M179" i="1"/>
  <c r="W178" i="1"/>
  <c r="T178" i="1"/>
  <c r="Z178" i="1" s="1"/>
  <c r="N178" i="1"/>
  <c r="V177" i="1"/>
  <c r="S177" i="1"/>
  <c r="Y177" i="1" s="1"/>
  <c r="M177" i="1"/>
  <c r="V176" i="1"/>
  <c r="S176" i="1"/>
  <c r="Y176" i="1" s="1"/>
  <c r="M176" i="1"/>
  <c r="V175" i="1"/>
  <c r="S175" i="1"/>
  <c r="Y175" i="1" s="1"/>
  <c r="M175" i="1"/>
  <c r="V174" i="1"/>
  <c r="S174" i="1"/>
  <c r="Y174" i="1" s="1"/>
  <c r="M174" i="1"/>
  <c r="V173" i="1"/>
  <c r="S173" i="1"/>
  <c r="Y173" i="1" s="1"/>
  <c r="M173" i="1"/>
  <c r="V172" i="1"/>
  <c r="S172" i="1"/>
  <c r="Y172" i="1" s="1"/>
  <c r="M172" i="1"/>
  <c r="V171" i="1"/>
  <c r="S171" i="1"/>
  <c r="M171" i="1"/>
  <c r="W170" i="1"/>
  <c r="T170" i="1"/>
  <c r="N170" i="1"/>
  <c r="V169" i="1"/>
  <c r="S169" i="1"/>
  <c r="Y169" i="1" s="1"/>
  <c r="V168" i="1"/>
  <c r="S168" i="1"/>
  <c r="Y168" i="1" s="1"/>
  <c r="M168" i="1"/>
  <c r="V167" i="1"/>
  <c r="S167" i="1"/>
  <c r="Y167" i="1" s="1"/>
  <c r="M167" i="1"/>
  <c r="V166" i="1"/>
  <c r="S166" i="1"/>
  <c r="Y166" i="1" s="1"/>
  <c r="M166" i="1"/>
  <c r="V165" i="1"/>
  <c r="S165" i="1"/>
  <c r="Y165" i="1" s="1"/>
  <c r="M165" i="1"/>
  <c r="V164" i="1"/>
  <c r="S164" i="1"/>
  <c r="Y164" i="1" s="1"/>
  <c r="M164" i="1"/>
  <c r="V163" i="1"/>
  <c r="S163" i="1"/>
  <c r="Y163" i="1" s="1"/>
  <c r="M163" i="1"/>
  <c r="V162" i="1"/>
  <c r="S162" i="1"/>
  <c r="Y162" i="1" s="1"/>
  <c r="M162" i="1"/>
  <c r="V161" i="1"/>
  <c r="S161" i="1"/>
  <c r="Y161" i="1" s="1"/>
  <c r="M161" i="1"/>
  <c r="V160" i="1"/>
  <c r="S160" i="1"/>
  <c r="Y160" i="1" s="1"/>
  <c r="M160" i="1"/>
  <c r="V159" i="1"/>
  <c r="S159" i="1"/>
  <c r="Y159" i="1" s="1"/>
  <c r="M159" i="1"/>
  <c r="V158" i="1"/>
  <c r="S158" i="1"/>
  <c r="Y158" i="1" s="1"/>
  <c r="M158" i="1"/>
  <c r="V157" i="1"/>
  <c r="S157" i="1"/>
  <c r="Y157" i="1" s="1"/>
  <c r="M157" i="1"/>
  <c r="V156" i="1"/>
  <c r="S156" i="1"/>
  <c r="Y156" i="1" s="1"/>
  <c r="M156" i="1"/>
  <c r="V155" i="1"/>
  <c r="S155" i="1"/>
  <c r="Y155" i="1" s="1"/>
  <c r="M155" i="1"/>
  <c r="V154" i="1"/>
  <c r="S154" i="1"/>
  <c r="Y154" i="1" s="1"/>
  <c r="M154" i="1"/>
  <c r="V153" i="1"/>
  <c r="S153" i="1"/>
  <c r="Y153" i="1" s="1"/>
  <c r="M153" i="1"/>
  <c r="V152" i="1"/>
  <c r="S152" i="1"/>
  <c r="Y152" i="1" s="1"/>
  <c r="M152" i="1"/>
  <c r="V151" i="1"/>
  <c r="S151" i="1"/>
  <c r="M151" i="1"/>
  <c r="W150" i="1"/>
  <c r="T150" i="1"/>
  <c r="Z150" i="1" s="1"/>
  <c r="N150" i="1"/>
  <c r="V148" i="1"/>
  <c r="S148" i="1"/>
  <c r="Y148" i="1" s="1"/>
  <c r="M148" i="1"/>
  <c r="V147" i="1"/>
  <c r="S147" i="1"/>
  <c r="Y147" i="1" s="1"/>
  <c r="M147" i="1"/>
  <c r="V146" i="1"/>
  <c r="S146" i="1"/>
  <c r="M146" i="1"/>
  <c r="W145" i="1"/>
  <c r="T145" i="1"/>
  <c r="Z145" i="1" s="1"/>
  <c r="N145" i="1"/>
  <c r="V144" i="1"/>
  <c r="S144" i="1"/>
  <c r="M144" i="1"/>
  <c r="J143" i="1" s="1"/>
  <c r="W143" i="1"/>
  <c r="T143" i="1"/>
  <c r="Z143" i="1" s="1"/>
  <c r="N143" i="1"/>
  <c r="V141" i="1"/>
  <c r="S141" i="1"/>
  <c r="Y141" i="1" s="1"/>
  <c r="M141" i="1"/>
  <c r="V140" i="1"/>
  <c r="S140" i="1"/>
  <c r="Y140" i="1" s="1"/>
  <c r="M140" i="1"/>
  <c r="W139" i="1"/>
  <c r="T139" i="1"/>
  <c r="Z139" i="1" s="1"/>
  <c r="N139" i="1"/>
  <c r="V138" i="1"/>
  <c r="S138" i="1"/>
  <c r="Y138" i="1" s="1"/>
  <c r="M138" i="1"/>
  <c r="V137" i="1"/>
  <c r="S137" i="1"/>
  <c r="Y137" i="1" s="1"/>
  <c r="M137" i="1"/>
  <c r="V136" i="1"/>
  <c r="S136" i="1"/>
  <c r="Y136" i="1" s="1"/>
  <c r="M136" i="1"/>
  <c r="V135" i="1"/>
  <c r="S135" i="1"/>
  <c r="Y135" i="1" s="1"/>
  <c r="M135" i="1"/>
  <c r="V134" i="1"/>
  <c r="S134" i="1"/>
  <c r="Y134" i="1" s="1"/>
  <c r="M134" i="1"/>
  <c r="V133" i="1"/>
  <c r="S133" i="1"/>
  <c r="Y133" i="1" s="1"/>
  <c r="M133" i="1"/>
  <c r="V132" i="1"/>
  <c r="S132" i="1"/>
  <c r="Y132" i="1" s="1"/>
  <c r="M132" i="1"/>
  <c r="V131" i="1"/>
  <c r="S131" i="1"/>
  <c r="Y131" i="1" s="1"/>
  <c r="M131" i="1"/>
  <c r="V130" i="1"/>
  <c r="S130" i="1"/>
  <c r="Y130" i="1" s="1"/>
  <c r="M130" i="1"/>
  <c r="W129" i="1"/>
  <c r="T129" i="1"/>
  <c r="Z129" i="1" s="1"/>
  <c r="N129" i="1"/>
  <c r="V128" i="1"/>
  <c r="S128" i="1"/>
  <c r="Y128" i="1" s="1"/>
  <c r="M128" i="1"/>
  <c r="V127" i="1"/>
  <c r="S127" i="1"/>
  <c r="Y127" i="1" s="1"/>
  <c r="M127" i="1"/>
  <c r="V126" i="1"/>
  <c r="S126" i="1"/>
  <c r="Y126" i="1" s="1"/>
  <c r="M126" i="1"/>
  <c r="V125" i="1"/>
  <c r="S125" i="1"/>
  <c r="Y125" i="1" s="1"/>
  <c r="M125" i="1"/>
  <c r="V124" i="1"/>
  <c r="S124" i="1"/>
  <c r="Y124" i="1" s="1"/>
  <c r="M124" i="1"/>
  <c r="V123" i="1"/>
  <c r="S123" i="1"/>
  <c r="Y123" i="1" s="1"/>
  <c r="M123" i="1"/>
  <c r="V122" i="1"/>
  <c r="S122" i="1"/>
  <c r="Y122" i="1" s="1"/>
  <c r="M122" i="1"/>
  <c r="V121" i="1"/>
  <c r="S121" i="1"/>
  <c r="Y121" i="1" s="1"/>
  <c r="M121" i="1"/>
  <c r="V120" i="1"/>
  <c r="S120" i="1"/>
  <c r="Y120" i="1" s="1"/>
  <c r="M120" i="1"/>
  <c r="V119" i="1"/>
  <c r="S119" i="1"/>
  <c r="Y119" i="1" s="1"/>
  <c r="M119" i="1"/>
  <c r="V118" i="1"/>
  <c r="S118" i="1"/>
  <c r="Y118" i="1" s="1"/>
  <c r="M118" i="1"/>
  <c r="V117" i="1"/>
  <c r="S117" i="1"/>
  <c r="Y117" i="1" s="1"/>
  <c r="M117" i="1"/>
  <c r="W116" i="1"/>
  <c r="T116" i="1"/>
  <c r="Z116" i="1" s="1"/>
  <c r="N116" i="1"/>
  <c r="V115" i="1"/>
  <c r="S115" i="1"/>
  <c r="Y115" i="1" s="1"/>
  <c r="M115" i="1"/>
  <c r="V114" i="1"/>
  <c r="S114" i="1"/>
  <c r="Y114" i="1" s="1"/>
  <c r="M114" i="1"/>
  <c r="V113" i="1"/>
  <c r="S113" i="1"/>
  <c r="Y113" i="1" s="1"/>
  <c r="M113" i="1"/>
  <c r="W112" i="1"/>
  <c r="T112" i="1"/>
  <c r="Z112" i="1" s="1"/>
  <c r="N112" i="1"/>
  <c r="V110" i="1"/>
  <c r="S110" i="1"/>
  <c r="Y110" i="1" s="1"/>
  <c r="M110" i="1"/>
  <c r="V109" i="1"/>
  <c r="S109" i="1"/>
  <c r="Y109" i="1" s="1"/>
  <c r="M109" i="1"/>
  <c r="V108" i="1"/>
  <c r="S108" i="1"/>
  <c r="Y108" i="1" s="1"/>
  <c r="M108" i="1"/>
  <c r="V107" i="1"/>
  <c r="S107" i="1"/>
  <c r="Y107" i="1" s="1"/>
  <c r="M107" i="1"/>
  <c r="V106" i="1"/>
  <c r="S106" i="1"/>
  <c r="M106" i="1"/>
  <c r="W105" i="1"/>
  <c r="T105" i="1"/>
  <c r="Z105" i="1" s="1"/>
  <c r="N105" i="1"/>
  <c r="V104" i="1"/>
  <c r="S104" i="1"/>
  <c r="Y104" i="1" s="1"/>
  <c r="M104" i="1"/>
  <c r="V103" i="1"/>
  <c r="S103" i="1"/>
  <c r="Y103" i="1" s="1"/>
  <c r="M103" i="1"/>
  <c r="V102" i="1"/>
  <c r="S102" i="1"/>
  <c r="Y102" i="1" s="1"/>
  <c r="M102" i="1"/>
  <c r="V101" i="1"/>
  <c r="S101" i="1"/>
  <c r="Y101" i="1" s="1"/>
  <c r="M101" i="1"/>
  <c r="V100" i="1"/>
  <c r="S100" i="1"/>
  <c r="Y100" i="1" s="1"/>
  <c r="M100" i="1"/>
  <c r="V99" i="1"/>
  <c r="S99" i="1"/>
  <c r="Y99" i="1" s="1"/>
  <c r="M99" i="1"/>
  <c r="V98" i="1"/>
  <c r="S98" i="1"/>
  <c r="Y98" i="1" s="1"/>
  <c r="M98" i="1"/>
  <c r="V97" i="1"/>
  <c r="S97" i="1"/>
  <c r="Y97" i="1" s="1"/>
  <c r="M97" i="1"/>
  <c r="V96" i="1"/>
  <c r="S96" i="1"/>
  <c r="Y96" i="1" s="1"/>
  <c r="M96" i="1"/>
  <c r="V95" i="1"/>
  <c r="S95" i="1"/>
  <c r="Y95" i="1" s="1"/>
  <c r="M95" i="1"/>
  <c r="V94" i="1"/>
  <c r="S94" i="1"/>
  <c r="Y94" i="1" s="1"/>
  <c r="M94" i="1"/>
  <c r="V93" i="1"/>
  <c r="S93" i="1"/>
  <c r="Y93" i="1" s="1"/>
  <c r="M93" i="1"/>
  <c r="V92" i="1"/>
  <c r="S92" i="1"/>
  <c r="Y92" i="1" s="1"/>
  <c r="M92" i="1"/>
  <c r="V91" i="1"/>
  <c r="S91" i="1"/>
  <c r="Y91" i="1" s="1"/>
  <c r="M91" i="1"/>
  <c r="V90" i="1"/>
  <c r="S90" i="1"/>
  <c r="M90" i="1"/>
  <c r="V89" i="1"/>
  <c r="S89" i="1"/>
  <c r="Y89" i="1" s="1"/>
  <c r="M89" i="1"/>
  <c r="W88" i="1"/>
  <c r="T88" i="1"/>
  <c r="Z88" i="1" s="1"/>
  <c r="N88" i="1"/>
  <c r="V86" i="1"/>
  <c r="Y86" i="1"/>
  <c r="M86" i="1"/>
  <c r="J85" i="1" s="1"/>
  <c r="W85" i="1"/>
  <c r="T85" i="1"/>
  <c r="Z85" i="1" s="1"/>
  <c r="N85" i="1"/>
  <c r="V83" i="1"/>
  <c r="S83" i="1"/>
  <c r="Y83" i="1" s="1"/>
  <c r="M83" i="1"/>
  <c r="J82" i="1" s="1"/>
  <c r="W82" i="1"/>
  <c r="T82" i="1"/>
  <c r="Z82" i="1" s="1"/>
  <c r="N82" i="1"/>
  <c r="V81" i="1"/>
  <c r="S81" i="1"/>
  <c r="M81" i="1"/>
  <c r="J80" i="1" s="1"/>
  <c r="L80" i="1" s="1"/>
  <c r="W80" i="1"/>
  <c r="T80" i="1"/>
  <c r="Z80" i="1" s="1"/>
  <c r="N80" i="1"/>
  <c r="V79" i="1"/>
  <c r="S79" i="1"/>
  <c r="M79" i="1"/>
  <c r="V78" i="1"/>
  <c r="S78" i="1"/>
  <c r="Y78" i="1" s="1"/>
  <c r="M78" i="1"/>
  <c r="W77" i="1"/>
  <c r="T77" i="1"/>
  <c r="Z77" i="1" s="1"/>
  <c r="N77" i="1"/>
  <c r="V76" i="1"/>
  <c r="S76" i="1"/>
  <c r="M76" i="1"/>
  <c r="V75" i="1"/>
  <c r="S75" i="1"/>
  <c r="Y75" i="1" s="1"/>
  <c r="M75" i="1"/>
  <c r="W74" i="1"/>
  <c r="T74" i="1"/>
  <c r="Z74" i="1" s="1"/>
  <c r="N74" i="1"/>
  <c r="V73" i="1"/>
  <c r="S73" i="1"/>
  <c r="M73" i="1"/>
  <c r="V72" i="1"/>
  <c r="S72" i="1"/>
  <c r="Y72" i="1" s="1"/>
  <c r="M72" i="1"/>
  <c r="W71" i="1"/>
  <c r="T71" i="1"/>
  <c r="Z71" i="1" s="1"/>
  <c r="N71" i="1"/>
  <c r="V70" i="1"/>
  <c r="S70" i="1"/>
  <c r="Y70" i="1" s="1"/>
  <c r="M70" i="1"/>
  <c r="V69" i="1"/>
  <c r="S69" i="1"/>
  <c r="Y69" i="1" s="1"/>
  <c r="M69" i="1"/>
  <c r="W68" i="1"/>
  <c r="T68" i="1"/>
  <c r="Z68" i="1" s="1"/>
  <c r="N68" i="1"/>
  <c r="V67" i="1"/>
  <c r="S67" i="1"/>
  <c r="Y67" i="1" s="1"/>
  <c r="M67" i="1"/>
  <c r="V66" i="1"/>
  <c r="S66" i="1"/>
  <c r="Y66" i="1" s="1"/>
  <c r="M66" i="1"/>
  <c r="V65" i="1"/>
  <c r="S65" i="1"/>
  <c r="Y65" i="1" s="1"/>
  <c r="M65" i="1"/>
  <c r="V64" i="1"/>
  <c r="S64" i="1"/>
  <c r="Y64" i="1" s="1"/>
  <c r="M64" i="1"/>
  <c r="V63" i="1"/>
  <c r="S63" i="1"/>
  <c r="Y63" i="1" s="1"/>
  <c r="M63" i="1"/>
  <c r="V62" i="1"/>
  <c r="S62" i="1"/>
  <c r="Y62" i="1" s="1"/>
  <c r="M62" i="1"/>
  <c r="W61" i="1"/>
  <c r="T61" i="1"/>
  <c r="Z61" i="1" s="1"/>
  <c r="N61" i="1"/>
  <c r="V59" i="1"/>
  <c r="S59" i="1"/>
  <c r="Y59" i="1" s="1"/>
  <c r="M59" i="1"/>
  <c r="V58" i="1"/>
  <c r="S58" i="1"/>
  <c r="Y58" i="1" s="1"/>
  <c r="M58" i="1"/>
  <c r="V57" i="1"/>
  <c r="S57" i="1"/>
  <c r="Y57" i="1" s="1"/>
  <c r="M57" i="1"/>
  <c r="V56" i="1"/>
  <c r="S56" i="1"/>
  <c r="Y56" i="1" s="1"/>
  <c r="M56" i="1"/>
  <c r="V55" i="1"/>
  <c r="S55" i="1"/>
  <c r="Y55" i="1" s="1"/>
  <c r="M55" i="1"/>
  <c r="V54" i="1"/>
  <c r="S54" i="1"/>
  <c r="Y54" i="1" s="1"/>
  <c r="M54" i="1"/>
  <c r="V53" i="1"/>
  <c r="S53" i="1"/>
  <c r="Y53" i="1" s="1"/>
  <c r="M53" i="1"/>
  <c r="V52" i="1"/>
  <c r="S52" i="1"/>
  <c r="Y52" i="1" s="1"/>
  <c r="M52" i="1"/>
  <c r="V51" i="1"/>
  <c r="S51" i="1"/>
  <c r="Y51" i="1" s="1"/>
  <c r="M51" i="1"/>
  <c r="V50" i="1"/>
  <c r="S50" i="1"/>
  <c r="Y50" i="1" s="1"/>
  <c r="M50" i="1"/>
  <c r="V49" i="1"/>
  <c r="S49" i="1"/>
  <c r="Y49" i="1" s="1"/>
  <c r="M49" i="1"/>
  <c r="V48" i="1"/>
  <c r="S48" i="1"/>
  <c r="Y48" i="1" s="1"/>
  <c r="M48" i="1"/>
  <c r="V47" i="1"/>
  <c r="S47" i="1"/>
  <c r="Y47" i="1" s="1"/>
  <c r="M47" i="1"/>
  <c r="V46" i="1"/>
  <c r="S46" i="1"/>
  <c r="Y46" i="1" s="1"/>
  <c r="M46" i="1"/>
  <c r="V45" i="1"/>
  <c r="S45" i="1"/>
  <c r="M45" i="1"/>
  <c r="W44" i="1"/>
  <c r="T44" i="1"/>
  <c r="N44" i="1"/>
  <c r="V42" i="1"/>
  <c r="S42" i="1"/>
  <c r="Y42" i="1" s="1"/>
  <c r="M42" i="1"/>
  <c r="V41" i="1"/>
  <c r="S41" i="1"/>
  <c r="Y41" i="1" s="1"/>
  <c r="M41" i="1"/>
  <c r="V40" i="1"/>
  <c r="S40" i="1"/>
  <c r="Y40" i="1" s="1"/>
  <c r="M40" i="1"/>
  <c r="V39" i="1"/>
  <c r="S39" i="1"/>
  <c r="Y39" i="1" s="1"/>
  <c r="M39" i="1"/>
  <c r="V38" i="1"/>
  <c r="S38" i="1"/>
  <c r="Y38" i="1" s="1"/>
  <c r="M38" i="1"/>
  <c r="V37" i="1"/>
  <c r="S37" i="1"/>
  <c r="Y37" i="1" s="1"/>
  <c r="M37" i="1"/>
  <c r="V36" i="1"/>
  <c r="S36" i="1"/>
  <c r="Y36" i="1" s="1"/>
  <c r="M36" i="1"/>
  <c r="V35" i="1"/>
  <c r="S35" i="1"/>
  <c r="Y35" i="1" s="1"/>
  <c r="M35" i="1"/>
  <c r="V34" i="1"/>
  <c r="S34" i="1"/>
  <c r="Y34" i="1" s="1"/>
  <c r="M34" i="1"/>
  <c r="V33" i="1"/>
  <c r="S33" i="1"/>
  <c r="Y33" i="1" s="1"/>
  <c r="M33" i="1"/>
  <c r="V32" i="1"/>
  <c r="S32" i="1"/>
  <c r="Y32" i="1" s="1"/>
  <c r="M32" i="1"/>
  <c r="V31" i="1"/>
  <c r="S31" i="1"/>
  <c r="Y31" i="1" s="1"/>
  <c r="M31" i="1"/>
  <c r="V30" i="1"/>
  <c r="S30" i="1"/>
  <c r="Y30" i="1" s="1"/>
  <c r="M30" i="1"/>
  <c r="V29" i="1"/>
  <c r="S29" i="1"/>
  <c r="Y29" i="1" s="1"/>
  <c r="M29" i="1"/>
  <c r="V28" i="1"/>
  <c r="S28" i="1"/>
  <c r="Y28" i="1" s="1"/>
  <c r="M28" i="1"/>
  <c r="V27" i="1"/>
  <c r="S27" i="1"/>
  <c r="Y27" i="1" s="1"/>
  <c r="M27" i="1"/>
  <c r="V26" i="1"/>
  <c r="S26" i="1"/>
  <c r="Y26" i="1" s="1"/>
  <c r="M26" i="1"/>
  <c r="V25" i="1"/>
  <c r="S25" i="1"/>
  <c r="Y25" i="1" s="1"/>
  <c r="M25" i="1"/>
  <c r="V24" i="1"/>
  <c r="S24" i="1"/>
  <c r="Y24" i="1" s="1"/>
  <c r="M24" i="1"/>
  <c r="V23" i="1"/>
  <c r="S23" i="1"/>
  <c r="Y23" i="1" s="1"/>
  <c r="M23" i="1"/>
  <c r="V22" i="1"/>
  <c r="S22" i="1"/>
  <c r="Y22" i="1" s="1"/>
  <c r="M22" i="1"/>
  <c r="V21" i="1"/>
  <c r="S21" i="1"/>
  <c r="Y21" i="1" s="1"/>
  <c r="M21" i="1"/>
  <c r="V20" i="1"/>
  <c r="S20" i="1"/>
  <c r="Y20" i="1" s="1"/>
  <c r="M20" i="1"/>
  <c r="V19" i="1"/>
  <c r="S19" i="1"/>
  <c r="Y19" i="1" s="1"/>
  <c r="M19" i="1"/>
  <c r="V18" i="1"/>
  <c r="S18" i="1"/>
  <c r="Y18" i="1" s="1"/>
  <c r="M18" i="1"/>
  <c r="V17" i="1"/>
  <c r="S17" i="1"/>
  <c r="Y17" i="1" s="1"/>
  <c r="M17" i="1"/>
  <c r="V16" i="1"/>
  <c r="S16" i="1"/>
  <c r="Y16" i="1" s="1"/>
  <c r="M16" i="1"/>
  <c r="V15" i="1"/>
  <c r="S15" i="1"/>
  <c r="M15" i="1"/>
  <c r="W14" i="1"/>
  <c r="T14" i="1"/>
  <c r="Z14" i="1" s="1"/>
  <c r="N14" i="1"/>
  <c r="Y45" i="1" l="1"/>
  <c r="P44" i="1"/>
  <c r="S44" i="1" s="1"/>
  <c r="J44" i="1"/>
  <c r="M44" i="1" s="1"/>
  <c r="O44" i="1" s="1"/>
  <c r="J112" i="1"/>
  <c r="J14" i="1"/>
  <c r="Y15" i="1"/>
  <c r="P14" i="1"/>
  <c r="V14" i="1" s="1"/>
  <c r="Y250" i="1"/>
  <c r="P249" i="1"/>
  <c r="Y247" i="1"/>
  <c r="P246" i="1"/>
  <c r="L85" i="1"/>
  <c r="P295" i="1"/>
  <c r="R295" i="1" s="1"/>
  <c r="X295" i="1" s="1"/>
  <c r="P282" i="1"/>
  <c r="V282" i="1" s="1"/>
  <c r="J68" i="1"/>
  <c r="L68" i="1" s="1"/>
  <c r="J139" i="1"/>
  <c r="M139" i="1" s="1"/>
  <c r="O139" i="1" s="1"/>
  <c r="M295" i="1"/>
  <c r="M294" i="1" s="1"/>
  <c r="M293" i="1" s="1"/>
  <c r="M292" i="1" s="1"/>
  <c r="T142" i="1"/>
  <c r="N111" i="1"/>
  <c r="J77" i="1"/>
  <c r="M77" i="1" s="1"/>
  <c r="O77" i="1" s="1"/>
  <c r="J249" i="1"/>
  <c r="M249" i="1" s="1"/>
  <c r="O249" i="1" s="1"/>
  <c r="M225" i="1"/>
  <c r="O225" i="1" s="1"/>
  <c r="J74" i="1"/>
  <c r="M74" i="1" s="1"/>
  <c r="O74" i="1" s="1"/>
  <c r="J206" i="1"/>
  <c r="L206" i="1" s="1"/>
  <c r="Y244" i="1"/>
  <c r="P271" i="1"/>
  <c r="S271" i="1" s="1"/>
  <c r="U271" i="1" s="1"/>
  <c r="P61" i="1"/>
  <c r="V61" i="1" s="1"/>
  <c r="J185" i="1"/>
  <c r="L185" i="1" s="1"/>
  <c r="J178" i="1"/>
  <c r="L178" i="1" s="1"/>
  <c r="P82" i="1"/>
  <c r="V82" i="1" s="1"/>
  <c r="J71" i="1"/>
  <c r="L71" i="1" s="1"/>
  <c r="Z142" i="1"/>
  <c r="J145" i="1"/>
  <c r="L145" i="1" s="1"/>
  <c r="J235" i="1"/>
  <c r="M235" i="1" s="1"/>
  <c r="O235" i="1" s="1"/>
  <c r="J271" i="1"/>
  <c r="M271" i="1" s="1"/>
  <c r="O271" i="1" s="1"/>
  <c r="T281" i="1"/>
  <c r="T84" i="1"/>
  <c r="J88" i="1"/>
  <c r="M88" i="1" s="1"/>
  <c r="O88" i="1" s="1"/>
  <c r="P112" i="1"/>
  <c r="V112" i="1" s="1"/>
  <c r="N142" i="1"/>
  <c r="J218" i="1"/>
  <c r="L218" i="1" s="1"/>
  <c r="P225" i="1"/>
  <c r="S225" i="1" s="1"/>
  <c r="U225" i="1" s="1"/>
  <c r="O282" i="1"/>
  <c r="O281" i="1" s="1"/>
  <c r="J170" i="1"/>
  <c r="L170" i="1" s="1"/>
  <c r="P267" i="1"/>
  <c r="S267" i="1" s="1"/>
  <c r="Y267" i="1" s="1"/>
  <c r="AA267" i="1" s="1"/>
  <c r="N274" i="1"/>
  <c r="M231" i="1"/>
  <c r="O231" i="1" s="1"/>
  <c r="O230" i="1" s="1"/>
  <c r="L231" i="1"/>
  <c r="T13" i="1"/>
  <c r="Y81" i="1"/>
  <c r="P80" i="1"/>
  <c r="T111" i="1"/>
  <c r="P145" i="1"/>
  <c r="V145" i="1" s="1"/>
  <c r="Y146" i="1"/>
  <c r="N149" i="1"/>
  <c r="T149" i="1"/>
  <c r="Z170" i="1"/>
  <c r="Z149" i="1" s="1"/>
  <c r="Y171" i="1"/>
  <c r="P170" i="1"/>
  <c r="R170" i="1" s="1"/>
  <c r="X170" i="1" s="1"/>
  <c r="Y232" i="1"/>
  <c r="P231" i="1"/>
  <c r="V231" i="1" s="1"/>
  <c r="S279" i="1"/>
  <c r="Y279" i="1" s="1"/>
  <c r="V279" i="1"/>
  <c r="P71" i="1"/>
  <c r="R71" i="1" s="1"/>
  <c r="X71" i="1" s="1"/>
  <c r="Y73" i="1"/>
  <c r="M80" i="1"/>
  <c r="O80" i="1" s="1"/>
  <c r="Y106" i="1"/>
  <c r="P105" i="1"/>
  <c r="V105" i="1" s="1"/>
  <c r="T230" i="1"/>
  <c r="Z231" i="1"/>
  <c r="Z230" i="1" s="1"/>
  <c r="Y255" i="1"/>
  <c r="P254" i="1"/>
  <c r="P290" i="1"/>
  <c r="S290" i="1" s="1"/>
  <c r="Y291" i="1"/>
  <c r="J61" i="1"/>
  <c r="M61" i="1" s="1"/>
  <c r="O61" i="1" s="1"/>
  <c r="N13" i="1"/>
  <c r="J129" i="1"/>
  <c r="M129" i="1" s="1"/>
  <c r="O129" i="1" s="1"/>
  <c r="Y144" i="1"/>
  <c r="P143" i="1"/>
  <c r="S143" i="1" s="1"/>
  <c r="P206" i="1"/>
  <c r="V206" i="1" s="1"/>
  <c r="Y207" i="1"/>
  <c r="P275" i="1"/>
  <c r="R275" i="1" s="1"/>
  <c r="X275" i="1" s="1"/>
  <c r="Z290" i="1"/>
  <c r="Z289" i="1" s="1"/>
  <c r="Z288" i="1" s="1"/>
  <c r="Z287" i="1" s="1"/>
  <c r="Z286" i="1" s="1"/>
  <c r="Z285" i="1" s="1"/>
  <c r="T289" i="1"/>
  <c r="T288" i="1" s="1"/>
  <c r="T287" i="1" s="1"/>
  <c r="T286" i="1" s="1"/>
  <c r="T285" i="1" s="1"/>
  <c r="P77" i="1"/>
  <c r="N84" i="1"/>
  <c r="N245" i="1"/>
  <c r="Z245" i="1"/>
  <c r="P68" i="1"/>
  <c r="P74" i="1"/>
  <c r="V74" i="1" s="1"/>
  <c r="Z84" i="1"/>
  <c r="J105" i="1"/>
  <c r="J254" i="1"/>
  <c r="M254" i="1" s="1"/>
  <c r="P258" i="1"/>
  <c r="S258" i="1" s="1"/>
  <c r="U258" i="1" s="1"/>
  <c r="T253" i="1"/>
  <c r="J275" i="1"/>
  <c r="M275" i="1" s="1"/>
  <c r="Y243" i="1"/>
  <c r="U243" i="1"/>
  <c r="M143" i="1"/>
  <c r="L143" i="1"/>
  <c r="P88" i="1"/>
  <c r="Y90" i="1"/>
  <c r="T274" i="1"/>
  <c r="Z279" i="1"/>
  <c r="Z274" i="1" s="1"/>
  <c r="L246" i="1"/>
  <c r="M246" i="1"/>
  <c r="Y251" i="1"/>
  <c r="J150" i="1"/>
  <c r="P227" i="1"/>
  <c r="Y229" i="1"/>
  <c r="P129" i="1"/>
  <c r="Y151" i="1"/>
  <c r="P150" i="1"/>
  <c r="Z243" i="1"/>
  <c r="Z234" i="1" s="1"/>
  <c r="T234" i="1"/>
  <c r="M279" i="1"/>
  <c r="O279" i="1" s="1"/>
  <c r="L279" i="1"/>
  <c r="M82" i="1"/>
  <c r="O82" i="1" s="1"/>
  <c r="L82" i="1"/>
  <c r="Z111" i="1"/>
  <c r="P139" i="1"/>
  <c r="M243" i="1"/>
  <c r="O243" i="1" s="1"/>
  <c r="L243" i="1"/>
  <c r="Z295" i="1"/>
  <c r="Z294" i="1" s="1"/>
  <c r="Z293" i="1" s="1"/>
  <c r="Z292" i="1" s="1"/>
  <c r="T294" i="1"/>
  <c r="T293" i="1" s="1"/>
  <c r="T292" i="1" s="1"/>
  <c r="P116" i="1"/>
  <c r="P218" i="1"/>
  <c r="R243" i="1"/>
  <c r="X243" i="1" s="1"/>
  <c r="V243" i="1"/>
  <c r="M289" i="1"/>
  <c r="M288" i="1" s="1"/>
  <c r="M287" i="1" s="1"/>
  <c r="M286" i="1" s="1"/>
  <c r="M285" i="1" s="1"/>
  <c r="O290" i="1"/>
  <c r="O289" i="1" s="1"/>
  <c r="O288" i="1" s="1"/>
  <c r="O287" i="1" s="1"/>
  <c r="O286" i="1" s="1"/>
  <c r="O285" i="1" s="1"/>
  <c r="J116" i="1"/>
  <c r="J227" i="1"/>
  <c r="N284" i="1"/>
  <c r="L290" i="1"/>
  <c r="Y260" i="1"/>
  <c r="P235" i="1"/>
  <c r="P185" i="1"/>
  <c r="T245" i="1"/>
  <c r="P178" i="1"/>
  <c r="N253" i="1"/>
  <c r="Z258" i="1"/>
  <c r="Z253" i="1" s="1"/>
  <c r="J267" i="1"/>
  <c r="J258" i="1"/>
  <c r="Z44" i="1"/>
  <c r="Z13" i="1" s="1"/>
  <c r="Y79" i="1"/>
  <c r="L282" i="1"/>
  <c r="Y76" i="1"/>
  <c r="R279" i="1"/>
  <c r="X279" i="1" s="1"/>
  <c r="M281" i="1"/>
  <c r="M85" i="1" l="1"/>
  <c r="O85" i="1" s="1"/>
  <c r="S282" i="1"/>
  <c r="S281" i="1" s="1"/>
  <c r="V295" i="1"/>
  <c r="S295" i="1"/>
  <c r="Y295" i="1" s="1"/>
  <c r="AA295" i="1" s="1"/>
  <c r="AA294" i="1" s="1"/>
  <c r="AA293" i="1" s="1"/>
  <c r="AA292" i="1" s="1"/>
  <c r="R282" i="1"/>
  <c r="X282" i="1" s="1"/>
  <c r="M68" i="1"/>
  <c r="O68" i="1" s="1"/>
  <c r="L139" i="1"/>
  <c r="S61" i="1"/>
  <c r="Y61" i="1" s="1"/>
  <c r="AA61" i="1" s="1"/>
  <c r="O295" i="1"/>
  <c r="O294" i="1" s="1"/>
  <c r="O293" i="1" s="1"/>
  <c r="O292" i="1" s="1"/>
  <c r="O284" i="1" s="1"/>
  <c r="M284" i="1"/>
  <c r="M170" i="1"/>
  <c r="O170" i="1" s="1"/>
  <c r="L249" i="1"/>
  <c r="L77" i="1"/>
  <c r="Y225" i="1"/>
  <c r="AA225" i="1" s="1"/>
  <c r="S14" i="1"/>
  <c r="U14" i="1" s="1"/>
  <c r="N233" i="1"/>
  <c r="R14" i="1"/>
  <c r="X14" i="1" s="1"/>
  <c r="M230" i="1"/>
  <c r="L74" i="1"/>
  <c r="L44" i="1"/>
  <c r="R105" i="1"/>
  <c r="X105" i="1" s="1"/>
  <c r="R225" i="1"/>
  <c r="X225" i="1" s="1"/>
  <c r="L88" i="1"/>
  <c r="L271" i="1"/>
  <c r="R271" i="1"/>
  <c r="X271" i="1" s="1"/>
  <c r="Z284" i="1"/>
  <c r="S105" i="1"/>
  <c r="Y105" i="1" s="1"/>
  <c r="AA105" i="1" s="1"/>
  <c r="R61" i="1"/>
  <c r="X61" i="1" s="1"/>
  <c r="L235" i="1"/>
  <c r="M71" i="1"/>
  <c r="O71" i="1" s="1"/>
  <c r="V271" i="1"/>
  <c r="S74" i="1"/>
  <c r="U74" i="1" s="1"/>
  <c r="R74" i="1"/>
  <c r="X74" i="1" s="1"/>
  <c r="Y258" i="1"/>
  <c r="AA258" i="1" s="1"/>
  <c r="S82" i="1"/>
  <c r="Y82" i="1" s="1"/>
  <c r="AA82" i="1" s="1"/>
  <c r="M178" i="1"/>
  <c r="O178" i="1" s="1"/>
  <c r="U267" i="1"/>
  <c r="S145" i="1"/>
  <c r="Y145" i="1" s="1"/>
  <c r="AA145" i="1" s="1"/>
  <c r="M185" i="1"/>
  <c r="O185" i="1" s="1"/>
  <c r="R267" i="1"/>
  <c r="X267" i="1" s="1"/>
  <c r="S231" i="1"/>
  <c r="U231" i="1" s="1"/>
  <c r="U230" i="1" s="1"/>
  <c r="V258" i="1"/>
  <c r="R258" i="1"/>
  <c r="X258" i="1" s="1"/>
  <c r="M206" i="1"/>
  <c r="O206" i="1" s="1"/>
  <c r="R82" i="1"/>
  <c r="X82" i="1" s="1"/>
  <c r="M234" i="1"/>
  <c r="V290" i="1"/>
  <c r="Y271" i="1"/>
  <c r="AA271" i="1" s="1"/>
  <c r="M218" i="1"/>
  <c r="O218" i="1" s="1"/>
  <c r="V267" i="1"/>
  <c r="M145" i="1"/>
  <c r="O145" i="1" s="1"/>
  <c r="T284" i="1"/>
  <c r="R145" i="1"/>
  <c r="X145" i="1" s="1"/>
  <c r="L129" i="1"/>
  <c r="L61" i="1"/>
  <c r="V225" i="1"/>
  <c r="R112" i="1"/>
  <c r="X112" i="1" s="1"/>
  <c r="S112" i="1"/>
  <c r="V68" i="1"/>
  <c r="S68" i="1"/>
  <c r="R68" i="1"/>
  <c r="X68" i="1" s="1"/>
  <c r="R206" i="1"/>
  <c r="X206" i="1" s="1"/>
  <c r="L254" i="1"/>
  <c r="S206" i="1"/>
  <c r="Y206" i="1" s="1"/>
  <c r="AA206" i="1" s="1"/>
  <c r="R290" i="1"/>
  <c r="X290" i="1" s="1"/>
  <c r="L275" i="1"/>
  <c r="S77" i="1"/>
  <c r="V77" i="1"/>
  <c r="R77" i="1"/>
  <c r="X77" i="1" s="1"/>
  <c r="S275" i="1"/>
  <c r="V275" i="1"/>
  <c r="R143" i="1"/>
  <c r="X143" i="1" s="1"/>
  <c r="V143" i="1"/>
  <c r="L105" i="1"/>
  <c r="M105" i="1"/>
  <c r="O105" i="1" s="1"/>
  <c r="R231" i="1"/>
  <c r="X231" i="1" s="1"/>
  <c r="U279" i="1"/>
  <c r="S254" i="1"/>
  <c r="R254" i="1"/>
  <c r="X254" i="1" s="1"/>
  <c r="V254" i="1"/>
  <c r="V71" i="1"/>
  <c r="S71" i="1"/>
  <c r="S170" i="1"/>
  <c r="V170" i="1"/>
  <c r="V80" i="1"/>
  <c r="R80" i="1"/>
  <c r="X80" i="1" s="1"/>
  <c r="S80" i="1"/>
  <c r="Z233" i="1"/>
  <c r="Z12" i="1" s="1"/>
  <c r="Z11" i="1" s="1"/>
  <c r="Z10" i="1" s="1"/>
  <c r="T233" i="1"/>
  <c r="T12" i="1" s="1"/>
  <c r="T11" i="1" s="1"/>
  <c r="T10" i="1" s="1"/>
  <c r="V246" i="1"/>
  <c r="S246" i="1"/>
  <c r="R246" i="1"/>
  <c r="X246" i="1" s="1"/>
  <c r="M116" i="1"/>
  <c r="O116" i="1" s="1"/>
  <c r="L116" i="1"/>
  <c r="V218" i="1"/>
  <c r="S218" i="1"/>
  <c r="R218" i="1"/>
  <c r="X218" i="1" s="1"/>
  <c r="M150" i="1"/>
  <c r="L150" i="1"/>
  <c r="M267" i="1"/>
  <c r="O267" i="1" s="1"/>
  <c r="L267" i="1"/>
  <c r="V116" i="1"/>
  <c r="S116" i="1"/>
  <c r="R116" i="1"/>
  <c r="X116" i="1" s="1"/>
  <c r="M258" i="1"/>
  <c r="O258" i="1" s="1"/>
  <c r="L258" i="1"/>
  <c r="V185" i="1"/>
  <c r="S185" i="1"/>
  <c r="R185" i="1"/>
  <c r="X185" i="1" s="1"/>
  <c r="O234" i="1"/>
  <c r="AA279" i="1"/>
  <c r="U290" i="1"/>
  <c r="U289" i="1" s="1"/>
  <c r="U288" i="1" s="1"/>
  <c r="U287" i="1" s="1"/>
  <c r="U286" i="1" s="1"/>
  <c r="U285" i="1" s="1"/>
  <c r="S289" i="1"/>
  <c r="S288" i="1" s="1"/>
  <c r="S287" i="1" s="1"/>
  <c r="S286" i="1" s="1"/>
  <c r="S285" i="1" s="1"/>
  <c r="Y290" i="1"/>
  <c r="V85" i="1"/>
  <c r="S85" i="1"/>
  <c r="R85" i="1"/>
  <c r="X85" i="1" s="1"/>
  <c r="O254" i="1"/>
  <c r="V150" i="1"/>
  <c r="S150" i="1"/>
  <c r="R150" i="1"/>
  <c r="X150" i="1" s="1"/>
  <c r="O143" i="1"/>
  <c r="V178" i="1"/>
  <c r="S178" i="1"/>
  <c r="R178" i="1"/>
  <c r="X178" i="1" s="1"/>
  <c r="L227" i="1"/>
  <c r="M227" i="1"/>
  <c r="O227" i="1" s="1"/>
  <c r="M112" i="1"/>
  <c r="L112" i="1"/>
  <c r="S129" i="1"/>
  <c r="V129" i="1"/>
  <c r="R129" i="1"/>
  <c r="X129" i="1" s="1"/>
  <c r="S249" i="1"/>
  <c r="R249" i="1"/>
  <c r="X249" i="1" s="1"/>
  <c r="V249" i="1"/>
  <c r="V235" i="1"/>
  <c r="S235" i="1"/>
  <c r="R235" i="1"/>
  <c r="X235" i="1" s="1"/>
  <c r="V44" i="1"/>
  <c r="R44" i="1"/>
  <c r="X44" i="1" s="1"/>
  <c r="M14" i="1"/>
  <c r="L14" i="1"/>
  <c r="M245" i="1"/>
  <c r="O246" i="1"/>
  <c r="O245" i="1" s="1"/>
  <c r="S88" i="1"/>
  <c r="R88" i="1"/>
  <c r="X88" i="1" s="1"/>
  <c r="V88" i="1"/>
  <c r="AA243" i="1"/>
  <c r="O275" i="1"/>
  <c r="O274" i="1" s="1"/>
  <c r="M274" i="1"/>
  <c r="U143" i="1"/>
  <c r="Y143" i="1"/>
  <c r="V139" i="1"/>
  <c r="S139" i="1"/>
  <c r="R139" i="1"/>
  <c r="X139" i="1" s="1"/>
  <c r="R227" i="1"/>
  <c r="X227" i="1" s="1"/>
  <c r="V227" i="1"/>
  <c r="S227" i="1"/>
  <c r="M149" i="1" l="1"/>
  <c r="N12" i="1"/>
  <c r="N11" i="1" s="1"/>
  <c r="N10" i="1" s="1"/>
  <c r="N9" i="1" s="1"/>
  <c r="N8" i="1" s="1"/>
  <c r="N297" i="1" s="1"/>
  <c r="U282" i="1"/>
  <c r="U281" i="1" s="1"/>
  <c r="Y282" i="1"/>
  <c r="AA282" i="1" s="1"/>
  <c r="AA281" i="1" s="1"/>
  <c r="O84" i="1"/>
  <c r="S294" i="1"/>
  <c r="S293" i="1" s="1"/>
  <c r="S292" i="1" s="1"/>
  <c r="S284" i="1" s="1"/>
  <c r="U295" i="1"/>
  <c r="U294" i="1" s="1"/>
  <c r="U293" i="1" s="1"/>
  <c r="U292" i="1" s="1"/>
  <c r="U284" i="1" s="1"/>
  <c r="Y294" i="1"/>
  <c r="Y293" i="1" s="1"/>
  <c r="Y292" i="1" s="1"/>
  <c r="U61" i="1"/>
  <c r="Y231" i="1"/>
  <c r="Y230" i="1" s="1"/>
  <c r="U105" i="1"/>
  <c r="Y14" i="1"/>
  <c r="AA14" i="1" s="1"/>
  <c r="Y74" i="1"/>
  <c r="AA74" i="1" s="1"/>
  <c r="S230" i="1"/>
  <c r="Z9" i="1"/>
  <c r="Z8" i="1" s="1"/>
  <c r="Z297" i="1" s="1"/>
  <c r="M142" i="1"/>
  <c r="T9" i="1"/>
  <c r="T8" i="1" s="1"/>
  <c r="T297" i="1" s="1"/>
  <c r="U206" i="1"/>
  <c r="O142" i="1"/>
  <c r="U82" i="1"/>
  <c r="U145" i="1"/>
  <c r="U142" i="1" s="1"/>
  <c r="S142" i="1"/>
  <c r="S13" i="1"/>
  <c r="M253" i="1"/>
  <c r="M233" i="1" s="1"/>
  <c r="M84" i="1"/>
  <c r="O253" i="1"/>
  <c r="O233" i="1" s="1"/>
  <c r="Y112" i="1"/>
  <c r="AA112" i="1" s="1"/>
  <c r="U112" i="1"/>
  <c r="U80" i="1"/>
  <c r="Y80" i="1"/>
  <c r="AA80" i="1" s="1"/>
  <c r="Y170" i="1"/>
  <c r="AA170" i="1" s="1"/>
  <c r="U170" i="1"/>
  <c r="U71" i="1"/>
  <c r="Y71" i="1"/>
  <c r="AA71" i="1" s="1"/>
  <c r="Y254" i="1"/>
  <c r="U254" i="1"/>
  <c r="U253" i="1" s="1"/>
  <c r="S253" i="1"/>
  <c r="Y77" i="1"/>
  <c r="AA77" i="1" s="1"/>
  <c r="U77" i="1"/>
  <c r="U68" i="1"/>
  <c r="Y68" i="1"/>
  <c r="AA68" i="1" s="1"/>
  <c r="U275" i="1"/>
  <c r="U274" i="1" s="1"/>
  <c r="S274" i="1"/>
  <c r="Y275" i="1"/>
  <c r="Y249" i="1"/>
  <c r="AA249" i="1" s="1"/>
  <c r="U249" i="1"/>
  <c r="Y246" i="1"/>
  <c r="U246" i="1"/>
  <c r="S245" i="1"/>
  <c r="AA143" i="1"/>
  <c r="AA142" i="1" s="1"/>
  <c r="Y142" i="1"/>
  <c r="Y178" i="1"/>
  <c r="AA178" i="1" s="1"/>
  <c r="U178" i="1"/>
  <c r="Y185" i="1"/>
  <c r="AA185" i="1" s="1"/>
  <c r="U185" i="1"/>
  <c r="Y227" i="1"/>
  <c r="AA227" i="1" s="1"/>
  <c r="U227" i="1"/>
  <c r="Y85" i="1"/>
  <c r="U85" i="1"/>
  <c r="S84" i="1"/>
  <c r="Y88" i="1"/>
  <c r="AA88" i="1" s="1"/>
  <c r="U88" i="1"/>
  <c r="Y139" i="1"/>
  <c r="AA139" i="1" s="1"/>
  <c r="U139" i="1"/>
  <c r="O14" i="1"/>
  <c r="O13" i="1" s="1"/>
  <c r="M13" i="1"/>
  <c r="Y129" i="1"/>
  <c r="AA129" i="1" s="1"/>
  <c r="U129" i="1"/>
  <c r="O150" i="1"/>
  <c r="O149" i="1" s="1"/>
  <c r="AA290" i="1"/>
  <c r="AA289" i="1" s="1"/>
  <c r="AA288" i="1" s="1"/>
  <c r="AA287" i="1" s="1"/>
  <c r="AA286" i="1" s="1"/>
  <c r="AA285" i="1" s="1"/>
  <c r="AA284" i="1" s="1"/>
  <c r="Y289" i="1"/>
  <c r="Y288" i="1" s="1"/>
  <c r="Y287" i="1" s="1"/>
  <c r="Y286" i="1" s="1"/>
  <c r="Y285" i="1" s="1"/>
  <c r="M111" i="1"/>
  <c r="O112" i="1"/>
  <c r="O111" i="1" s="1"/>
  <c r="Y218" i="1"/>
  <c r="AA218" i="1" s="1"/>
  <c r="U218" i="1"/>
  <c r="U235" i="1"/>
  <c r="U234" i="1" s="1"/>
  <c r="S234" i="1"/>
  <c r="Y235" i="1"/>
  <c r="Y44" i="1"/>
  <c r="AA44" i="1" s="1"/>
  <c r="U44" i="1"/>
  <c r="U150" i="1"/>
  <c r="Y150" i="1"/>
  <c r="S149" i="1"/>
  <c r="Y116" i="1"/>
  <c r="U116" i="1"/>
  <c r="S111" i="1"/>
  <c r="M12" i="1" l="1"/>
  <c r="M11" i="1" s="1"/>
  <c r="M10" i="1" s="1"/>
  <c r="M9" i="1" s="1"/>
  <c r="M8" i="1" s="1"/>
  <c r="M297" i="1" s="1"/>
  <c r="Y281" i="1"/>
  <c r="Y284" i="1"/>
  <c r="AA231" i="1"/>
  <c r="AA230" i="1" s="1"/>
  <c r="U13" i="1"/>
  <c r="S233" i="1"/>
  <c r="S12" i="1" s="1"/>
  <c r="S11" i="1" s="1"/>
  <c r="S10" i="1" s="1"/>
  <c r="S9" i="1" s="1"/>
  <c r="S8" i="1" s="1"/>
  <c r="S297" i="1" s="1"/>
  <c r="U297" i="1" s="1"/>
  <c r="Y274" i="1"/>
  <c r="AA275" i="1"/>
  <c r="AA274" i="1" s="1"/>
  <c r="U111" i="1"/>
  <c r="U149" i="1"/>
  <c r="AA254" i="1"/>
  <c r="AA253" i="1" s="1"/>
  <c r="Y253" i="1"/>
  <c r="U245" i="1"/>
  <c r="U233" i="1" s="1"/>
  <c r="O12" i="1"/>
  <c r="O11" i="1" s="1"/>
  <c r="O10" i="1" s="1"/>
  <c r="O9" i="1" s="1"/>
  <c r="O8" i="1" s="1"/>
  <c r="Y234" i="1"/>
  <c r="AA235" i="1"/>
  <c r="AA234" i="1" s="1"/>
  <c r="AA13" i="1"/>
  <c r="Y13" i="1"/>
  <c r="U84" i="1"/>
  <c r="AA246" i="1"/>
  <c r="AA245" i="1" s="1"/>
  <c r="Y245" i="1"/>
  <c r="AA85" i="1"/>
  <c r="AA84" i="1" s="1"/>
  <c r="Y84" i="1"/>
  <c r="AA116" i="1"/>
  <c r="AA111" i="1" s="1"/>
  <c r="Y111" i="1"/>
  <c r="Y149" i="1"/>
  <c r="AA150" i="1"/>
  <c r="AA149" i="1" s="1"/>
  <c r="O297" i="1" l="1"/>
  <c r="U12" i="1"/>
  <c r="U11" i="1" s="1"/>
  <c r="U10" i="1" s="1"/>
  <c r="U9" i="1" s="1"/>
  <c r="U8" i="1" s="1"/>
  <c r="AA233" i="1"/>
  <c r="AA12" i="1" s="1"/>
  <c r="AA11" i="1" s="1"/>
  <c r="AA10" i="1" s="1"/>
  <c r="AA9" i="1" s="1"/>
  <c r="AA8" i="1" s="1"/>
  <c r="Y233" i="1"/>
  <c r="Y12" i="1" s="1"/>
  <c r="Y11" i="1" s="1"/>
  <c r="Y10" i="1" s="1"/>
  <c r="Y9" i="1" s="1"/>
  <c r="Y8" i="1" s="1"/>
  <c r="Y297" i="1" s="1"/>
  <c r="AA297" i="1" s="1"/>
</calcChain>
</file>

<file path=xl/sharedStrings.xml><?xml version="1.0" encoding="utf-8"?>
<sst xmlns="http://schemas.openxmlformats.org/spreadsheetml/2006/main" count="1863" uniqueCount="1428">
  <si>
    <t>Указать название организации (на бланке организации)</t>
  </si>
  <si>
    <t>{"tkp_id":null,"is_full":true,"with_vat":true,"price_type":"0c81abd5-ac08-4e09-b412-30d2883fa699","estimate_id":5120946,"estimate_version_id":6459530,"tkp_form_id":null,"fill_recommended_prices":false}</t>
  </si>
  <si>
    <t>3</t>
  </si>
  <si>
    <t>Syja9U+EJKPQ5O5QeW9AUw46zZ+pRT5kFX5hVH2dssFhuw2N1tDtDKdHjNOkHWQlOblEHXGHzApx/cKsT1KSKXncaQ5jByD7sOohk9QApXM2JbcW//GkgyFKQpNxemhuETCd5+3ffV9USfQjBsRr1UhXBnUl/VhAxmj9VFNxj9Y=</t>
  </si>
  <si>
    <t>ТЕХНИКО-КОММЕРЧЕСКОЕ ПРЕДЛОЖЕНИЕ (ТКП)</t>
  </si>
  <si>
    <t>г. Нижний Новгород, д. Ржавка, корп. 10</t>
  </si>
  <si>
    <t>Стоимость, указанная в предложении, включает в себя все необходимые затраты на выполнение полного комплекса работ, с НДС</t>
  </si>
  <si>
    <t>Предельная стоимость производства работ (ПСПР)</t>
  </si>
  <si>
    <t>Заполните : Название компании</t>
  </si>
  <si>
    <t>Заполните : ИНН</t>
  </si>
  <si>
    <t>eF7s/XtvJMeV542/lYKBBaQmk5u3yEs/8B8k1TLLbl7USXosTQ+Muj4rjG4/Sd7ZB4sBWpJle0aekS87u4ZGli3P7sxfD9CSuiWqr8C8gqq38LySX0ReisViROY5J+NkVQ/smaaaZJJ9PicizvnGJeP89++8+/+8NfnO9e+8PnjrO9vf+a+D134yOc2/8sZPXntt+zuT/zaavFZ84TvvVA/Iv//3298Zvfn662++cfs71/9SfqJ+i/zrxVe3b1/8stvlb7t98evyZ9+5eCz/fPYvswezu7NvZnfn789/2Zs9zj/5Un58PDuf3e/NnszvzL4qP1VP/Uz+97z3nHqwN/ti9jD/1gPjk8/n/97ozTffHr/6xuDd4h/d9fKvTt5599XX5dduvfk3/fGSwW+8++q7/8/3fvJq9bW/3b5M+8b01f+bRvvfb9+Wv+mv3/qx/N23Fz8k//bqOz+eyr/nX3z37Z9M8i/+zavv/pcf/9fBu5e/+tbbr44mP87NUV9XH9xR4g2GY+EMRm7ihBM3dYah5zuBO/aTJJgOojRVz+U/X1FXNgjPd9Mwuvy9/zp5+51X33yjeiYKRSoCd7syf/rm269fYZi++tprP357onrD5I3xZPzj3NJ38oemg9femfytri1eaNMWsgfTGkJnyYttLHnn1f+bOAJ0ptxoY0qr4fin2T/N/s/s97PfzT6ZfeaoD7NP5f/90+yPs3+THz/Pv/JPvdkf5Bf+afY/Zv8sP/2f8m/qJ/5JDss/yQf+oB90/vUzf11YX+30pInns6/z6PCt+uSJjDJf5UHjyezedm92Tz7yR/nAXfl1GZLkVx7k33260/NcLVBw/SxYF9Dn8/el3eezR9LG91To3O7NP6hCqYSU4XH+cW/2ZW/2VDLcn92TkfKJpLufO+Bc0inKh/N/nP9cPn9//r56dv6e/P4X+c+pv6pofF/+1BfzD5WP1L82/0h9uYjWd/KPH/WKUPyl/NZT+djD/IfK4F194YnydO5QafBT+aX7swfyX7jbU79ERvEn8/el/e+pZvkfs8+1zg6vn4XrcvYfShfelw77Zela5fXLLVC4+kmefb5UDssf+fISpRwhf5CDSI4e7Rj5vrh+LNZF+b+kkVWDnUvL7/euqwZZycdVGxZfONdRnIjrtzaL4neS4/c6UzNx/Wxtpv4+d+X9+R3Zc2SW/M/yo67ni+u78bpM/ET1YxVZvlFKSzny89kfdVbuiet7a7NSdVI1EO/noWapsy4FKp3R++L6/tqM/iRv/dxo2U3vSivzxPRUBUqjm18Q11/YQItlrLsz/1h+/Ln8kkxCOtNviOs31mb6P+XpXUXmRzs6414U119cm3HSr/N/mP90J++o75XJVuvD74nr31unmbOHjkptvdmvZ5/p7DsQ1w/WZt9nUqj8neycZZIqTNVZ2RfX+2uz8l/zKCXlpRwxH8y+2KmXPd+Prv8gWpepn6q4qfKTHDh3pfT5SCWp27ffUJJQSWNp/73leKsFWJujP5f2/3FbzVR+r4+lP1ibabg+cDO6fnNtpurmGbnR9TYfRtePnul+e7g+jzf126O1mVZEWP3sZ1s6GNSdj6Prx2sjwI28k+j6S890Lz5Zm6Mbe/FLazMN1wduRddvrc1UYvTNouunz3S/zdbn8aZ+e7o206xE37Po+lkbgnfffHfw2hWA2995Y/D6pPi1dIjLq4EQmhf8tM0KrAnmrXfeevtUfe9Q/sq3Xx28duP/95NX33pd/jYN4nQF8bvZ2eFzh4l2fe+Q2d7s9bdP3ngbauSR3sgjZiNP1LYQxEblra2FNasygsfKd1s1e6b3aMZoK67JT/UGnjIaCG5u5aWtU0Nzn/FY+F9eHY8nb7Qb6y/rffoyu8W4pn9Fb+Yr7GaCO4Dy2NYrhg6wu9vO0Fap95Ncrjycnc9/Wixw5ocLnlzss50Xa075uujsgfxYfV1+6af5NuKj4ofmH2vh/DS8Lrt4uC7AX+ms2vNTsS6Dfl/6++fFQv7dQi/O35NfunOhHvXe3F+j3fdmd3vP/afne/l+zmO1saqz8IX1Wagz50Cao7rfumya/drQ/dY2ifmtEqF5P3t8eXv3PP/kg9lTtbmovvhgSbWWW95qv+zLfMNY7Zc8LLbD5/9o6KprY1RdtbGbrss6QzeNVDddl02z3xi6aZsJVSuDjN0073z5DEtFzrKrflGelXuSH+94MP9g/o89dWIu78AqdclO2nuu6ObFSbwqAp8vR+C7Wh2xv0Y3yJ78XEUHCL3rstPQp2PVp9dl0+y3hj6drMugz/ME/6CnQu3lE0VKUFWdW52beF8drXk//969fMFJu2e6v0YWZeV7O4ZuuC6rDN0wUd1wXTbN/oehG6brMui3y3Fx9q3870ezb9WiVdE7RU8ldsOxkjWaDUrq67LO0PNS1fPWZdMNbccLXHdN9sx+d3XK2FNHLp6qhC4b9e+qM5w9taI+//v8LKUKhTIFyj4qU3bV/r3qC8/nxz2fFOcTZRf+qJSpKpR+I8Xqw/kv8wM9Si08uvIvGSZZa3SRiVPtMqiTM/X9f32Ga/u/NOf62fpsmv1PwwBY2xH038jOfU/20eXdgPzQcDHlV/sC96uTyA80B4+liJV9/AP5o0sn0/L4/SgfNPMrr4nIBx7pj7Lur9EPXyo/LHnBySW55pyjoZevy3BDL/dUL1+XTbP/Zejla3sjQT91y4/+Pc2lb/lClFpE+Cp/7ok6KPxlrxTAapmxeBcqP/Kcn/yvO365v0ZWSExel3GG3uqr3roum2a/M/TWYF0GrSzHfj77o/4A6P4abcyXXvPIrw4p321cCFifqYY+p94nWptNs08MfS5cl0GfSb360fz9pQyoRMF7PRk6P1EHNH4n/2NYrcpXBdQC19/JL31YvZhTCGUZSp2ld6XyKPufiqia/4qGd0f31+iRJb2v+nbvikRQX/1POkmklfAvrA/FMAJCNQLWZdPsnw0jQKzLoKURcKVzVmJBnaqS2lb18rw3qP69/MKZ+olqSvcwVw7FuzG+E/RyYVGEzcvjoZxV5V1IHagXvcXLgvdV71L/2vLkU/2byqR8sH2zIkfkN00jaW2eXRlJqzbnX8udYxg36zLcMG6EGjfrsmn2qWHcrG2f5t9yAV1svF2o66V9uruyK5epIX/TNX89NQ+pqv2v/qxuAlps8N+Tw+JjbcQlrVWv0WlL78yo3l//Cs0L6zPUMAQiNQTWZZP+5VI5BNa2rfM/iuW8InV8VW5b37lIHoDXePfXaP49GXlVL5RKvozFXxm64bpMNHTDWHXDddmkn5PJbri2bZ3PijPftUqkToc8Wfr553LlIaOvjNFS2z9fvit7L+/D+fKeWgj+YP5hvrz3sDiErja65W/5tpfPH36eR+IyrKthoEzyXS9UnUz+V5T/jUqTTLplbf7MrXIuJrkXQqXpi9K3xYlq6dH7s2/KQ9VawBfWB6jawLl9+w3VBuV/Y8cw1BI11NZl6OwPhqG2rn2s2eey03+rhhkstK/LTtkj38t3awzrlC+szzRDP0tVP1uXTYbbFgJvbftFv81FbC5hi+tQ8o1xGYbPc62RTwfnd9StG/97Z/a7ndlnO0v3wBRyev6P24UYfriz3Zs4rw9efU3fS9dGqe8KntqpW5tN+ldgZFdY26aKuhFg+cjzE7VqoFbhfjZ7Yqf914VmaH+1h7U2m2Z/MrT/2rYp1L1I+X5kfolUdUFQr7gErJz/Xkx6i65iaOh1MRgaWm3/YG36q/w3jScng3f/i/yatHDkJm46CqbOYDgaOGE4GjrDcCw/nUyG49FUDIU7LJ58+82/Kf6SFv9ZsE1emyzeRVmGA79x58nh9z9lyzwsRuc3pV42bBvvJtf7cEkFJfxb+YNeACaz8Ppdqn/9jgktxKPh3t050vMcMfEIPA/4JR+Fc6zHOWbCgY+plm//6bEyHizfxWHhetypnuWUicXDsaB625ke5YwBRbFEty9H9FW0dyajd1/VpCsZ0X/y+nCia6GrMd3TEe3qJym+F4a+8FNvFavIpNL7YAtVevvxW3l+azQy0pm4RzRxdQjXOBGWFtWhmdU7LMs10iez80KcSqFa3OCoXQLfT6/3iTRXcqEZx0Iu9NztQz9x9RmRSrCa8gAEuAB0JM0+Mpl9RDVb4M1GxZpjafWxyepjqtXw3t8ygUnrM5P1GdH6K3mqwXpcNzmVJp+aTD6lmgyP2YR0JC0+M1l8RrF4KYYzZx1D3jEsiVRW+0Y/g41EJZ4dX2flHtVK+OiD5p78kpnF/dLzD/KrkKt1ebU/nV81LL+vX7z13Ot9KkzHqcfTZx2y9R2kHb3JR2STBd5kVDw5Nlh8TLYY3uHbphu95RnVcu5Uozf3lGwuPEhT0oze2jOStcrcMnKwpxhTktGvu1Z2B0Yvg81EJpmdQGfnHtVO+KiDppnfyVnN14vdmsf5GzP5DRrv5fObR/OPdAD7nifTCxGi4/TiG9IL1foO0ove5COyyQJvMiqOHBssPiZbDO/obdOL3vKMajl3etGbe0o2Fx6gKelFb+0ZydouZzDmBKPf76ksD41+BhuKTjCmmQzRUvjIg6aYz/LD30+rS270m0r7ni8zCtHmjjNKsH2Y+NtygpLID0EqP4TR9qHvx/JDoBbS4tiQc6h8HeScYPtIQh0pqCMFdaSgjhTUkYI6MkEdkaEEHgoVfo4l07FkOlZMx4rpWDEdK6ZjxXRsYjomM8FHT9u8FWxnki1TbJliyxRbptgyxZaZ2DIqG3dmC7ZPJdCpAjpVQKcK6FQBnSqgUxPQKRkInj0ouS/YPpM8Z4rnTPGcKZ4zxXOmeM5MPGcknrz33e4uO5ryY1BruzC2BdhUQn7U27pHtRU+xqEZ8g/FhTH52yP31KHHntpkyq8nKC/kKIqFqf/qUPa9QCZPIk7HyTPcPgxlAhUybUYya0byv7FMprGQf2Q+Ne1Bkek6SJ3h9pFEOpJIRxLpSCIdSaQjiXQkkY5M+1NkJIFHQsUumSa3jyXRsSQ6lkTHkuhYEh1LomNJdGzauyITwYdU27QZbmeSLJNkmSTLJFkmyTJJlkmyzLSvRSXjTprh9qnEOZU4pxLnVOKcSpxTiXMqcU5Ne15kHHhKoaTMcPtM0pxJmjNJcyZpziTNmaQ5kzRnpv0wEs1SwlTJ5y/rEuffvPn2X2sQKVnTlDfDWoTY2CAwS0lJU/6fYWpJNHY10ZjcypA187puvfKyy/JE+vzDxQ9UZzvUfTlqGVS9HaE+fZK/gnRevbA5Oy9eAM1fNfJET701k9++0ovc/BOdu/ap7lrNXMa2VbWU3/3xq+9AuuLsjxcvuPZKP1VlSz9WJ3Gljz6ubqjNX8Iqr5+ZPZp/kJ/glz+fv6yqPFfemlCVo1v4c/7RTm/2J11jqMsZ8rez7uerAtLLP1UF7WZPivez1Nu255c9vzhoU7XZP+QrCVWJQfl7t3NT86Yt7jx6oF7b+kodaJU/9c22aprqEPrXCvtBDn2xIvHt7dtvqHvBfjP/aPZVbrUq8btwhuo6qppd+TLZpRvVJMFe/1AVQf5XXeO/QG18gWp8QMPrrLtBtS6CWff6ZPDOT94GDWbt0HmRal8Ms2/y396avPGOzr43Vuzzdtzy9rUVE79HNTGBmfhf33ztJ9pwuGphIv/FnaC8nHPFyAOqkau6zGBknutb2tin2uitSiyDkUoL53qEpB77L964dev41nO3js+OXniumMrIKYsnpzBeLP+opUA5lfHV8p+nFgPVWqD8I6c7vnzOVwuEan1QPufL59QyYSCfC+RzgXwukM8F8rlAPhfI5wL5nFpZDOVzoXwu9J9XmUc6abvnP7+tF0LfJ7sQKHgWLjTK1NUWd3f0w+YHZFOBimdhKqRxpeO2iob9QeFgnck3ySYDdU+72XVhvyS51jczHJIZQiQDfCJTGC6NvnapCUwIR2QEgUQAdx/p1a3KrCtTYqq1wBT7lsWIlsmIlsmIlsmIlnlqXVnOjn21luyplWW1sCz/yBm0jGiZr1ab1WKzfE5GtEytOcuIlsmIlsmIlsmIlsmIlsmIlsmIlsmIlqllahnRMhnRMlBEOyG7D6gA3kJFM52JL5FNBCqAt6Dd8GQRxV4yR4BbZHMxWoDUIQvbT+ojWEa1/8pKTJ399Oj1Un30OiWbD0zRyGUX2WVO9ZHrjGRpPjmI/XgyigZOGEeBE6Zx4iTJYOiMEt8dJlEUi7DsS8YFl9fL/qMBpC26mJZdBI4RCqdbmqlhwizP6Dj2ODlW1Utd2wBXbj4p59/35Ty7PHJ2aVKvXrYpLs2qWdEpVmI+X1nRubyQ88B02IDRXwLur7azd0aKVflRQ4GY5VfXjjwslk90VC9yUq2qghoqxNqADuN7nBiryqEGw9L6ASPMqq6ogbGzzsDIcmUtogYGtR4BnVd/n5UOkQpsTGarKa1QakqKQmGe1nJSI0IheDYGmVmcsFJhhx2EqrYdT5rbMWMjzoXpeBKFo6kYOYNRMHE8bzJ2EjGJHdcVroiSse+PB7e7FqbaLbZd1elwjoDBdS5MGTkQ0QgqTFWVhK+kmvxg/otiQ3Fpw7AoSK50qrpj+am6GzDfxnovr/X6ce8F39sO5h/628lzLxx54vneyZEvevsLJXpXXUr+2ezz2Z96XhzEqeO7rlY67HM6TcCd1ladMlIgQjJcnc5/YVKkjCRdKlJGDA5F6pXZ4IoYZeTAZkU6Rp8TYwN0KCcdIvLb1KFRqV8isw7lpEYEPcs6lJMKO+IgVA06tLEdMzbiJR0aTTdKhwY6R+x6+muqGx3RBNe5DmXkQESjbnRotJ1UOtR32+hQRqcJuNPa6lBGCkRItqFDGUm61KGMGCw6VEdxwEmBzYlUiD4nxAZoUE46RNS3qUHjUrvEZg3KSY0IeJY1KCcVdrxBqBo0aGM7ZmzExZv0SRyIsRc6gyCK1LOxk7jjpHo28VJR6rMONWioc8Sup7+Es8YRMLjONSgjByIaQTVodXxfoz4Xu/Bf5XVYLu/Nl4/8W3GhTPFJJTgDP/KdWPTUAmkuUfM3KKRA1bb8PqfHBNxjbQUoIwUiHsMFaH4V/1c7PdOhfEaeLmUoIwaHDPWjMN0JQu1IOeCEwWbHlix9TpYNEKWcdIg0YFOUJqWYScyilJMaEQQti1JOKuywg1A1iNLGdszYiJdFqdgoUSp0jthVzUNyRANc56KUkQMRjTZDlPouRJQyekzAPdZWlDJSIOKxPVHKyNOlKGXE4BClnvDFThIYRCkjDDY7tmTpc7JsgCjlpEOkAZuiNC3FTGoWpZzUiCBoWZRyUmGHHYSqQZQ2tmPGRrwsSqONEqWRzhG7fv213WZHNMB1LUo5ORDRaENEqZh/GGz79aKU02MC7rGWopSTAhGPrYlSTp4ORSknBoco9eMg3on1I+WAEwabHVuy9DlZ1i9KWekQacCiKPXdQswU/9VRH7JSI4KgXVHKSoUddhCqelHa3I4ZG/GyKI03SpTGOkfs+h7REQ1wnYtSRg5ENNoMURr4EFHK6DEB91hbUcpIgYjH9kQpI0+XopQRg0OUetKyHS/QTtwPOGGw2bElS5+TZQNEKScdIg3YFKVeKWY8syjlpEYEQcuilJMKO+wgVA2itLEdMzbiZVGabJQo1V4Csuv7REc0wHUuShk5ENFoM0Rp6CpRKhpEKaPHBNxjbUUpIwUiHtsTpYw8XYpSRgwWUerthJH+yidOFGxubEXS5yTZAEHKSYdIATYFqV8KGd8sSDmpEQHQsiDlpMIOOghVgyBtbMeMjXhZkKYbJUhTnSN2/YDoiAa4zgUpIwciGm2GIBUgQcroMQH3WFtBykiBiMf2BCkjT5eClBGDQ5DGYidJfR3KAScKNje2IulzkmyAIOWkQ6QAm4I0KIVMYBaknNSIAGhZkHJSYQcdhKpBkDa2Y8ZGnAvSQHiTYOxOnUE4yZ8dyGen3noFqacdx7ulXEF4AkbXuSJl5ECEI6gi/UMuKe8XJfVWr8Gff3RZpz6ZfdubfTJTxe1+Vl6df2fpOqhz+W0/2k7zvXqnuJ9U/q33XPGqU3FJqReZL4dKzJdDcbpVwN3aVrYyUiCiNly2Gi+H4iTpUrAyYnAIVk8k2vB5wAmCzZwtOPqcHBsgVjnpENnBplgNS5FjrgLHSo0Ie5bFKicVdshBqBrEamM7ZmzES2LV8zZLrGrTxq4vaJ5ooutcrDJyIMLRusRqEGzHpVitZGsuVtVlUW4bscroVgF3a1uxykiBiNo2xCojSZdilRGDRazqVdABJwc2cdIx+pwYGyBVOekQucGmVC0rAvnmyk6s1IigZ1mqclJhRxyEqkGqNrZjxka8LFWDzZKqvs4Tu35E9EQDXedSlZEDEY7WJVVDfzvUSFX1YlQ7qcroVgF3a1upykiBiNo2pCojSZdSlRGDQ6r62uB5wImBzZtkij4nxQYIVU46RGawKVTLkkG+ufQTKzUi5FkWqpxU2AEHoWoQqo3tmLERLwtVsVlCNdB5YtdHFyCA0XUuVBk5EOFobUI1Kbb9I6eSrJESqvnLUn4bocroVgF3a1uhykiBiNo2hCojSZdClRGDQ6jqT08dcGJg8yaZos9JsQFClZMOkRlsCtWyrpBvrg/FSo0IeZaFKicVdsBBqBqEamM7ZmzEuVAdhZHnhZFwQs9Pq2cn4zUL1VDniV0fXZQARte5UGXkQISjdQnVpc3//KSqv51Um//tTqoyulXA3dpWqDJSIKK2DaHKSNKlUGXE4BCqhtf8GSmwaZMK0eeE2ACZykmHyAs2ZWpZacg3V4xipUYEPMsylZMKO94gVA0ytbEdMzbiZZk63iyZKnSe2PVToica6DqXqYwciHC0LplaraK6TiVY3cXGfyuZyuhWAXdrW5nKSIGI2jZkKiNJlzKVEYNDpsahDuOAEwObN8kUfU6KDRCqnHSIzGBTqJbVh3xzFSlWakTIsyxUOamwAw5C1SBUG9sxYyPOheokGYVhkI6cMI099Wyqno3XLFQjnSd2A3TpAhhd10KVkwMRjtYlVCNXraKGUqgujgAooaoupQrbnFDldKuAu7WlUOWkQERtC0KVk6RDocqJwSFU9eupnBTYtEmF6HNCrF+mstIh8oJFmRqU9YgCc10pVmpEwLMrU1mpsOMNQlUvU5vbMWMjXpKpA3+zZGqs88RugC5mAKPrXKYyciDC0XplarAtLp9PFW3Pp3K6VcDd2lamMlIgorYNmcpI0qVMZcTgkKnaKf4BJwU2bVIh+pwQGyBTOekQecGmTC0rFAXmSlOs1IiAZ1mmclJhxxuEqkGmNrZjxkacy9TQH45HMv07o4k7UM+OnURMBtWzY98fD253LlO1k+ndwMd6AkbXuUxl5ECEI6hM/Uyq0C/BErW8yH/+kfwkdWdfze/s9F448sRz6ijq8/MPfXV/vzDrUFGjQxn9JuB+a6tDGSkQYdmGDmUk6VKHMmJw6NBABDqOA04ObGakY/Q5MTZAi3LSIYK/TS1aFicKzEWmWKkRQc+yFuWkwo44CFWDFm1sx4yNeEmLhoPN0qKpzhO7QUDzRBNd51qUkQMRjvi1aCjsalFGvwm439pqUUYKRFi2oUUZSbrUoowYHFpUjg+hAzngBMGmxhYcfU6ODVCjnHSI8G9TjZaViQJzhSlWakTYs6xGOamwQw5C1aBGG9sxYyNeUqNivFFq1NeO490gpHmiia5zNcrIgQhH/Gr0YmXUd59T1562VKOMfhNwv7VVo4wUiLBsQ40yknSpRhkxONSofq5+wImBTYxkij4nxQYoUU46ROi3qUTLskOBuXwUKzUi5FlWopxU2AEHoWpQoo3tmLERLynR2N0sJapNGbuBoHmiia5zJcrIgQhH/Er0Yl3UjhJl9JuA+62tEmWkQIRlG0qUkaRLJcqIwaJEdRQHnBTYvEiF6HNCbIAO5aRDBH6bOrSsKRSYa0OxUiMCnmUdykmFHW8QqgYd2tiOGRvxkg5Ngs3Sob7OE7tBRPNEE13nOpSRAxGO+HXo0oqoeE7dB6V06HbQQokyek7APddWiTJSIAKzDSXKSNKlEmXE4FCivtAGyANODmxupGP0OTE2QI1y0iHCv001WhYOCswFoFipEUHPshrlpMKOOAhVgxptbMeMjXhJjabRZqnRQOeJ3QBdYQBG17kaZeRAhCN+Nbq0KmpJjTJ6TsA911aNMlIgArMNNcpI0qUaZcTgUKOmHXpGDGxqJFP0OSk2QIty0iGCv00tWtYGCsw1nlipESHPshblpMIOOAhVgxZtbMeMjXhJiw7SzdKioc4TuwG6jACMrnMtysiBCEf8WvRiZTTwn1M3O+VaNGqhRRk9J+Cea6tFGSkQgdmGFmUk6VKLMmJwaNEgMKyMMnJgcyMdo8+JsQFqlJMOEf5tqtGyBFBgLuXESo0IepbVKCcVdsRBqBrUaGM7ZmzES2p0ONosNSp0ntgNUponmug6V6OMHIhwxK9GL1ZGbalRRs8JuOfaqlFGCkRgtqFGGUm6VKOMGCxqVHs18wEnBjY1kin6nBQboEU56RDB36YWLav8BOZqTazUiJBnWYtyUmEHHISqQYs2tmPGRrykRUfTzdKikc4TuyG6IACMrmstysmBCEf8WvRiZTR0n1OlmdpqUU7PCbjnWmpRTgpEYLagRTlJOtSinBgcWjTUURxwUmAzIxWizwmxfiXKSocI/RaVaFgW8gnNBZlYqREBz64SZaXCjjcIVb0SbW7HjI14SYlOxWYpUe18eTf0aJ5ooutciTJyIMJRl0pUuM+pOky5Ek1bKFFGzwm459oqUUYKRGC2oUQZSbpUoowYHEo00OqcA04MbGokU/Q5KTZAi3LSIYK/TS1aVusJzVWXWKkRIc+yFuWkwg44CFWDFm1sx4yN+EKLJm6yWVo00XliN/RJnmik61yLMnIgwhG/Fr3YobelRRk9J+Cea6tFGSkQgdmGFmUk6VKLMmJwaFFteDzgpMBmRipEnxNiA5QoJx0i9NtUomWtntBcc4mVGhHwLCtRTirseINQNSjRxnbM2Ijl//5qO98nuf6XdUrzb958+681HiCpTF+HuBsGtYjJKuIbP3ntNZ18NFiKkY7Rjr8TyD/K2FBn7B7V2NVAYXIrUB/+QYq4J1LGPZRC8F4u5yqBKL/8NP9mLh/Vf3uz89k3l1Tj/KP5h4sf6EkVKX/8vVIaKkn5SH36ZHZf/vy5/MJ9+ed8dt67ffv2f+7Nnszf70Veb/ZIPqb+gZ4XuPlnOn/tU/0VwvxVqsIfv/oOpC/O/ig98IUiUPq3cJSCvK8kttTQ70snfdybPZVQ8w+kCx7mbsw9Mv+gl3vjriS9X7iuVzh6/mHu6LtLEn2nN/uTrjWkW9Uv/rn6DYWbfyp9rlz9uGwU6eVLrj+XD95fbrR/kEbdVzbIL6jf8eV2bmreto/zf+eB/B2zr+RPq5/6Zls1zZP84buzrxX2gxz6af57VLt+uyMb9g35/7PfyAnEV7nd8sELd6jeM/v17LPCMfKXfTH/e/mzD/Jf+ai31z90Zp/M/lXX/C9Qm1+gmh/Q9DrrblCtW81/BuvgYl8/eF6k2rcq4w32ISS8FFdadfU9qomrEt1gIliep/5OKLQzjQOqiat6wGAiVHubLexTLbwirg0mooT1FcnSf/HGrVvHt0rRkp0dPncYhtuHoZB/Ivknln8S+SfdPhSu/OPJP778E8g/8jkhnxPyOSGfE8nzKolIYCV4tl2t5vk+2R1A7bJwR/b62ydv6BIHdHLxA7KpQPGyMBXSUNJxW0Uj/SA01k26STYZKGFszHMkybW+meGQzACUFQsGYw8xGC6NvnapCUwIR2QEgUQAdx/p1a3KrBVrj8nWAlMleJoIiE6ZjE6ZjE6ZjE6ZjE6ZjE6ZjE6ZjE6ZjE6ZjE6ZjE6ZjE6ZjE6ZjE6ZjE4ZKDqdkF0BzMpvoSKTzsSXyCYCs/Jb0C51sohIL5lH8y2yuZgMTepc1Ty9NhplVPt9YPp+t10keqk+Ep2SzQem23dRUUh6c+tUH4XOSJYqUwfe1PeE7zrpZOSqNZHYSdxxUq2JJF4qyoRsXAepWQ2irYXsaLXgbhjiGKFwuhWTGibMqomOY4+TY1WJ1LUNcEGlmq/fvby9dldtvRVz7gdqfi+n+xcLJXfzxQL5gx+rOfb8F+VqQf7lckuu+GSx0+bGbuiknvxLMv8wNC+aMPpOwH3XdnbNSIFYgUbMwp/KFvxqp2eajTPydLnxxojBsfEWJDsiDnUoB5wo2N2AViR9TpIN2ILjpEMkAxtT02qCWpaFC83l/VipEQEQPLeCzC1OWKmwgw5C1bAF19iOGRtxIU1Hg9E0HAn57EBsijQ1bNQJtCNAcJ1LU0YORDTaTGmapPMPg21h1qaMzhNw57XVpowUiNBsT5sy8nSpTRkxOLSpF+wk+usEDjhRsGmyFUmfk2QDtCknHSIb2NSmZam40Fzyj5UaEQAta1NOKuygg1A1aNPGdszYiHNtOoxGw0HgT5xR7Cbq2UQ+O4nWq021S8O7YYR1BAyuc23KyIGIRpupTb0gmH8Y1olTRu8JuPfailNGCkRstidOGXm6FKeMGBziNNwJQ8OJKEYSbJpsA9LnBNkAacpJh0gGNqVpWTcuNNf/Y6VGhD/L0pSTCjvmIFQN0rSxHTM24lyaTlIvno4Sz/FEPKqeHafrlaahzhG7YX3xGY0jYHCdS1NGDkQ02kxpGkcNy6aMzhNw57VVpowUiNBsT5ky8nSpTBkxOJRpIHYigzJlJMFmyTYgfU6QDVCmnHSIXGBTmZZV5EJzNUBWakT4s6xMOamwYw5C1aBMG9sxYyNeut3FG27Q7S7+jtA5YjesL0SjcQQMrnNlysiBiEZQZUq/3OXiosFIPBdHz+eas8XVLox+E3C/tRWljBSIqAwXpearXRhJupSjjBgccjTVURxwUmDTIhWizwmxATKUkw4R+G3K0LJ8XGguA8hKjQh4lmUoJxV2vEGoGmRoYztmbMRLMjT0NkqGag8Y7YYpzRFNcJ3LUEYORDTqUoYm7nNJ2lqGMvpNwP3WVoYyUiCisg0ZykjSpQxlxOCQob6O4oCTApsWqRB9TogNkKGcdIjAb1OGlpXjQnMFQFZqRMCzLEM5qbDjDULVIEMb2zFjI16SoSLcKBmqL7si6gvQGB3RBNe1DOXkQEQjfhl6cdW1FRnK6TcB91tLGcpJgYjKFmQoJ0mHMpQTg0OGhjqKA04KbFqkQvQ5IdYvQ1npEIHfogwVZdk4YS7/x0qNCHh2ZSgrFXa8QajqZWhzO2ZsxEsyNIo3SoZqb+PfLe8IRTuiCa5zGcrIgYhG/DL0YjXUc93nPDeRQjRsIUMZ/SbgfmsrQxkpEFHZhgxlJOlShjJicMhQT78cyomBzYtkij4nxQYIUU46ROi3KUTLmnHCXPuPlRoR8iwLUU4q7ICDUDUI0cZ2zNiIcyEaxX48GUUDJ4yjwAnTOHGSZDB0RonvDpMoikVYeqVDIao9O7QrfKwjYHCdC1FGDkQ0ggrRT8r6HPdnX+cC8/5K0Q+pR1cU6uxqyZeiVMvnKyVfLld6eTC7r/PXPqe/BNxfbQUoIwUiGsMFqGyPJ7KNn1avpumoXuSk6lKMMmJwiNGa6iKcKNj82Iqkz0myAaKUkw6RBmyK0rJ8nDCXAWSlRoRBy6KUkwo76CBUDaK0sR0zNuJclIpEfmky9J1JIJ/1NuOeJ087jndFgPUEjK5zVcrIgQhHUFX6h3zB835R7A60RPpJXnbuZ6VovTM7z+vevafq08lvl9eMOuV7873n1Cb+/MNIPN87OfIi88ppUrNyyuhSAXdpW+HKSIGI2HDhal45ZSTpUqwyYnCIVe2S4wEnBTZlUiH6nBAbIFE56RA5waZEDUppY67lxkqNCHiWJSonFXa8QagaJGpjO2ZsxIVEnUxdX37NcWPhq2dT9Wy8ZomqTRi7IkR7AkTXuURl5ECEo3VJVM8L1W2j7rJG9dzWIpXRqQLu1LYilZECEbNtiFRGki5FKiNGhyKVkQKbNKkQfU6IDRCpnHSIrGBTpJY1gIS5lhMrNSLgWRapnFTY8QahahCpje2YsREX9+UPpmHieakzFpONuS9ffwRpVwisJ2B0nYtURg5EOFqXSC21qSNi9V9XadRIzD8UbhuJyuhSAXdpW4nKSIGI2DYkKiNJlxKVEYNDomovKzngpMCmTCpEnxNiAyQqJx0iJ9iUqGUpIGEu6cRKjQh4liUqJxV2vEGoGiRqYztmbMS5RB2N/UmahhPHG8eLNdd135vvBTpP7IoI6wkYXecSlZEDEY7WLVFDqUv9YhlVSdSwlURldKmAu7StRGWkQERsGxKVkaRLicqIwSFRtVP7A04KbMqkQvQ5ITZAonLSIXKCTYlalgQS5tJOrNSIgGdZonJSYccbhKpBoja2Y8ZGXJR28mJ3PIxjZ+qLcGNWUUOdJ3YFvpQAiK5zicrIgQhH65KonpvMP4y2XUcdS42KZdR8qz9pJVIZnSrgTm0rUhkpEDHbhkhlJOlSpDJidChSGSmwSZMK0eeE2ACRykmHyAo2RWpZHUiYqzyxUiMCnmWRykmFHW8QqgaR2tiOGRtxIVL94TiIh1MnGYbx4llvzSJV6DyxK9CFBmB0nYtURg5EOFqbSA2C+YdCitRcrYalSvXF/EMpVdvIVEa3Crhb28pURgpE1LYhUxlJupSpjBgdylRGCmzapEL0OSE2QKZy0iHygk2ZWlYPEuYqUKzUiIBnWaZyUmHHG4SqQaY2tmPGRiz/91cKO7y9UJ9/WSdH/+bNt/9a4wmSFDXs56c1qIHrrqK+8ZPXXtNpTIOlGH0ZSbUcKMW8E+5o09ce1djVgGFyK1BEfppLQqUTv1Y3N50ruTj/qfpidadTdW2QEo3vSfH3/uxJcRlUeQnUpTuflNB8pD59Ip+/J3/dY/Vz8r/n5dNP5u/3PNFTdeyVZH3S84tPdD7ap/oohPmoVIQ/fvUdSP+b/Wb+kbqIVarrr6W77ksF/Z4U3JLtm97s17PPeqoWvASU2vvvixuW5FOPenv9Q0cK73/VAb5ABRQoQACczrobVOtWo7vBOhtSlmjhqkw1WIiQqFI8aNXD96gmrkpQg4lw+ekaBCjRvtVkZ7APLCz15vWp5l2RjQb7UJLxSjLuv3jj1q3jW2U6zs4OnzuM3O3DyJN/fPknkH9C+Uc8r6KfhFFpetvVZurvk1GBmXaBmr3+9skbupAHlcQ/IJsKTLULUyGNIB23VTTAD4SxDNFNssnAhGtDnUuSa30zwyGZAZgQFwzGHmIwXBp97VITmBCOyAgCiQDuPtKrW5VZK9Yek60FpkDw5AYQeTIZeTIZeTIZeTIZeTIZeTJQ5DkhYwLz6FuoqKMz8SWyicA8+ha0u5wsos1L5pF6i2wuJq2SOk41c6yNNBnVfh+Ydt9tF2Veqo8yp2Tzgan0XVSEkd7cOtVHmDOSpfkcZzAdRlE8dYLRaOSEbjJyBrEbOpE7TOIonnijyaCAMc7Ia9YnaLNy/VR3N6orvaJhhMLp5u41TJj5u45jj5MDsQ4Indp/piakck5+N5+j51c435XT9Ifzj+f/OP87OV3/uNo0qpnjP5dvLz2afzB/f7snf/6xutZ5fme7N/+FfD5fLlCbQc//uJjf183mOd0n4O5rOSnmpEAsi8Inz6B7nzmpOtwT4sTg2BMKUv2knJNjVWHUcEAn7waMPifG+veFWOkQ+cDGzLOcf0ZlHbXIXA+PlRoRAMFTJ8j04oSVCjviIFT1+0LN7ZixEefqNI1dz4/9gRP6ceCEsZg4w6HwHHcURZ6IRTKZTG93rU61QWo38rCOgMF1rk4ZORDRaJPVqVenThndJ+Dua6tOGSkQwdm2OmWk6lKdMmJwqFNpl47jgJMDmyvpGH1OjA1Qp5x0iHxgU52WxdUic5E8VmpEALSsTjmpsCMOQtWgThvbMWMjztXpNB4H44HrOpE3Us8OUmcwiSInieN4PPHG8TApe3iH6lR/pinysY6AwXWuThk5ENFok9Wp79aoU0b3Cbj72qpTRgpEcLatThmpulSnjBgc6lQGex3HAScHNlfSMfqcGBugTjnpEPnApjotq6xF5mp5rNSIAGhZnXJSYUcchKpBnTa2Y8ZGnKtTfzqOZVRInSAZjhd3mQxWzt93rE5DnSN2owDrCBhc5+qUkQMRjaDq9BOd5OzNPl89vq/e+VzUaO69cOSJK29xbvfezbXtF72tVOxLafqe0qK57vlaCtdcwFZfLV8o/UL9M+rY+5LYXXrmkhHqbQBpqvrLV/LR9+QPPpl9m9v2SNcS+5wtIeAt0VboMlIg4jxc6BpP2HOSdCluGTE4xG0Q6TAOODGwmZZM0eek2ABpy0mHSCY2pW1ZnS0yV9ljpUaEPMvSlpMKO+AgVA3StrEdMzbiXNpGk2AYBsHIGbmDvNhJrJ5N1itthc4Ru1GIdQQMrnNpy8iBiEbc0tZ3N1/aMraEgLdEW2nLSIGI8zakLSNJl9KWEYND2kaJDuOAEwObackUfU6KDZC2nHSIZGJT2pY13SJzbT5WakTIsyxtOamwAw5C1SBtG9sxYyNelrbjjZK22vn3biSIjmiA61zaMnIgohG7tH0GVm0ZW0LAW6KttGWkQMR5G9KWkaRLacuIwSFtU4O0ZcTAZloyRZ+TYgOkLScdIpnYlLZlLbjIXNOPlRoR8ixLW04q7ICDUDVI28Z2zNiI1SV/24Wq6+xyv1CHuBtFtYjeKmJHl/v5OmP3qMauBopn8HK/wF+63C+sO9JK9FEI89H6L/ejAgoUIABOZ90NqnWrUZ3vcj+qhcBLiRDi1Hi5H9VE4KVEYOHpa807oJqHuYSIbF2fat36rvaLtw+jpLhQK4pqLtT6PhkNmFctXuVHNhWYWHFX+UVRdZVfZCwPd5NsMjC92tDgkuRa38xwSGYApj/6VX7S8EtNYEI4IiMIJAK4+0ivblVmrVh7TLYWmPDAUxhApMlkpMlAkeaEjAXMkhau7iObCMyS8Kv7FtHlJfPIvEU2F5M1SR2lmg/WRpaMaj/v1X2LqPJSfVQ5JZsPTJ3Iq/tklznVR5QzkqX5LM8dRYNkPHEmQ993wuHUc4aTwUBOxSNvNIiiaSzKvmScb9esOtDm3Kar++qKXGkYoXC6mXkNE2Z2ruPY4+RArO5BJ+7reP20nLjr3LfP6T4Bd1/bKS8jxapKqKGAT41hr58yUnW518OIwbHXkxim3IwY2KVnMkWfk2ID9no46RDZwMY8s5ptlvUqI3PdUVZqRPgDT5Qgk4sTVirsgINQ1bbjSXM7ZmzEuTYdjsIknUwjZyJEvi80dBJ3Ol3nMSbDJstuVFfZSusIGFzn2pSRAxGNoNqUeoxJ6kvaMabZF7XHmO5aO8TE2A4C3g5tRS4jBSLKw0Wuef+HkaRLYcuIwSFsTXtJjBjYPEum6HNSbICw5aRDpBKbwrascBmZK5WyUiNCnmVhy0mFHXAQqgZh29iOGRtxValU3F7o1c4OMwkd6m6U1qIGq6idHGYShkqlVGOBu61Q3fkvpQJUgu7LogC9On/0VH56T37hfPZ1dajpSbF62pNfvT+/I3/oXD2er3cWT5hKkdadViI6IYQ5YQNOKxEBBQoQAKez7gbVOuDmrQ21SrQQuA+LUKHm00pEE4H7sGCFWb6IdUVhEs3D7LuSretTrVvbaaXY3T6MvfIMQW3hUTIaMHHaPK1ENRWYOZGnlRaFRyNz4VGyycD8aUNsS5JrfTPDIZkBmP5anFZaFB6N6guPkhEEEgHcfaRXtyqzVqw9JlsLTHjguQog0mQy0mSgSHNCxgJmSRunlagmArMk4rTSotCoeWTeIpuLyZqkjlJN/GojS0a1n/m00qLQaH1UOSWbD0yd2NNK6dapPqKckSxVpg7EMBSRGDtDb5rf7zR2EjGJq0n22PfHgwLGOKGuWV6gTaoNp5Xi+ppWVxihcLqpdw0TZvqt49jj5EAs40Fn5kunlYpDSXI+quamX2hm6NXZpS+LzZj80xfULHyxVaTzyD6nRwTcIy1nsZwUiIVKC7NdTpIO92Y4MTj2ZoJYh3HAibGqE2owoDNsPUWfk2L9ezOsdIigbmO6WE4a47LKZGyuFspKjQh54PkOZI5wwkqFHXAQqvq9meZ2zNiIlyRm7G6UxPR1jtiNPZojmuA6l5iMHIho1JnEVHs7DRKT0SMC7pG2EpORAhFvbUhMRpIuJSYjBofE9A0SkxEDm/HIFH1Oig2QmJx0iKBuU2KWpSJjc8lPVmpEyLMsMTmpsAMOQtUgMRvbMWMjXscdRto3RnfLUm8mxHAVsaNjP1qlu0c1FrhtCVV+LMd+/OVjP0FiPvZDdUIIc8L6j/1QAQUKEACns+4G1TrgLqgNlUq0ELihiVCfxmM/VBOBG5pgZZmEOvMOqOZhNjDJ1vWp1q3v2E+wfRiHxWZ87Ncd+yGjAROnxWM/ZFOBmRN37Cf2q2M/sbFG5E2yycD8aUNkS5JrfTPDIZkBmP7ox36k4ZeawHjsh4wgkAjg7iO9ulWZtWLtMdlaYMIDz1EAkSaTkSYDRZoTMhYwS1o49kM2EZgl4cd+FtHlJfPIvEU2F5M1SR2lmvDVRpaMaj/vsZ9FVHmpPqqcks0Hpk7ksR/ZZU71EeWMZGk+gxlGXhiL2JkMkngxuR6vc08mMh37CXCMUDjd1LuGCTP91nHscXIglu+gM/PWezLqxqGGPRlGjwi4R9rOYhkpEAuUNma7jCRd7skwYrDsyWiXEw84MbBLxGSKPifFBuzJcNIhgrqN6WI1aSyryMbmasCs1IiQB57vQOYIJ6xU2AEHoWrYk2lsx4yNeOnYTxLU7990LDG1Mno3DrGOgMF1LjEZORDRqDOJ6TefLGf0iIB7pK3EZKRAxFsbEpORpEuJyYjBITFFosM44MTAZjwyRZ+TYgMkJicdIqjblJhlNdfYXJWXlRoR8ixLTE4q7ICDUDVIzMZ2zNiIq1t/yqCvVFZnx3+0pw93Y1GLGq2idnL8JzYd/yEaC9y+hCpAwvGfr3LJqK6IrKqf6Y4AxdHFCSDPd80ngIh+CGF+2IATQERAgQIEwOmsu0G1DrghakOwEi0E7m0ihKj5BBDRRODeJlhkhjrrDqjWYbYyqcb1qcat7/xPtH0Yx+WuvKg9/0NFA2ZOm+d/qKYCUyfy/I9YnP8xlmS9STYZmEBtqG1Jcq1vZjgkMwCTX4vzP+LapSYwn/+hIggkArj7SK9uVWatWHtMthaY7sCTFUCkyWSkyUCR5oSMBcyRNs7/UE0E5kjE+R+xOP9jHJm3yOZikiapo1Qzv9rIklHtZz7/I65dcr35/A/VfGDqxJ7/EVun+ohyRrJUmToej6bTaBQ5QTLy1Cw7UQXCB9Usex2FIGLT+Z8IxwiF0829a5gw828dxx4nB2IdDzo1x2/OPCmrhhfFxPMNmjhq3KBh9IqAe6XtPJaRArFaaWO+y0jS5QYNIwbHBo12le6AkwK7XEyF6HNCbMD2DCcdIqzbmDBW08aoXNY317dmpUYEPPCMBzJLOGGlwo43CFXD9kxjO2ZsxMsiM94okakNUrtxfdk1syMa4DoXmYwciGjUqchM0kaRyegVAfdKW5HJSIGIuTZEJiNJlyKTEaNDkclIgU16VIg+J8QGiExOOkRYtykyy1KosbmkLSs1IuBZFpmcVNjxBqFqEJmN7ZixEZdX/6gO3NnZH+0RxN24vrhZvIrY0dmfQGfsHtVY4NYlVPuxnf3xfLFc9avm8A/RESHMERtw+IcIKFCAADiddTeo1gF3Q23oVKKFwI1NhP40H/4hmgjc2GyrLYnWYfYxqcb1qcat7/BPWm7HJ7UHf6hYwLRp8+AP1VRg3kQe/EkWB3+MZUxvkk0GZk8bEluSXOubGQ7JDMDE1+LgT3LtUhOYD/5QEQQSAdx9pFe3KrNWrD0mWwtMdeAZCiDKZKAoc0JGAuZGG4d+qCYCcyPi0E+yOPRjHJW3yOZikiWpk1RTvdqoklHtZz70k1y75HrzoR+q+cC0iT30k2yd6qPJGclSZeogcodxNHSddDIQalodq2l1ss79mMR06CfFMULhdJPuGibMxFvHscfJgVi4g87JrezHeIDXshndIuBuaTuBZaRArE/amOgyknS5IcOI0eGGDCMFdoGYCtHnhNiADRlOOkRctzFbrOaMabmQb64TzUqNCHjg6Q5kmnDCSoUdbxCqhg2ZxnbM2IjLDZnwdocbMqkOcTepr2iWrCJ2tCET6ozdoxoLXFKCij+WDRm1BxMJcwkGKnsIY1//HgwVUKAAAXA6625QrQMuTFmQplQLgetMCMlp3IOhmghcZ2opJ6nWYZaVqMb1qcatbQ8m8YrV0cSt24MhYwEzpcU9GLKpwFSJ24NJ3GoPJjGWK71JNhmYMG2oaklyrW9mOCQzABMffQ9GGn6pCYx7MGQEgUQAdx/p1a3KrBVrj8nWAlMdeFICiDIZKMqckJGAudHCHgzZRGBuhO/BLCLLS+ZReYtsLiZZkjpJOburjyoZ1X7ePZhFRHmpPqKcks0Hpk3kHozsMqf6aHJGslSZWsykB5MN2oNJDXswiYdjhMLp5tk1TJi5to5jj5MDsVYHnYZb2YNp3oLh9IqAe6Xt/JWRArEiaWOey0jS4RYMJ0Z3WzCcFNglYSpEnxNi/VswrHSIsG5jslhNGcsyyom5HDYrNSLggWc7kFnCCSsVdrxBqOq3YJrbMWMjzu/FXVJYRhX5zmT07qtvvqHxAkFEagPQbuLXQqarkKZNGLOpGG1Y7cNobd2j2rrau2rcCtR/v8t3U6Twm/9sdp7vPvTUpkxZ8VoqQ6nynshnzhd1EOSnD5RgnL+X79pUelFt0+TPfpkrRPlfHfl+4l/vU+mvBEozfrs4Way9BtuHidg+9FxTdKRihHgM+CxY2X4kbT+Sth+ZbD8i2y7wtsOnwNL0Y2n6sTT92GT6Mdl0+OChR+ZiPS3YziRCZkLIqAhXFk4aEHC95lTafSrtPjXZfUq2G54OkIsm0uwzafaZNPvMZPYZyey8y9xeJLOOThj4ptWRoA7B84yeh1lKymzKYJ2xe1RjgRsm0NT2KztprDd/Tz1cbNSr31icV3gy+7Y8dPBlz5PPzB6qL+n8sU/1x2qesHLqQGfhC1QLBcpConU3qNYB91LgyymzR1o59yLVQODOCGKVxHxqgGgicGcEvAISp8mOEhFXTTygmojZDWllYZ9q4frOD5Ql1ZOg9vwAFQuYB22eH6CaCkyEyPMDweL8gLHu4U2yycB02G6qUy0GBdf6ZoZDMgMwhRHmOdVuX3DtUhOYzw9QEQQSAdx9pFe3KrOuTHKo1gJzHnhFDRBlMlCUOSEjAbOkjfMDVBOBWRJxfiBYnB8wjspbZHMxGZPUSaqlydqoklHtZz4/EFy75Hrz+QGq+cC0iZwKyy5zqo8mZyRLC0/7k2kQCSedFFcjrfv8gHHSuZuEOEYonG4WXcOEmUnrOPY4OVYVRV3bACfZv12ZFt/tzX47+9+O63s9X3h+6iS+yg2z38/u9/LZ9cPZfflXP+zNf55Pvu+qb295yc7OzpYfqk/cbTf6/+781t32evIXfpX/+KN//zL/72P1ax7JX/E4/zWhkDPv/Bufz+5LSz4yzcAZnSrgTm07D2akQOzGIebLqvk0JC9ykrAcP3D1Ued7nCAcBxDidCcxTb8ZUbC7oq1I+pwkG3AUgZMOkSFszDur2WdZ2jUxl+hlpUYEP/DECTLhOGGlwg46CFXDUYTGdszYiKsSvaVW63TPRrsqvJuIWtRgFbWTPRvDBtMe1VjgIhVUTq4eR6jblpFPSDWpjqLeUxs5Uhaelzsyj/Kvfin15ftSX2pw96m4IQwXtyXD8iIoEVCgAAFwOutuUK0Drm4hFKo64PzVTk//vvCLVDuBS1Zw/VmzsUM0EbhkBVaWnozTO67QRpcDqpGYhaqWNvapNq5vcyfaPkxi+SeRf9Ltw9SVfzz5x5d/AvknlH+E/COfS+VzqXwuTdWBJld9qF76qq3rS3YKMN3a3BqimgrMt8itoUVd38Rc15dsMjDr2pDokuRa38xwSGYAptIWW0OLur5JfV1fMoJAIoC7j/TqVmXWirXHZGuByRM8wwHEqEzGqEzGqEzGqEzGqEzGqEzGqEzGqEzGqEzGqEzGqEzGqEzGqEzGqEzGqEzFqAwWo07IDgFmaRsbS1QTgVkasbG0qAhsHtO3yOZi8jWpi1UTzdqYlFHtZ95YWlQEro9Hp2TzgUkXu7Ektk71seiMZGmhD1I3GIZTZ5AIX03qx04i5My+nNSPfX88KGCME/ia5QzaJN60sRThGKFwuql+DRNmuq/j2OPkQCwbQlcC/nV5dt+TU171Mqo6Y3m+vESgboJSN0DNvu3JqfDdcmuoPOFZLgD0wmT+YegWVTp+P/utzjv7nN4RcO+0nVczUiAWSe3Nvxl5WPaJDLtEjBgcu0QyHPqRjuSAkwS7Xt0GpM8JsgF7RJx0iGBvYwJaTUPL+rKJuU4wKzUi/IFnUJC5wwkrFXbMQaga9oga2zFjIy6kZzweBpN07ASDaKienTiDQRo5Yy+KvMHIHQ7Tsod3KD0NO0i1tey0jgDBdS49GTkQ0WgN0tMLgvmHokl7MrpHwN3TVnsyUiCCrz3tycjTpfZkxODQnuFOGBo2kRhJsHmwDUifE2QDtCcnHSLa29SeZdnZxFw+mJUaEf4sa09OKuyYg1A1aM/GdszYiIvz9DIkTEU0cmI/LJ8d+rFYr/YMdI7YTWrrPukcAYPrXHsyciCiEZ/2fGDQnrKLe9W653aN+GT0j4D7p634ZKRARF974pORp0vxyYjBIT69HTfVlsE74CTBJsI2IH1OkA0Qn5x0iHBvU3wmpWgxl9hlpUaEP8vik5MKO+YgVA3is7EdMzbiXHwGrp+GcRoooTrYlIXPUOeI3STFOgIG17n4ZORARCM+8Wle+HQTwMIno3sE3D1ttScjBSL42tOejDxdak9GDA7tGSQ7ItaGwwNOFGwibEXS5yTZAPXJSYeI9zbVZ1ngMTEX6mSlRgRAy+qTkwo76CBUDeqzsR0zNuJcfUbTJI7D0cjxommuVBP1Gme6zqtE/B2hc8RuWltuRecIGFzX6pOTAxGN1qA+1cpn0CA+Ob0j4N5pKT45KRCx15r45OTpUHxyYnCIz1CInTTWn/nkZMEmwnYofU6U9ctPVjpEwLcoP1O3kC2pubYlKzUiBNqVn6xU2FEHoaqXn83tmLERL8vPyUbJT22Q2k09oiMa4DqXn4wciGi0DvmZAOQno3cE3Dtt5ScjBSL22pOfjDxdyk9GDA75KdydMNBvvHOiYPNgK5I+J8kGiE9OOkS4tyk+y8pqqblCHis1IgBaFp+cVNhBB6FqEJ+N7ZixES+Jz7G7UeIz1jliN/VpjmiC61x8MnIgotEaxGcgAOKT0TsC7p224pORAhF77YlPRp4uxScjBof49JJgJ4y04fCAkwWbCNuh9DlRNkB+ctIhAr5N+emXssU3y09OakQItCw/Oamwow5C1SA/G9sxYyNelp/+RslP7Rx5V50XIDmiAa5z+cnIgYhGa5CfoQ+Qn4zeEXDvtJWfjBSI2GtPfjLydCk/GTE45GfgpjumtU9GFGwebEXS5yTZAPHJSYcI9zbFZ1CKFnNRSFZqRAC0LD45qbCDDkLVID4b2zFjI14Wn+FGic9U54jdNCQ6ogGuc/HJyIGIRusQn5CNd0bvCLh32opPRgpE7LUnPhl5uhSfjBgc4tNzd/zQ16EccKJg82Arkj4nyQaIT046RLi3KT7LOmKpuR4cKzUiAFoWn5xU2EEHoWoQn43tmLERL4vPdKPEp6cdx7upIHqiga5z9cnIgQhHa1Cfkdt8zzyndwTcO23VJyMFIvjaU5+MPF2qT0YMDvUZi50kNahPRhRsImxF0uck2QD1yUmHCPc21acoVYu56BkrNSIAWlafnFTYQQehalCfje2YsRHn6jMZJYNhmqROOgwn6tmJMxzFrpOM00E4CiZR4I9ud64+taljN42wnoDRda4+GTkQ4WgN6tMHVDni9I6Ae6et+mSkQARfe+qTkadL9cmIwaE+ZSwMQh3JAScJNg+2AelzgmyA9uSkQwR7m9qzrI6TmqscsVIjwp9l7clJhR1zEKoG7dnYjhkbca49R4EnZWk8dFI/rp6NotF6L/v0tDPk3RR95z6MrnPtyciBCEd82tN81bw69dl41TynfwTcP23VJyMFIvzaU5+MPF2qT0YMDvXpeTsiiHQoB5wo2FTYiqTPSbIB+pOTDhHwberPskJOaq50xEqNCICW9ScnFXbQQaga9GdjO2ZsxIX+nHqTIHXjjaqyqQbVVU/spuhr92F0netPRg5EOOLTn7XvvDeufTJ6R8C901Z9MlIggq899cnI06X6ZMTgUJ/Jjq/fCDrgJMHmwTYgfU6QDdCenHSIYG9Te5YFclJzoSNWakT4s6w9OamwYw5C1aA9G9sxYyPOteckdsM0DEaO7w784tlETKbVHn1ZDb5r7RnqPLGbplhPwOg6156MHIhwtAbtGUfNhY44vSPg3mmrPRkpEMHXnvZk5OlSezJicGjPQOxEBu3JSILNg21A+pwgG6A9OekQwd6m9izL46TmMkes1IjwZ1l7clJhxxyEqkF7NrZjxka8pD3D6WZpT6HzxK7noq/ch+F1LT5ZQRABaQ3qM0mb1SerewTcPS3lJysGIgBb05+sQB0KUFYODgXqBTuJr997Z2XB5sNWKH1WlPWrUF48RNS3KEMlU6Ffyr/owA95wRGB0K4S5cXCDj0IVr0UhbRlxgedq9FwOBiNR4E6IhoG6tmhk7jT4crbSl2rUW24kmrUw7oChte9GmUEQcQlqBr9Z6UrlZh05u/NHsyezN+f/7w3+5WUof8odaVSqefyiS9z3VlKzfmH+d+2e7Mvbt++/Z9n92bn8mef5r/ovdn9+Z3ZXZ1r9lldI+Cuaa1EGTEQARiuROe/mL+vQ3mRFaVTDcrIwaFB/XgnSfXXfrKyYBNhK5Q+K8omaFBOPESst6pBvUq3mOse8YIjQqBtDcqJhR16EKwmDdrclhkftPzfX20X4usv6zTm37z59l9rnEDSl4GOUYpLv5YxXGV84yevvaYTjgZTMaIxUlbmSlj+n87aPbK1qxHD5FigMvzd8nKkVH9SGd6ZfzD7Qn7xqdR4T6QofCK1n/xvL1+wXKxp5quV5z2lDXuzLytpWKxfFguaamVMPj7/Byk81Q/Kb/WK35C/ZjT/YP5z+S890Llnn+yeEOaeUh3++NV3IJ1v9htJ9FXumK8l933ppPfUCu357Jve7Nezz3LWnsT9Yv73EvOBUtpSQu/1D53ZJ7N/1RG+QCYUKEIAnc68G2TzVgO7wTy4rm1cYSUauqpcDYYiVKuUEFoN8T2yjauq1GAjWJFGQboTx6HOyAOykas5z2AkVGrW2Ngn23hFRxqMRGnIK4m5/+KNW7eOb5WpOTs7fE6qqGBbfgjVB6E+ROpD/LyKmwpHpextV5u1v0+nBWbfBW32+tsnb+giIVQm/4BuKzD9LmyFNIRy3VbRCj8onayz+ibdamAatiHaFcy1fg3GIR0DmC4XGMaOYrBdmX3tckOYKI7oFAJJAe5HyrNbC8NWDD6mGwxMkuCZDyASZSoSZSoSZSoSZSoSZcBIdEInBWbZt1BRSGfjS3QbgVn2LWivObmIPi/VDNtbdIsxKZfUfxaTy/rIk5ERfGBCfrdl1KkawERwSicAJtl3URFHeXRrYdSKsWc0Y5W1g9gdpeEwcIJ4EqvpfH6p3WCd20TBjnadV07kAxwklE432a+Bwkz4dSB7rCCIlUPoWsCfyqm/nJw3nFgqDij9BjrrH/v+/EPf7c1+6/UWCwr5tG72cMfddlP5T36V7zI98nun8zs7rw/+W2+rl4rZ58uGPJXfkU8H0c6O+m/oSwveVz/23OzRtdkn2vG9z9oIAt4IrefjjBiIxViL83ZGoE53pRg5OHal0nQnSnUoB6wo2JXxNiR9VpJN2JPixENkFhvT28UkN6j2Mcz16HjBEWEQPDODTF1OeLGwIw+C1bQn1dyWGR/0suBNNkrwalW9FLwh0RMNdN0LXkYQRFhav+BVt5WsTfAyNoKAN0JrwcuIgYj0FgUvI1CngpeRg0Pw+kG8E4ahDuaAFQabeNux9FlZNkH0cuIhsotV0RtWQslcB48XHBEKbYteTizs2INgNYne5rbM+KCXRe9go0RvoPOEFL2C6IkGuu5FLyMIIiytX/SG61zlZWwEAW+E1qKXEQMR6S2KXkagTkUvIweH6A1cfycKdSwHrCzYvNsKpc+KsgmSlxMPkVusSl5RySRz8T1ecEQgtC15ObGwQw+C1SR5m9sy44Pe1Pdfgx1ttJKSN8J6AkbXveRlBEGEJajk7fT1V0bXCLhrWgtRRgxE/IUL0ZrXXxlROpWgjBwcEtQLdwLf9PorIws2D7ZC6bOibIIE5cRDxHqrEjSqZIu5Bh8vOCIE2pagnFjYoQfBapKgzW2Z8UHnElSEwSjy4qEznfqjxbPTlWc7lqBC5wkpQetLwmg8AaPrXoIygiDCElSCfpIvkuYF9p4UWjR/TbRYTnW3k9lDKTX/h1p/7Un9WT3ydb5GWy7YPpZf/ra3slB7rvPOPqt3BNw7rVUoIwYiBMNV6Oxh7zk5V3gUaAPRi6xALFrU1R/S/x4rCYcaFTuhryM5YCXBJsQWIH1WkE1Qopx4iJBvVYnGlXoxV+PjBUeEQdtKlBMLO/AgWE1KtLktMz5odRHL3y6JF6PUfGcyevfVN9/QOIKgNE17+/XFX8QqpekqFrOtGAFZ3caiNXaPbOxqF6txLFAkfnoh/Hqzu/M7UgnelfLvAykAPzLdzJKrQh2YFIHJ9T6Z7kpENOO1C4jlNQnp9qHnqbsSfHVDQhCZYiEVJ8TjwF87VQxHiuFIMRwphiMTwxGdQeAZ4C+eSoRjhXCsEI4VwrEJ4ZiOAB809LBcvu6ebmcKJVMomQklI6NceYO5AQXXm06V/afK/lNl/6nJ/lO6/fDEgHyFWZp/psw/U+afKfPPTOaf0czPu9LtRXrr6OYx8wvLaS1DbGwCmKmkXKcs1lm7R7Z2NSG0vHnsX+bv5anucZ7K1Gm0PKN9M7snE96H8m9P5LfzHDf/+ew8Xzf5Uge0TwZaTQkbfFcYkVCgCAF0OvNukM1bnXu0viusZhOQaCLw/hL4gkrdLWFEG4H3l4CXSgylu8j2reb8theEac3rk81b391gnqtEr6c++NU9PGn9jWBURmBWxN8IFoiaO8Go1gITI/ZOsPTiTjBj8aibdKuBCbLddGmxcpRe69dgHNIxgGmRME1a3M6TXrvcEDV3glEpBJIC3I+UZ7cWhl2dGVENBiZD8CIcIAJlKgJlKgJlwAh0QucDZlIrN4FRbQRmUsxNYOnFTWDGwXqLbjEmt5J6zWJ1sz7eZGQE7pvA0muXG6DmJjAqATC5IqfRqu8sjLo6b6YYq6wdjaORP4hdZ+z5i8O1k2h9pxWMU9Vdz6svnXMFEkqnm3zXQGEm4DqQPVYQxNYVdG7+Rzkz/Wb+y9kX6vxBMU1/KD8t3wj7t/z8a/HJC0ee6N38blCcmt3PD9HeUbN5lUzk3y5+z+y3s89mn8/+1Av8yHdioXPUPqujBNxRbWfEnBiIHTsbM2dOFJYjC4YDC5wcHAcWTLNwTo5VNVHD0Xa2zomxAYcVWPEQEd/GZLOacnpVtTuvpnIhKzgi9IHnSZApxQkvFnbYQbAaDisA2jLjg86FaJyOokk69hzhR2P17EA9O16vEPV1npBCtL5+jsYTMLruhSgjCCIsQYXob+p2hHpSln4pv/SkOCcxO5dfvp+/4XWuDsr+Ib9+4KF6qNg9Umdtt3vzD9SFBOX5iW8LAXtypIbB7J+L4xazx/Nf9vKXwh5I/aquObizI7+7LIpz9Vvs8eQ6WP7aO/K/75UXIzyRX79fvFZWnPh9KL9xV5qXb3P9Runn/OKEBwth/WR2f7v3bl5W54ud3pYcevu6BtxnbUABb8DWApkRA5ElrAhkRpROBTIjB4dAFjqMA1YMbKKmUvRZKTZBHnPiIfKQVXlcFeLzaooqsoIjAp9tecyJhR11EKwmedzclhkfdC6Ph2EUjuJk4gRKT8tnU/VsvF55bDjv6/lYT8DoupfHjCCIsLQ2efzsyWHGBhPwBmsthxkxEFnBihxmROlUDjNysMjhSMdxwMqBzcxkjD4rxiYIYk48ROaxKoj9SkTVlC5kBUeEPtuCmBMLO+wgWE2CuLktMz7o/OW27YUW7PTMv69jlZI3qGVNV1k7OfPvm878U60FHmmE6lXNmf9v5Kf35CfnuUaUojWvDq5k6dPqwd7SOYJcp84/lPrzQa4OiwfUD31ZXvJ1Xt208EjK4p/m+jf/kaJUuSccdUXtI/19pftkR4UwR23AuwRUQoEiBNDpzLtBNg94fNKKwiWaCDwBiVCu5ncJqDYCT0CCVamfxDoDD8gGYg480u3rk+1b49sEqsi4p4qMe+oVWplu5YdEfVDv1vrqXQNfvWvg++pD/qqt+glflAd/vaD21QOyQ4DJGf/qgfnFA7KtwOyMfPHACxYvHnjGglg36VYDs7QNba9grvVrMA7pGMAc2uLFA2n75YYwv3hAphBICnA/Up7dWhi2YvAx3WBg5gRPkADBKlPBKlPBKlPBKlPBKlPBKlPBKlPBKlPBKlPBKlPBKlPBKgMGqxO6M4A52sZbCmQbgTka8ZbCIkC9VDOyb9EtxiRtUhdbTFPrg1NGRmB+S2ERmKoGML+lQCYA5mHsWwqy7yyMWjH2jGZsLvNG/jAWYepMo8nEqQ6SrXX3yzC53vVU4sJAQul0ywU1UJglAx3IHivIqkapax3gagLmLQU56b/53dDaWwqMjhJwR7WeazNiIJZerczJGVE63XVi5ODYdfK1r6cdsHJgl7/JGH1WjE3YdeLEQ0R8GzPTxfy0KsPn1ZRUZAVHhD7wpAoypTjhxcIOOwhW065Tc1tmfNCb+rqsb9yTElhPwOi6F6KMIIiwxCFELb8uy+goAXdUayHKiIGIxlaEKCNKp0KUkYNFiIbaIXLACoJNiXSOPivHJkhRTjxEzLcqRavyeF5NqUNWcETwsy1FObGw4w6C1SRFm9sy44MubvYOBqE3SH1nLOKpeja/CXy0XimqXfiVUjTCegJG170UZQRBhCWoFP20PPQkBeTD6vh+JUQvHeHPT2DdXXzzhUAp0FB++E7v5Ch0Tef782KIv5LqVWna4sT+4+ry1sfy335/fkfnx31WPwq4H1srVUYMRLC2olQZUTpVqowcLEpV6DgOWDmwCZOM0WfF2ASdyomHSAhWdWpVQ8+rqYfICo4IfbZ1KicWdthBsJp0anNbZnzQuU6NpmM/DdOpk4yjdPHsGktyK50a6jwhdWp9PR6NJ2B03etURhBEWGLXqZ5SoD6jTmX0o4D7sbVOZcRABGsrOpURpVOdysjBoVM9bcg8YOXAJkwyRp8VYxN0KiceIiFY1alVhT2vploiKzgi9NnWqZxY2GEHwWrSqc1tmfFBF1v7QgynQzF2BqMgPwYwdhJxcQxg7Pvjwe2udarQeULq1PoyWbqVZRBd9zqVEQQRlqA69ZPiLdPe/Bf5Tn11a+DsXlGqW91vck+9rzr/R3W7ipKuRQXv4s3UR/k7m3eU7Fy+TKW8ZMUXK+r1Qpoq9brQsuo2Ffn18rqUP84/kn+9O/tqcUFKb8sT7uxznb/3Wf0t4P5urWcZMRBB3YqeZUTpVM8ycrDoWe1W1QErBzaxkjH6rBiboGc58RCJw6qeTSoNlNToWU5wROizrWc5sbDDDoLVpGeb2zLjg871rDtOYj+JhTNMfF89m1+mMljvumuk84TUsynWEzC67vUsIwgiLLXVs8VFfUqz5sXF8/sEy+LitRcBFq9WnRx5kRO6q7cCLvRsrowfzz8ubgbUaNlLUnZfPvReLoGf5su36mYT+S8pG/PrXB4Ux2N/IyWveuj/LP72Wf7tp/kFMPltg7om22dtMgFvstaSmBEDkResSGJGlE4lMSMHhyQOdRgHrBjY1Eyl6LNSbIIg5sRDZB6rgjitRFRNYVNWcETgsy2IObGwow6C1SSIm9sy44POBbFIg3SchrEzDRJvsRg8Xa8g1t43tev59bV2NJ6A0XUuiDlBEGFpjYK4uEGbJIh/rUSw/NeKTy9EcSK4RTFnswl4s7UVxZwYiNxgQxRzonQpijk5OESxZ7qykBMEm6DpHH1Wjg0Qxqx4iAxkUxj7Vbk+v6b0Iis4IvhZFsasWNhxB8FqEMaAtsz4oMtLDcb+aDiYOqPJ9OLa7TWf0E10npDC2MN6AkbXvTBmBEGEpWdTGF9dKXZ8d2dnp4v1Ys6GE/CGay2NGTEQ2cGKNGZE6VQaM3JwSOMw1HEcsHJgMzQZo8+KsQnCmBMPkYGsCuOqUJ9fU3SRFRwR+mwLY04s7LCDYDUJ4+a2zPigiyMU0TQUYpQ6IkkC9ezEGYzF1Bl7UeQNRu5wmJYdvUNhnOo8IYWxj/UEjK57YcwIgghLYGF8UZ2mp9Rr/unj+XuLt9XU8u3jvJpiqWBLcfxHKTHvqWe3e64bvBK6oXdre+n9t/kvt3ORvJ2r5O3lsjdGiVzo3vPZN7NHO4XifqpUsDqdPHs0O9c5fJ/V4QLu8NaClhEDEdWtCFpGlE4FLSMHi6DVYRywYmATK5Wiz0qxCXKWEw+RN6zK2arMnl9TMpEVHBH4bMtZTizsqINgNcnZ5rbM+KCLGuKRPw6F5zvxWAyLZ4dRNFqvnPW041nq2QDrChhe93qWEQQRl9agZ32NnlW7HNx6ltHhAu7w1nqWEQMR1q3oWUaUTvUsIweHnvV1GAesGNjMSqXos1Jsgp7lxEPkDat6Nqg0UE3BQFZwROCzrWc5sbCjDoLVpGeb2zLjg871bCL8wPNT4YSjKHXC2I2dJJoMnXSceFHoxeG0Kr/YpZ7V5g6pZ0OsK2B43etZRhBEXGLQs/IbX+ZnAB4pzSof+PnsvnzwgZSdV/WtiN2r67WXNe1j9eGB/AfuzJ5Kcfve7L5UwN/1hLneOKdvBdy3raUrIwYigluRrowonUpXRg4O6apfFjhg5cBmUTJGnxVjE8QrJx4iSVgVr1X1Kb+mkhgrOCL02RavnFjYYQfBahKvzW2Z8UGX1425YRokStkOfSecDAdOOhnFznAYjNyxO3WDadneXYpX7VxbileBdQUMr3vxygiCiEsbIF6vLs5CxKvv1ohXRt8KuG9bi1dGDEQEtyJeGVE6Fa+MHBzitVz2uCpeGTmwWZSM0WfF2ATxyomHSBJWxWtVr8qvqT3GCo4IfbbFKycWdthBsJrEa3NbZnzQ8n9/tV2otr+sE6d/8+bbf61xAkmYauOQVKVRHaPvrjK+8ZPXXtMpToOpGLUZqdpn5R+tht4jW7saMUyOBUrKfylL0j7O9WP+MtQ38tN78pPz2dfqbane7Fwpv4XyVA8ui0P56fyj+YdSPj4oXgrLH1A/9KXavFfiM3+HSsrOR2Vdh/JHemo7v+fL+ZHbq9GRREeFMEeV+vDHr74D6Yaz30h1/VVx865kVRf4vqfu9D2ffaPuZ/gsf6+sJwG/mP99/qqZ8u2j3l7/0JHq/V91hC+QCQWKEECnM+8G2bzVEG8wz4qyJZq4qloNJiIUq5QRWh3xPbKNq4rUYCNYjVa54KocJRq4mvMMBkJlpsG+Ptm+KxrSYCBKP15Jyv0Xb9y6dXyrTMvZ2eFzUkHF2/JDoj6k8kPgqg+e+uCrD4H6EKoP4nkVChWiSuHbrjaLf5/uAWA2Xngge/3tkzd08RAqm39AtxWYjhe2QhpHuW6raJkflE7WWX2TbjUwLdsQ8Qrm</t>
  </si>
  <si>
    <t>Wr8G45COAUyaCwxjRzHYrsy+drkhTBRHdAqBpAD3I+XZrYVhKwYf0w0GpkrwTAgQnTIVnTIVnTIVnTIVnTIVnTIVnTIVnTIVnTJgdDqh0wOz8FuoyKSz8SW6jcAs/Ba0J51cRKSXaobyLbrFmLRM6lOLCWh9NMrICD4wcb/bMhJVDWAiOKUTABPvu6gopDy6tTBqxdgzmrG5kBv5w1iEiTONJvl14nm58XjlXVjFY5zm16x30Kb6O6bzU7XFf65CQul0CwI1UJhFAR3IHisIYnURul6wfDFLuXTwUH5aFmf8t/yKlbIY41Hg925+V+RbRL19VahRfu/B7K5KJpc3l347+2z2+exPvcCPfCcWOkftszpKwB3VejbNiLEqI2owrMy6GVE63U9i5ODYT4pCHccBKwd2YZuM0WfF2IT9JE48RMS3MRVdTEiren1+Te1FVnBE6APPoiBTihNeLOywg2DVtuUJpC0zPuhlITrYKCGq3ceRQrS2ak+NJxrouheijCCIsMQhRH0hhWhoTYgyOkrAHdVaiDJiIKKxFSHKiNKpEGXkYBGiWo4DVg5sRiRj9FkxNkGIcuIhIr5VIVoV2vNriiaygiNCn20hyomFHXYQrCYh2tyWGR90LkT9SZIksTdxxnGcqGfzAovj6tl1FAE3H39KsZ6A0XUvRBlBEGEJKkQ/LQ813V06P1/J0EuXXOcnrO4uvvmCJ/Xnd3SVvhe1vfPrTn6VFwq/k/8m9dMPLhcD17hwn9WFAu7C1hKVEQMRp61IVEaUTiUqIweHRNVvkh2wcmBzJRmjz4qxCRKVEw+RC6xK1Kr0nV9TxpAVHBH6bEtUTizssINgNUnU5rbM+KCLtVIvCv3h1HdENMzl7MRJ0om/zlv8gp1Q54ldL6itW6MV6yC6ziUqJwgiLPFL1J4Sqf855FOqnJ4UcE+2VaqcGIhwbUOpcqJ0qVQ5OViUqnaD6YCVA5syyRh9VowNUKqseIiUYFOpBlUtuqCmriArOCL0WVaqrFjYYQfBalCqgLbM+KBzpTqNRDgO/dhJo1HshOPh2BkMRCpVrZeOh2I6HU/F7a6VqtB5QipVD+sJGF33SpURBBGWoEqV8YaTgHbDSc31fJy+FXDfttaujBiIAG5FuzKidKpdGTk4tKvpej5ODmwSJWP0WTE2Qbty4iGShFXtWpWLC2pK/7GCI0Kfbe3KiYUddhCsJu3a3JYZH3SuXcMg9EIxHDrDOIqVzs3LBA5WDg10rF21e0JSu/pYT8DouteujCCIsATWrnPrNbF9qzWxPZHXxPbYa2JzNpyAN1xrYcyIgcgOVoQxI0qnwpiRg0MYB0LHccDKgc3QZIw+K8YmCGNOPEQGsiqMq8JzQU0RQVZwROizLYw5sbDDDoLVJIyb2zLjgy7vrZ66QzEYOeE09NSzA/XseOXZjoVxrPOEFMYB1hMwuu6FMSMIIiytURgHvkVhvOUJfknM2GQC3mStJTEjBiIvWJHEjCidSmJGDg5JHPo6jgNWDmxuJmP0WTE2QRJz4iFyj1VJXNWuC2rqELKCI0KfbUnMiYUddhCsJknc3JYZH3SxViwGE284GKiaheWZiHXX1Q52Ep0npCQOsZ6A0XUviRlBEGEJLInh5xyaymqHmrLaaj7IXFab0+EC7vDWgpYRAxHVrQhaRpROBS0jB4egNR7cZeTAZlYyRp8VYxMELSceInNYFbRVPbugpjYhKzgi9NkWtJxY2GEHwWoStM1tmfFB54I2HkZuFKd5Ee7xpgjaVOcJKWgF1hMwuu4FLSMIIiytQdBePairDkLwC1pGhwu4w1sLWkYMRFS3ImgZUToVtIwcHILWM9yZwMmBzaxkjD4rxiYIWk48ROawKmirGndBTb1CVnBE6LMtaDmxsMMOgtUkaJvbMuODVvUK80Xa2wud2lndwlDHKiVrVMvqr7J2Urcw1Bde2CNbuxo5rNctnP9UFRqc/zJXg+pO2Lw638/zl8OezL6aPSnKDUqx+aQX+DUFB6mEIYxwAwoOUgkFihBApzPvBtm81RjNWHCQauKq7OQsOEi1cVVSti44qDPvgGzeaspqW25QZ12fbN36ig0GqthgkJS1uoL6SoJkPGB+tFlJkGwrMEEiKwkGF5UEg5pKgmSrgYnShrxWMNf6NRiHdAxgNmxRSTC4qCQYNFQSJFMIJAW4HynPbi0MWzH4mG4wMAeC5yiA0JOp0JMBQ88JHQ2YO22UCSTbCMydiDKBwUWZQPM4vUW3GJNOSR1mMe+rDzUZGYG5TGBwUSawPsyc0gmAWfVdVIhRHt1aGLVi7BnN2FyAgS7QVjzGWXXNMgNtZm0qExjU16m5Agml082/a6Awc3AdyB4rCGJRDzo9X191Fk5HCbijWs+BGTFWNUINhpW5MiNKp9s4jBws2zg6jANWDOxyMpWiz0qxCZs4nHiIeG9jlrmYa1aF5YKaIoGs4IjAB54gQSYUJ7xY2FEHwaptyxNIW2Z80IUMHYaDYBwKJ56OIvVsfiR/sl4Z6us8IWVofZUanSdAdN3LUEYQRFiCytD/fbEldGlDqLhAcPkV05edfA9FvRD6TXVO6b1e8WKqVJ8P8sNK+Q3YxWEkwEunF/euuPm9K4E7+7zdO6SMzhdw57eWtowYiAhvRdoyonQqbRk5upS2jBjYJEul6LNSbIK05cRD5BCr0rYqVRfUlB1kBUcEPtvSlhMLO+ogWE3StrktMz7o/HySQg9v12vXdyajd1998w2NIwjSNdRRStma1lIGq5Smk0lmWzGKtDqcpDV2j2zsahercSxQdX4qxdzjfM3z6yvScHY+/7CnrpfOvyRFZb46+mVvdl6IzXMpKJ8UR+Z1mFIEptf7ZNYr8dEM2y48FkcSQndbfjDGQypEiIeAb/soy4+U5Ucmy4/olgu85fDtHmn4sTL82GT4Md1w+CChh+FiL1kCZCaAjAxwZY+wAQDXX06V1acmq0/pVsODPnJrUBp9pow+Mxl9RjN6Kfp3eLTWuP0X1he0EEbHw0wlZS/5x3C0lmot8MQQNH1pjta+n2/YPZKZKf/WpXILxdla+ZfFC2Czu/lrWndn92Q6y4/f5rt9+YM68n0y+Wom2Nwjt1RCgSIE0OnMu0E2D3jcyMZaC9VE4LEhxBqK+cgt1UbgsSH4+kgc6gw8IBuIOSVEt69Ptm99x25Drzz2Frq1J27JZMC0afPELdlWYN5EnrgN3cWJ29BYveom3Wpg/mw3I6qWikL3Wr8G45COAUyGhDlRdRRO2n65IcwnbskUAkkB7kfKs1sLw65MjcgGA1MgeNUNEHUyYNQ5oVMBs6aNw7ZkG4FZE3HYdhFpXqoZorfoFmPSKKmvVIuYDVEmIyMwH7ZdRJiqAcyHbckEwISKnFGrvrMw6spkmmSssnYqhOdO3bEzSEeBWjaOncQdJ+s75RCqjzpIOdv2cJBQOt2MvAYKMyvXgeyxgiB2qKAT9uW7V2qn6nllxD/Ima26BkUdaHjhyBM9z1WHGOZ36u/cbjzwsHSdtu/u6xy7z+pYAXds69kyIwZiI8/KrJoRpcsTDJwcLCcYjDN0RhDsbiqdo8/KsQGnGFjxEDnCxqR0MTWt6uyFNTUTWcERwQ88n4JMQk54sbDjDoLVcIoB0JYZH/T6blkxHsEt7+s3scarrJ1sBRlvWaFaC1zKgirLuq0g+ed+cdfKtrpMpXho8TUd1j4ZK4RhbcI+D5FQoAgBdDrzbpDNAy5yWVGkRBOBK1YIpVmzz0O0EbhiBVaRvta+A7J9mPUpsnl9snlr3OUJ1EmmUH0Q1cqrX7/fQ2UE5kar+z1UW4HJEbvf41/s9xgL292kWw1MkjaktYK51q/BOKRjAJNim/0e/9rlhqjZ76FSCCQFuB8pz24tDFsx+JhuMDAVgucngPiTqfiTqfiTAePPCZ0PmEet7PxQbQTmUczOj3+x82McrLfoFmMyK6nXLCZ+9fEmIyNw7/z41y43QM3OD5UAmFrROz/+1sKoFWPPaMYqa11PhCIajh1/lKRqqj1x0tQN13frvvHkopxcBzhIKJ1uAl4DhZmE60D2WEEQq3rQ+fmfVifj6u798+KT/A7+h6u7P5+p12DLAqyeSiS+/PCd7d4LUbD973+8+V3PzS9ikVP6z6tbW7bzw507vfwgZ35vf74qcP7vf/S3xXbv3e8Wr7f67r/fnX2+uH3/q+LV29k36p/SOXuf1dkC7uzWc2pGDMSCqJW5NyNKp7tBjBwcu0GxDuOAFQO7Jk2l6LNSbMJOECceImfYmK4uJq1VFc2wpiIqKzgi8IFnWpBJyQkvFnbUQbCadoKa2zLjg86l7NCfTkfxIHbSyUBsxiEm37hPFGI9AaPrXsoygiDCElTKfnp5B2lJf/ZekKJ0u/e9ZbnaP1HHA5Xw9LYj+bN/yHeh8neQpDh974pW7XnbVy5tUfcPFps/+U2EOi/us3pRwL3YWqMyYiBCtRWNyojSqUZl5ODQqF6g4zhg5cCmSzJGnxVjE1QqJx4iHVhVqVVpzLCmzCkrOCL02VapnFjYYQfBalKpzW2Z8UHnKjWJ/HHoJ8LxxWTohGGayJ8SrhMGqecOUn/gTspx3KFK1UYrqVIF1hMwuu5VKiMIIixBVeqv8+NAH81/oQ5D/bioKPW9pYVUHeQ+K6SAQ7YWkYwYiEhqRUQyonQqIhk5OESk8cASIwc2m5Ex+qwYnYnI0K+RkZyAiHhtVUZWBSnDmuKirOCI4GdbRnJiYQceBKtJRja3ZcYHvbi8T9yu14lWL+8TOkopEaNaymSV0nTg3e7lfVpj98jGrnax9pf3VXcxn6uT7kXRkvlHs/uXbuebf6SjkDovut4no3R9N58qFxipD7GQHxJ/+9B3A/nBk5/6vvrUD03BkIoY4hHhJ4nKm/vi7SPFdaS4jhTXkeI6UlxHiuvIxHVE5xJ4Lvj5ouJev3j7WGEdK6xjhXWssI4V1rHCOjZhHdOx4KOLHr/L842qglykPki8TOFlCi9TeJnCy0x4GRmP/U7AePtUMZ0qplPFdKqYThXTqWI6NTGd0pngmQZ5yq24MTDePlNIZwrpTCGdKaQzhXSmkM5MSGc0pLwb3l7k0I5eIhPGc261FS0C19gsMFNJCdV0H8Me2drVRGT9JbL81sDH8pPiraryvtuyPvfjonh3VQfsfvnlJ/P3e57rekUBb9913d7sN/rp/T6ZfDU/bfB7ZkRCgSIE0OnMu0E2b3UmxPmeGdFE4Pl4xNJOzXtmRBuB5+PhyzZhqjPwgGwg5jg83b4+2b41vmmWqJfMUvlBqNuzhac++OqDegVNqFfQhBLsIlIflH4X6ieE+olI/USkfiJSPxGpn4jUT0TqJ6KoenMkrn9zjeozYEK2+uYa1VZgRsa+uRZfvLlmLIx1k241MDO3mx8u1sXia/0ajEM6BjDNEuaAi7dJ4muXG6LmzTUqhUBSgPuR8uzWwrCr0zmqwcDkCl5iBMSzTMWzTMWzTMWzTMWzTMWzTMWzTMWzTMWzTMWzTMWzTMWzTMWzTMWzTMWzTMWzTMWzTMWzTMWzDBjPTuj+AmZ6K2/CUW0EZnrMm3DxxZtwxsF/i24xJvWTeuFiLbg+fmVkBO434eJrlxug5k04KgEwVSPXCFTfWRh1dQGAYmzeZca+mA7i0BmIYOCEwo+cQZoKJ5kOJqPx2B1G03HBY1wbeH1g82CGcc69K8MdDhJKp1tFqIHCrCToQPZYQRAbfdBFhk9WVxTUssF3Zp/PfjX7/exPs3+a/Z/ZH2Z/nH02+1R9vfjmp7PfyW/+rpdXYfxOT37+ifyBT3rPqXo8D/KzyEVNRvUr7+f1IB/kSxWP1axSfv1btVghnzrfbrp38dHlAglP1Bt2S1fpfCX/PCyXR57Mvt0u/vmv5x/MP1TPPl+ugXwqf9NjVSmosNN3e05PZkWtNt5nbUEBb8HWSwmMGIiNVytLDowonZ46YeTgOHWiJhxXOQ5YObCb32SMPitGZ6dOas6ccOIhUpGNWfVibl0VGQxrCkaygiNCH3hCCJnrnPBiYYcdBKvpzElzW2Z80EXJrelg7Plx4kT+NHbCwB87iRsPnak79KcTPwrdZHy7a4Xs6zwhFXKK9QSMrnuFzAiCCEt/VshNCtkPhK4F91lbUMBbsLVCZsRApAkrCpkRpVOFzMjBoZC1sfqAFQObqakUfVaKTdDHnHiIRGRVH6eVpkpr9DEnOCLw2dbHnFjYUQfBatLHzW2Z8UEX57GT8TgeRb4T+xPhhJMgdNLRYOCkgeeGyWgoQn9wu2t9HOg8sesJF+sJGF3n+pgTBBGW/qyPm/Rxqq9atc/aggLegm31MScGIk3Y0MecKF3qY04ODn1sOP7GiYHN1FSKPivFBuhjVjxEIrKpj4VbaipRU0mWFRwR+CzrY1Ys7KiDYDXoY0BbZnzQuT6Ogok3SD3huFE4klraDZ1BOA2cKAymI9dLAz/tXh+HOk9IfexhPQGj614fM4IgwtKf9XGTPg5jkz5mbEEBb8HW+pgRA5EmrOhjRpRO9TEjB4c+jnQYB6wY2ExNpeizUmyCPubEQyQiq/q4Kn8oakpZsoIjAp9tfcyJhR11EKwmfdzclhkfdK6PY3cUj/0wdYLhJHFCf5o4g8BLnXg8HobToS//kdHtrvWx0HlC6mMf6wkYXff6mBEEEZb+rI+b9LEQ2q64z9qCAt6CrfUxIwYiTVjRx4wonepjRg4Ofazd6ztgxcBmaipFn5ViE/QxJx4iEVnVx36lqWoqU7KCIwKfbX3MiYUddRCsJn3c3JYZH3Shj4euN44HE2eauMIJE184g2iYOsNUpKmfjCZx1d4d6mPtbF7q4wDtCRBd9/qYEQQRlv6sj5v0sReZ1o8ZW1DAW7C1PmbEQKQJK/qYEaVTfczIwaGPta+MH7BiYDM1laLPSrEJ+pgTD5GIrOrjqmiaqCmAxwqOCHy29TEnFnbUQbCa9HFzW2Z80Lk+Hk3S8UQMhBNMpyMnjKYDZzgYDp1gEISJG0TBJOheH2ujldTHIdYTMLru9TEjCCIs/VkfN+njQF9OYZ+1BQW8BVvrY0YMRJqwoo8ZUTrVx4wcHPpYu/J6wIqBzdRUij4rxSboY048RCKyqo+rcm2ipvQeKzgi8NnWx5xY2FEHwWrSx81tmfFBF+/nBaNp5I7HziD2BvJZ4TvJYDhyxkEa+9NglLpJOY471MeJzhNSHwusJ2B03etjRhBEWGLSx8+YBBba3LjP2kgC3kitJTAjBiITWJHAjCidSmBGDg4J7OswDlgxsMmYStFnpdgECcyJh8g1ViVwVWpO1JQNZAVHBD7bEpgTCzvqIFhNEri5LTM+6KL69DBNJuHEc5JkIJ9NksRJXPkDgRdNAm8yHXhDcbtrCax9YVhK4AjrCRhd9xKYEQQRlv4sgdUpCV+7IbHP2kgC3kitJTAjBiITWJHAjCidSmBGDg4JHGg5Dlg5sNmYjNFnxdgEEcyJh8g2VkVwVAmnqEYEc4IjQp9tEcyJhR12EKwmEdzclhkfdC6CB4nrDsU4cJKpN3LC0VQ4ySQZONN4KtLpyA3SpIyrHYpgTzuepQpG1jOB4nWvghlBEHHpzypYvUsXa7cd9lkbScAbqbUKZsRApAIrKpgRpVMVzMjBoYK9SMdxwMqBTcdkjD4rxiaoYE48RLaxqoLjSjnVVMtkBUeEPtsqmBMLO+wgWE0quLktMz7oXAWPgzSMxpHvjBPfd8KBJ5zhIPGd0Vj+dRpJwTwc3O5cBWuzh1TBCdYVMLzuVTAjCCIu/VkFq4odxhuJGRtJwBuptQpmxECkAisqmBGlUxXMyMGigrUj5ICVA5uOyRh9VoxNUMGceIhsY1UFV3XQRE1NO1ZwROizrYI5sbDDDoLVpIKb2zLjg85VsDo5EQzlE56Xhk44VeeH5efOOB0IbzgRk9FoeLtzFaw9vyVVcIp1BQyvexXMCIKIS39WwVIFu57QNdI+ayMJeCO1VsGMGIhUYEUFM6J0qoIZOVhUsKm0MycINh/TOfqsHJuggznxEPnGqg6u6p2Jmtp1rOCI4GdbB3NiYccdBKtJBze3ZcYHnetgLx6KMI0DJ/UTV/7AZOIMo2jkjL0o8gYjdzhMy47epQ4OdK7YrW66QrgChte5DuYEQcQlug7WaeAlnfl5KTV9aWqcur380ohfuZEUqEoXf7nzfClVH89/pj4vxWv+vflH+d+/mj3ckXNAKXOV5H1PCdnL4rb66pKCviN//qv5B7OH848LO5efy/+Vb2b3yp9/Ip9QX7kn1fZ5odrlv/pF8e9cVeu6dtxnbUcBb8e2UpkTA5EtbEhlTpQupTInB4dUNpya4MTAJmwqRZ+VYgNkMiseIh3ZlMlRVfYsqilhxwqOCHyWZTIrFnbUQbAaZDKgLTM+6EImp7GYisCXatqNnNALUmc4jodO5InpVCSDQTQKb3cuk0OdK6RM9tCuAOF1L5MZQRBxqRuZ7IpnRiZX/84VmSy/q2vJfdaWFPCWbC2UGTEQ+cKKUGZE6VQoM3JwCOVUh3HAioFN2VSKPivFJghlTjxEQrIqlKv6Z1FNLTtWcETgsy2UObGwow6C1SSUm9sy44MuanX4I2+aDodOGKm60OnIcxJvMnTGk7H87e5gHATidudCWehcIYWyj3UFDK97ocwIgohL3Qjli/XkVArgp1KE3jVK5fK76xTL6DVlxrYU8LZsLZUZMRAZw4pUZkTpVCozcnBIZV+HccCKgU3aVIo+K8UmSGVOPERKsiqVq1JoUU1ZO1ZwROCzLZU5sbCjDoLVJJWb2zLjgy6uo0jTeORPXcdN1RXGg1HqpCN/6IzGwzRJJskkDktp3KVU1m6BSakcYF0Bw+teKjOCIOJSJ1I5if5DrykztqSAt2RrocyIgcgXVoQyI0qnQpmRg0Mom9aUGTGwKZtK0Wel2AShzImHSEhWhXJVEy2qqW/HCo4IfLaFMicWdtRBsJqEcnNbZnzQxY0VaTQau2HkiETdbuG5vpME8m/TOHWnUSRGSVQ6pkuhrL1PVgrlEOsKGF73QpkRBBGXOhHKS4cv/mOuKTO2pYC3ZWupzIiByBhWpDIjSqdSmZGDQyprMQ5YMbBJm0rRZ6XYBKnMiYdISValclUeLaopdccKjgh8tqUyJxZ21EGwmqRyc1tmfNCFVJ5O3UngJ443miTy2VHgDCaDsZN4Yy9JBsloLZe7JTpXSKks0K4A4XUvlRlBEHGpG6l8+fjFRq8po2UyYzsKeDu2lsmMGIhsYUUmM6J0KpMZOThksunoBSMGNmFTKfqsFJsgkznxEOnIqkyuSqhFNeXwWMERgc+2TObEwo46CFaTTG5uy4wPurj9bTocpKnwnYk7mjjhaBw6qee6jph640iEU3/sl1G1S5ms3QCTMjnCugKG171MZgRBxKVuZPLlFeX/WDKZsR0FvB1by2RGDES2sCKTGVE6lcmMHBwyOdBhHLBiYBM2laLPSrEJMpkTD5GOrMrkqshaVFMwjxUcEfhsy2ROLOyog2A1yeTmtsz4oOX//mq70Id/WSeD/+bNt/9a4wSSBNZO16X+rS+H4q0yvvGT117TaVuDqRhdG+34O4H8o+S61to9srWrEcPkWKB4/ZfiOuH8/Ky6HfhuqTyX9az6VnlDsNR6UjDKb96VX34wu19+WcrFnu+6Xm/2G7302CfzhjDeUuT9+NV3IL1JmvmR1MJ3pBr+WsLfn78v3fBxT0rdb3qzX88+682ezp5IrNkX878v/XB39qi31z90pHT/Vx3hC2RCgSIE0OnMu0E2bzVSG8yzIk+JJq5KT4OJCNkp1YBWDnyPbOOqrDTYCJeUpqVXon2rmctgH1grmtZUieZdEYIG+1Ai8Epm7b9449at41tlbs3ODp+TMijZlh9S+SF21QdPffDVh0B9CJ9XIVCBqey77WoT8Pfp3MBEuuDOXn/75A1dDIQq3h/QbQVm0oWtkCZRrtsq2uMHpZN1Vt+kWw3MqDb0t4K51q/BOKRjABPlAsPYUQy2K7OvXW4IE8URnUIgKcD9SHl2a2HYisHHdIOB6RE8iQHEpEzFpEzFpEzFpEzFpEzFpEzFpAwYk07ozMB8+xYqHulsfIluIzDfvgXtPycXceilmgF8i24xJgOTetJixlgfgzIygg9M0u+2jD9VA5gITukEwHT7Lir2KI9uLYxaMfaMZqyy1h2mYZyMEieaTOUc3R9PnOHE8x1/KIaucIeBX8kH47y8ZoGCNjff0S7Zytl5goOE0ulm8DVQmFm8DmSPFQSxHAid4F/dnZK5wVybKP/mp7PfyW/+rjf7PP+a/LwoCPRMFS7y/Uirb/dZW1DAW7D1hJ4RA7E8a2Xiz4jS6b4UIwfHvpS+kNwBKwd2iZyM0WfF2ISdKU48RCqyMTNezI+rko9RTflOVnBE6ANP6iBznRNeLOywg2A17Uw1t2XGB50r5MD1E9/1hTOYelMnHA6HThKI0PGi4SBKkskoCSe3u1bIpv2rFOsJGF33CpkRBBGW6AoZfn5LGf0f+eocxpYU8JZsrZQZMRDpwopSZkTpVCkzcnAoZaHDOGDFwGZsKkWflWITdDInHiIhWdXJaaWt0hqdzAmOCHy2dTInFnbUQbCadHJzW2Z80IVOHvvj0WjkO6NBEjhhPI6cdBrGTuz6QTwaTIbBZHS7a52sPW+668X1FZx0ngDRda6TOUEQYakTney5z051T7xO5mxJAW/JtjqZEwORLmzoZE6ULnUyJ0eHOpkTA5uxqRR9VooN0MmseIiEZFMnx1VNyLimvicrOCLwWdbJrFjYUQfBatDJgLbM+KBznZz44TRKBnktUN9YC7RjnRzqPCF1sof1BIyue53MCIIIS93o5PjZWU/Gvg/M2Y4C3o6tVTIjBiJZWFHJjCidqmRGDg6VHOkwDlgxsPmaStFnpdgElcyJh0hHVlVyVRAyrinuyQqOCHy2VTInFnbUQbCaVHJzW2Z80EXFokEQh8NB4vjyP0449gdOmgyGjjcSo8RPhkN3Gt7uWiULnSekSvaxnoDRda+SGUEQYalrlfwf8h52zrYU8LZsrZQZMRAJw4pSZkTpVCkzcnAoZS3GASsGNmdTKfqsFJuglDnxECnJqlKu6kHGNbU9WcERgc+2UubEwo46CFaTUm5uy4wPOlfKk2g4GLtSUCfxWN3ZPlX3UMpPJ+NhNBgHUTIOu19P1s7rpVIOsJ6A0XWvlBlBEGFpHUr5P9Z6MmM7Cng7tlbJjBiIZGFFJTOidKqSGTk4VLKvwzhgxcDmaypFn5ViE1QyJx4iHVlVyVUxyLimsCcrOCLw2VbJnFjYUQfBalLJzW2Z8UEX17B7E+G5g6kzchPXCcNYOOkkHqnbs71gGPvDUSpud62StZd5SJUcYj0Bo+teJTOCIMJSJyp56S2+/5jryYxtKeBt2VopM2IgEoYVpcyI0qlSZuTgUMqm9WRGDGzOplL0WSk2QSlz4iFSklWlXNWCjGvqerKCIwKfbaXMiYUddRCsJqXc3JYZH3R5E7vqx53dxB7oGKUGFrWM/ipjRzexa63dI1u7GjHWcBO7EpLfzH85+2JxE/u92ZOe56qX7Yw3sVN5QxjvBtzETiUUKEIAnc68G2TzViM1403sVBOBN8MiZKf5JnaqjcCbYcGSMtHGlQOyfauZq+VN7Hrz+mTz1ncTexypC9dj9UHdyR6rO9kTdSd74pUXHsd5pUDjJexkZGAOtXkJO9lWYBJFXsIei8Ul7LGxHONNutXAZGpDeiuYa/0ajEM6BjBHtriEXdp+uSFMFEd0CoGkAPcj5dmthWErBh/TDQZmRvD8BRCOMhWOMhWOMhWOMhWOMhWOMmA4OqHjArOsjfvXyTYCsyzi/vVFCHqpZuzeoluMybukTrSYJ9aHn4yMwHz/+iL0VA1gIjilEwAzLfb+ddl3FkatGHtGMzafEXme63v+2Iki4TvyYeEMxGTqDEXgxokIvEFQdirjbLxmWYI2Izfdvx5HOEgonW7eXgOFmbvrQPZYQRCLgNBp/dV9qezkZm9v8M6ro96op+5BzzeG3su3ee7LR9X8/9vLc/+fyenwffXFf579Tv7Cz2a/783+OPuX2efb+TqAmiLPHs5/OXtc7Enl/8CLh07iqjTk5x+90Anzz5wbnnD2TnS+3Wf1rYD7tvUEmxEDsVxqZSLOiNLpPhEjR5f7RIwY2BVrKkWflWIT9ok48RApwsZkdTFlraq8xjUVe1nBEYEPPM+CzEFOeLGwow6C1bRP1NyWGR90rlxFGI3C4Th0gigWTjiYeE46csfOJJ2IycCN0nyfqmPlqj3/KZVrfXkkjSdgdN0rV0YQRFh6BpRrXGhWgVCujL4VcN+2Vq6MGIgAbkW5MqJ0qlwZOViUa6rjOGDlwCZRMkafFWMTtCsnHiJJWNWucaV3auresoIjQp9t7cqJhR12EKwm7drclhkfdK5dIzHwx2P5WBRGrhNOE+EM07HvDEZeHIzGSRJOR7e71q6mk1D11Y00noDRda9dGUEQYekZ0K4JXrsy+lbAfdtauzJiIAK4Fe3KiNKpdmXk4NCuwrTsysiBTaJkjD4rxiZoV048RJKwql2rGoZxTT1KVnBE6LOtXTmxsMMOgtWkXZvbMuODzrVr7E6C4ViMnXAinwgHqe8Mh4PAGUwGQ1+kvvDTUtZ1qF1DnSekdk2xnoDRda9dGUEQYekZ0K4RXrsy+lbAfdtauzJiIAK4Fe3KiNKpdmXk4NCukQ7jgBUDm0OpFH1Wik1Qrpx4iBRhVblWVQXjmgqRrOCIwGdbuXJiYUcdBKtJuTa3ZcYHXd7p7QXeYBI5ozRMnDAejJ1kGKWO56WJNwqiIB4ObnetXIXOE7teUl8DSOMJGF3nypUTBBGWngHl6oXLh11TJ7qQrqeeQbtyelfAvdtWu3JiIEK4De3KidKlduXk4NCuhmVXTgxsFqVS9FkpNkC7suIhkoRN7ZpUlf6SmqqNrOCIwGdZu7JiYUcdBKtBuwLaMuODLm7ZTv3BQEwSJx17AycMpdgdjqepIz/zJ+OBNwg7r9oYmG7ZTjysJ2B03WtXRhBEWHoGtOulVddL0tW06srpWwH3bWvlyoiBCOBWlCsjSqfKlZGDQ7kKHcYBKwY2h1Ip+qwUm6BcOfEQKcKqcq2q7yU1lRRZwRGBz7Zy5cTCjjoIVpNybW7LjA+6vM8vvN3hfX6hjlFqUr+WMVhl7Og+P621e2RrVyPGRtzn92T+vrrPzytu9vPrb/ajkocw8g242Y9KKFCEADqdeTfI5q3GbMab/agmAu8cQghQ881+VBuBdw6BxWVsWhcl2reaw1re7Kc3r082b303+yWBusUvVB+E+qAu+kvURX+JuugvURf9peqiv9RTH3z1Qf1Eqn4iVT+Rqp9I1U+k6idS+RMyVqoPnvrglxdyJX7NhVzfpzsOmJNt3g9IthWYlJH3Ayb+4n7AxFhN7ybdamBytiHlFcy1fg3GIR0DmGlb3A8obb/cECaKIzqFQFKA+5Hy7NbCsBWDj+kGA/MreD4ECGqZCmqZCmqZCmqZCmqZCmqZCmqZCmqZCmqZCmqZCmqZCmqZCmqZCmqZCmqZCmqZCmqZCmqZCmqZCmoZMKid0J0GzPg2bhkk2wjM+IhbBheB7KWaCHCLbjFGA5C64mL2Wh/EMjIC8y2DiwBWNYCJ4JROAMzX2FsGZd9ZGLVi7BnN2KKTD9JpEg6d1B0NnXAYhI78XP4tmExFOB4HflLyGNcIahZLaOsEplsGy8umwZBQOt1qQg0UZkVBB7LHCoJYmoQuNqxx98pz0S8NcDpXwJ3berbPiIFYxbWyKsCI0un2FSMHx/aVp00WB6wc2JV0MkafFWMTNrA48RBZwsasdzH3rcp9JjWlW1nBEaEPPGGDTENOeLGwww6C1bSB1dyWGR90IV7H3mAa+CMndkP1ikGSOOnQ9ZzxMAxEFPpuEJe6rkPxqo1WUryGaE+A6LoXr4wgiLD07IhXzB3ZnM4VcOe2Fq+MGIgIbkW8MqJ0Kl4ZOVjEqw7jgBUDm0SpFH1Wik2Qrpx4iBxhVbpW9TeTmlqqrOCIwGdbunJiYUcdBKtJuja3ZcYHnUtXP448PxVDZ5yOXfnsIHUGaTx0kslgGo2TcDIW4e2upWug84SUrgLrCRhd99KVEQQRlp4F6erhpSujcwXcua2lKyMGIoJbka6MKJ1KV0aOLqUrIwY2iVIp+qwUmyBdOfEQOcKqdBWV3KmpSsoKjgh8tqUrJxZ21EGwmqRrc1tmfNBFYcKRSII08Bx/MAnks9PISUeDqdQM48FglEZjUR0D7FC6hjpPSOkaYT0Bo+teujKCIMLSsyBdQ7x0ZXSugDu3tXRlxEBEcCvSlRGlU+nKyMEhXX0dxgErBjaJUin6rBSbIF058RA5wqp0rarZJTWVCVnBEYHPtnTlxMKOOghWk3RtbsuMD7qoTCim44HUuY4YDsbyicnUSdVabTJOB+EomESBP7rdtXQVOk9I6Vpf50bjCRhd99KVEQQRlp4B6ZrmmjXQXDNoVK6MvhVw37ZWrowYiABuRbkyonSqXBk5OJSradGVEQObQ6kUfVaKTVCunHiIFGFVuVa17JKauoSs4IjAZ1u5cmJhRx0Eq0m5Nrdlxgdd1HYRgZcOxdQZCKFUbiCcJIiGziCdpNMkFiIZiNtdK9dI5wmpXOur3Gg8AaPrXrkygiDC0jOgXD0fv+jK6FwBd25r6cqIgYjgVqQrI0qn0pWRg0O6mhZdGTGwSZRK0Wel2ATpyomHyBFWpWtVyi6pKUvICo4IfLalKycWdtRBsJqka3NbZnzQuXRN/HA6GoiR40XTiROOfc8ZDCah4yWj0cgdjCMpdW93LV1jnSekdE2xnoDRdS9dGUEQYelZkK6XrhiArboyOlfAndtaujJiICK4FenKiNKpdGXk4JCuQodxwIqBTaJUij4rxSZIV048RI6wKl2rWnZJTV1CVnBE4LMtXTmxsKMOgtUkXZvbMuODLqWrGExH3tTx0sHACcU0dAZ+GDuJNwz9YCRcX4xudy1dE50ndr20vsqN1hMQus6lKycIIiw9A9K1qO3i58rVD52kWbly+lbAfdtWuXJiIAK4DeXKidKlcuXk4FCuhvMCnBjYHEql6LNSbIByZcVDpAibyjWtKtmlNVUJWcERgc+ycmXFwo46CFaDcgW0ZcYHXSjXQIR+EkaOP/FSJ5Sa1xmEY88ZJfF4kobJxJuGt7tWrqnOE1K5emhPgOi6V66MIIiw9OwoV8RJV07fCrhvWytXRgxEALeiXBlROlWujBwcyjXUYRywYmBzKJWiz0qxCcqVEw+RIqwq16qSXVpTlZAVHBH4bCtXTizsqINgNSnX5rbM+KAL5SpGAzeKR44/EIkTTqaxkwbx1EmGo0EwHYbpWJQdvUPl6mnHs5SuPtoVILzupSsjCCIuPQPSNVladAVKV0bfCrhvW0tXRgxEBLciXRlROpWujBwc0tW06MqIgU2iVIo+K8UmSFdOPESKsCpd/Uru1NTjYwVHBD7b0pUTCzvqIFhN0rW5LTM+6EK6DqbjqfxVzjASrhNOPd8ZpqOBM4nl75ZSNxy5pajrUrpqw5WUrgHaFSC87qUrIwgiLj0D0jVeul8AeF6A0bcC7tvW0pURAxHBrUhXRpROpSsjR5fSlREDm0SpFH1Wik2Qrpx4iBRhVbpW5ZfSmlJarOCIwGdbunJiYUcdBKtJuja3ZcYHnUvXdDAMpqPBwPHEeOCEgyh1kmQSO8NJmg58L/GjaA3S1de5QkrXEOsKGF730pURBBGXngHpGuFXXRl9K+C+bS1dGTEQEdyKdGVE6VS6MnJwSFdtFD1gxcAmUSpFn5ViE6QrJx4iRViVrlX5pbSmlBYrOCLw2ZaunFjYUQfBapKuzW2Z8UHn0nXohm4w8FxnIAaJE8aJfCwauE4wFlM3Hqeem5ZRtUvpGuhcIaWrwLoChte9dGUEQcSlZ0C6psv3C4CuxuL0rYD7trV0ZcRARHAr0pURpVPpysjBIl2FjuOAlQObRckYfVaMTRCvnHiIJGFVvFYFmNKaYlqs4IjQZ1u8cmJhhx0Eq0m8NrdlxgddiFdPDIbTIHLi4WTohF46dYZJEDqjyTAIB6MwHoXh7c7Fa6hzhRSvEdoVILzuxSsjCCIuPTPiFbXuyuhbAfdta/HKiIGI4FbEKyNKp+KVkYNFvOowDlgxsEmUStFnpdgE6cqJh0gRVqVrVYAprSmmxQqOCHy2pSsnFnbUQbCapGtzW2Z80IV0jaPRaBT4Tihc+exwmEiZG8TOeBxFYjIaTKJA3O5cugqdK6R0RVdngOF1L10ZQRBx6RmQrjH+jgFG3wq4b1tLV0YMRAS3Il0ZUTqVrowcXUpXRgxsEqVS9FkpNkG6cuIhUoRV6VpVYEprqmmxgiMCn23pyomFHXUQrCbp2tyWGR90IV2H00koIs+ZeH4on/XHTjpJhs5oFKXuNPSTKCzbu0vpGulcIaVrgnYFCK976coIgohLz4x0xZQk4PStgPu2tXRlxEBEcCvSlRGlU+nKyMEhXbUHrw5YMbBJlErRZ6XYBOnKiYdIEVala1WBKa2ppsUKjgh8tqUrJxZ21EGwmqRrc1tmfNC5dB0Fw+l0GsfOcByOnTBOXScdi9AZD+LYGw3HaTAqs0OX0jXWuUJK1xTrChhe99KVEQQRl54B6ZripSujbwXct62lKyMGIoJbka6MKJ1KV0YODulqumOAEQObRKkUfVaKTZCunHiIFGFVulYVmNKaalqs4IjAZ1u6cmJhRx0Eq0m6NrdlxgedS9fxyI+8cBo6XiAiKXODgVQLbuC4w2nkT0Zj4aZrkK6JzhW7vosuzwDD61q6soIg4tIzIF0TrHRl9a2A+7aldGXFQERwC9KVFaVD6crKwSFd9auurBjYJEql6LNSrF+68uIhUoRF6SqZCrlT/kUHfsgLjgh8dqUrLxZ21EGw6qUrpC0zPuhCuo7jMIoHiTMKJrETBpOJk8SjoTMSE38yjdxgEgxudy5dU50rpHRF12eA4XUvXRlBEHHpGZCu6fJZV8gdA6y+FXDftpaujBiICG5FujKidCpdGTk4pKt+1ZUVA5tEqRR9VopNkK6ceIgUYVW6epXcMdfT4gVHBD7b0pUTCzvqIFhN0rW5LTM+6Fy6Tr10EAt/6niDsVQGQew6qR8NncHEjQYiGUVhVHb0DqWrrx3PUrr6WFfA8LqXrowgiLj0DEhXz8MvuzI6V8Cd21q7MmIgQrgV7cqI0ql2ZeToUrsyYmCzKJWiz0qxCdqVEw+RI6xqV7/SO+aCWrzgiMBnW7tyYmFHHQSrSbs2t2XGBy3/91fbRTr+yzpt+jdvvv3XGieQdKnQMUpRGtQyhquMb/zktdd0gtNgKkZsRjv+TiD/CGWvzto9srWrEcPkWKCi/JdcLN7NheKXUifevSwWc5GpvtVTci8XiD35hfuzb6RC/GJ2v/zyk/n7Pd91vd7sN3rpsU/mDWG8pcj78avvQHqTNPOj2VfzO/MPZl9L+Pvz96UbPu5JZfxNb/br2Wc9pYIl1uyL+d+Xfrg7e9Tb6x86UjL/q47wBTKhQBEC6HTm3SCbtxqpDeZZkadEE1elp8FEhOyUakArB75HtnFVVhpshEtK7YGoA7J9q5nLYB9YK2rN65PNuyIEDfahROCVzNp/8catW8e3ytyanR0+J2VQuC0/CPUhUh9i9SFRH1L5wXPVB0998NWHQH0In1dhUcGqjLztapPy9+m+ACbXhS+y198+eUMXF6Eq+Ad0W4HZdWErpJmU67aKNvpB6WSd1TfpVgOzrA1NrmCu9WswDukYwOS5wDB2FIPtyuxrlxvCRHFEpxBICnA/Up7dWhi2YvAx3WBgygRPbABxKlNxKlNxKlNxKlNxKlNxKlNxKlNxKlNxKlNxKlNxKgPGqRO6H4B5+S1UjNLZ+BLdRmBefgvap04uYtNLNYP6Ft1iTKYm9a7FzLI+LmVkBB+YzN9tGZOqBjARnNIJgCn4XVQ8Uh7dWhi1YuwZzVhlrRtO0zAOx44YDsaO502mTuqGvpOM00E4CiZR4I8KHuP8vWYhgzaH39GuJspZfIiDhNLpZvo1UJjZvg5kjxVkVZ7UtQ5wIWCdW0sx9vZqVucKuHNbz8kZMRArrFbm7owonW4tMXJ0ubXEiIFd5KZS9FkpNmFriRMPkSNsTGMXk9mw2o4wVw3kBUcEPvAMDDIJOeHFwo46CFbT1lJzW2Z80Ll0DYNgOHK9yIkSz1d3rkydJJpIjeAHw2kwDYKxKNu7Q+nq6zwhpavAegJG1710ZQRBhKVnQbp62NurWZ0r4M5tLV0ZMRAR3Ip0ZUTpVLoycnBIV+0yxwErBjaJUin6rBSbIF058RA5wqp0FZXcMdcM5AVHBD7b0pUTCzvqIFhN0rW5LTM+6EK6jqPheDAeOsE0DZwwSD0nEcnQcVM/CseTZDRMS1XXoXTVRispXSO0J0B03UtXRhBEWHoWpGuEfxmV0bkC7tzW0pURAxHBrUhXRpROpSsjB4d0Na26MmJgkyiVos9KsQnSlRMPkSOsSteokjvmmoG84IjAZ1u6cmJhRx0Eq0m6NrdlxgedS9ck9v3pJAqcqRhLmTseT500TcaOO06CJPDGIhCT211L11DnCSldY6wnYHTdS1dGEERYehak66XCKzDpyuhcAXdua+nKiIGI4FakKyNKp9KVkYNDumrD6AErBjaJUin6rBSbIF058RA5wqp0jSu5Y64ZyAuOCHy2pSsnFnbUQbCapGtzW2Z80Ll0Tb0kEIPxxBlNRvLZdDBxBm40dYbTRETxJI2SYZkdOpSuQucJKV3rS9BoPAGj6166MoIgwtIzIF2Ly6uDYuk1dBKAcmX0rYD7trVyZcRABHArypURpVPlysjBoVxNi66MGNgcSqXos1JsgnLlxEOkCKvKNanUjrlkIC84IvDZVq6cWNhRB8FqUq7NbZnxQRfVrkUaRqNx6oT+dOqEQ+E5yWQ0dNxATCeDQZKmU3G7a+Ua6TwhlWuK9QSMrnvlygiCCEvPgHL1EvxRV0bnCrhzW0tXRgxEBLciXRlROpWujBwc0tXXYRywYmCTKJWiz0qxCdKVEw+RI6xK17SSO+aSgbzgiMBnW7pyYmFHHQSrSbo2t2XGB11I17EIRmNv4Ewnk6F8VmqCQeANnWno+fHEc10Rjm53LV1jnSd2fa++Ao3OEyC6zqUrJwgiLD0L0tVDXzDA6VwBd25b6cqJgYjgNqQrJ0qX0pWTo0PpyomBTaJUij4rxQZIV1Y8RI6wKV29qsycV1MykBUcEfgsS1dWLOyog2A1SFdAW2Z80GXJQC8cRtPQ8UUUOmGSxk4ajRMnCofpdDwZyT/h7a6lq/byVCld6yvQaDwBo+teujKCIMLSMyBdU/R5AU7fCrhvWytXRgxEALeiXBlROlWujBwcytVwXoATA5tDqRR9VopNUK6ceIgUYVW5VlXmvJqKgazgiMBnW7lyYmFHHQSrSbk2t2XGB10q17xGS+r40XTghJPQc4ae/DQajwdRGg5SkYjbXSvXVOcJqVx9vCcgdN0rV0YQRFh6BpTr5fsFYIuujM4VcOe2lq6MGIgIbkW6MqJ0Kl0ZObqUrowY2CRKpeizUmyCdOXEQ+QIq9K1KjLn1RQMZAVHBD7b0pUTCzvqIFhN0rW5LTM+6EK6TsaTYTp2nXg69J1wJAbOIEhSZxhGw4nrpkM/CG93LV097XiW2jVAuwKE1712ZQRBxKVnQbu6+AMDjM4VcOe21q6MGIgQbkW7MqJ0ql0ZObrUrowY2CxKpeizUmyCduXEQ+QIq9o1qPROTYk9VnBE4LOtXTmxsKMOgtWkXZvbMuODzrXrNA3GQRglznAQjJwwDlwnFd7YCaduGk0CP3Cn49uda1dtuJLaNcS6AobXvXZlBEHEpWdBuwr0va6czhVw57bWrowYiBBuRbsyonSqXRk5utSujBjYLEql6LNSbIJ25cRD5Air2rWqwOTVVNNiBUcEPtvalRMLO+ogWE3atbktMz5o+b+/2i7y2F/WaVNDIVuSLjVcHqAKetcwilXGRdFdmKkYsRnt+DuB/CMVtN7aPbK1qxHD5FigovyXXCzezYXil1In3r0sFnORqb7VU3IvF4i9+Xvym3fllx/M7pdfvjd70vNc1+3NfqOXHvtk3hDGW4q8H7/6DqQ3STM/mn01vzP/YPa1hL8/f1+64eOeVMbf9Ga/nn3WUyq4J7m/mP996Ye7s0e9vf6hIyXzv+oIXyATChQhgE5n3g2yeauR2mCeFXlKNHFVehpMRMhOqQa0cuB7ZBtXZaXBRrCkDCPtmagDsoGrqauu9Djdvj7ZvitS0GAgSgZeya39F2/cunV8q8yu2dnhc1IIRdvyQ6w+JOpDKj/4rvrgPa/in2JSqXfb1Wbf79ORgVl0gWwsag+Vuz+g2wpMowtbIa2hXLdVNMUPSifrrL5JtxqYTm2IbwVzrV+DcUjHAGbJBYaxoxhsV2Zfu9wQJoojOoVAUoD7kfLs1sKwFYOP6QYDcyN4BgMIR5kKR5kKR5kKR5kKR5kKRxkwHJ3QcYF59i1UKNLZ+BLdRmCefQvadU4uQtBLNWP3Ft1iTOIldaLFTLE+/GRkBB+Ymt9tGXqqBjARnNIJgJn2XVTYUR7dWhi1YuwZzdh8TjSeJGKceM4kmMq5uRuHThr4qTMQSZKGydj1hmU2Ns7HaxYmaHPyHdNWUYSDhNLpZu41UJjZuw5kjxUEsQwIndhf3SqSueE7s89nv5r9fvan2T/N/s/sD7M/zj6bfaq+Xnzz09nv5Dd/15t9nn9Nfv6J/IFPes/J+X++LPBIzosflr/yfm/+nvxqvjzwWM3p1K5SvoP0aHa+3cs3ou7Ivz8pVhjkn/P5z9XmlPxN53IyLf/zMN9uKhYfHi3/yOwrtQlVLkk8UdtQ+X+/nn8w/1A9+3y57vCp/E2PZ+e90k7f7Tm9NNEq233WBhTwBmw9j2fEQKzKWpnvM6J0uh3FyMGxHRXoMA5YMbAL41SKPivFJmxHceIh8pCNGfFiXlyVpvNqygyygiMCH3gyB5nonPBiYUcdBKtpO6q5LTM+6Fwei8l4OJ0GI2c88VwnTIeJk/ij1JnEk0AE02E8Csqo2qE89nWekPI4xnoCRte9PGYEQYQlujzWSeMlhfl5KTJ910lCt5er4l+pUpq5IP5y5/lSoz6e/0x9XqrW/HvFQSqpaR/ueCKR+lZp3feUgr2saquvLknnO/Lnv5p/MHs4/3ixF3fx0+pf+WZ2r/z5J/mpryfy859Lox9cevKqTJff1TXkPmtDCnhDtpbJjBiIbGFFJjOidCqTGTk4ZLJ25/6AFQObsKkUfVaKTZDJnHiIfGRVJldl8Lyakoas4IjAZ1smc2JhRx0Eq0kmN7dlxgddVOMWw4E/nA4cKZ4T+awYSzUdRE7gDqJUyu1BHHe/iqyd1EuZnGA9AaPrXiYzgiDC0hpk8lMpQe8ahXL53XVK5dkXBql8V9eU+6xNKeBN2VooM2Ig8oUVocyI0qlQZuTgEMpCh3HAioFN2VSKPivFJghlTjxERrIqlKuqe15NBUVWcETgsy2UObGwow6C1SSUm9sy44POhbI3GAxH7mDqhIGQojqUyjqJB4kTJF40CIfy9wflOO5QKIc6T0ihnGI9AaPrXigzgiDCEl0o1x63eKZOVMSJ9ij3PmsbCXgbtVbAjBiIRGBFATOidKqAGTk4FLAXCR3IASsINhvTOfqsHJuggjnxEOnGqgquCvh5NcUYWcERwc+2CubEwo47CFaTCm5uy4wPujh0PBiP43gcOGLkDZwwchNnmA5iZxwOhtNhkkSDcfcqWButdn3fxXoCRte5CuYEQYSlP6tgp5e6vq6N9lnbSMDbqK0K5sRAJAIbKpgTpUsVzMnBooLLayauqGBOEGw2pnP0WTk2QAWz4iHSjU0V7Fe1AP2auo6s4IjgZ1kFs2Jhxx0Eq0EFA9oy44Murmn0wmTgehPHnUa+E/qD1BmK8dAZx5N4MEkT3xuK212rYO0RL6mC6+sEaTwBo+teBTOCIMLSn1Ww04viWNdG+6xtJOBt1FoFM2IgEoEVFcyI0qkKZuRgUcGx4eAwJwg2G9M5+qwcm6CCOfEQ6caqCq7qCvo1NSJZwRHBz7YK5sTCjjsIVpMKbm7LjA9aXfi4JABVf+7s4ket9JA6169ljVdZO7n40dcfZd4jW7saOaxf/JifwL0nNd/dxfnZS9c+qgO238x/Oftice3jk/n7UhW6Xs21j1TaEEa7Adc+UgkFihBApzPvBtm81XjNeO0j1UTgdVQIAWq+9pFq46rAbHvto3YP4oBs3mr6annpo9a6Ptm69V356AflVWq+X3OV2vfpZMA0afNmR7KtwDyJvNnR9xc3O/rGioE36VYD86UNla1grvVrMA7pGMBE2OJmR2n75YYwURzRKQSSAtyPlGe3FoatGHxMNxiY/sBTFUDUyYBR54ROBcyYNi5wJNsIzJiICxwXkealmiF6i24xJomS+spi5lcfZTIyAvMFjosIUzWAieCUTgBMqNgLHGXfWRi1YuwZzdh8dpOIcBIMhSOGg5HjeZOpk7qh7yTjdBCOgkkU+KOCxzivrllooM2tTRc4+gEOEkqnm4HXQGFm4TqQPVYQxLIedIL+x8uz8d7st3nRhUf55tK5mrb+yhe9o57vBK7rhELN0p+qXSP03lBP7fFob4jpPadm+3J2bNg8OteO4n1WVwu4q1vPnRkxEOuhVubYjCidbgYxcnBsBpnm64wY2CVpKkWflWITNoI48RAZw8YUdTFRrSqd+jVVa1nBEYEPPLuCTElOeLGwow6C1bQR1NyWGR90tRFUtqfSp51tBCU6VilVw1rWdJW1k40gw83oe2RrVyOH/Y0gndh7Mntw6diR7rqVL4udotmVCmLzj1TVsPOiPO3skfw0v4LlSXngKdezOiftk50Uwpy0CftHREKBIgTQ6cy7QTYPuIBmRdsSTQSuhiE0a83+EdFG4GoYWI/KSK4z8IBsIGbxi25fn2zfGveQhCoRFlVLumH9RhIVD5hmrW4kUW0F5lnsRlJ4sZFkLIF6k241MN/aUOkK5lq/BuOQjhEiMQjLvOG1yw1Rs5FEpRBICnA/Up7dWhi2YvAx3WBgHgRPdQChJ1OhJwOGnhM6GjB/WtlNotoIzJ+Y3aTwYjfJOE5v0S3GJFRSh1lMH+tDTUZG4N5NCq9dboCa3SQqATCroneTwq2FUSvGntGMzXXsKA6HSTp2JsKN1YR94gxFvNbdpMS4myRwkFA63TS+BgozldeB7LGCINYGobP8/zefaD9Sk+35+01bRN/28on53fyb57MH5f2rD+Xfn8pH7vZund5SX7u1qz5GOzs7W37y73fzsmH/WT4g58Bfqp/NFwXU9P6xnDc/UmXC5b90ceWqzrH7rI4VcMe2njczYiCWUK3MrxlROt07YuTg2DuKQ22mOGAFwa5j0zn6rBybsH/EiYfIETZmpov5qaj2HGrKWLOCI4IfeFIFmYSc8GJhxx0Eq2n/qLktMz7o4nX6yPcDkQ6diT8cbYp01e52S+kaYT0Bo+teujKCIMJSZ9L1MHD/m7ctOLQqoycF3JOttSojBiJcW9GqjCidalVGDg6t6kVaEXTACoLNmXSOPivHJmhVTjxEUrCqVatSpH5NWVlWcETws61VObGw4w6C1aRVm9sy44POzzotZTOjGH1nMnr31Tff0DiCoEUjHaXUobVVwUJ3ldJ0yslsK0ZiVgedtMbukY1d7WI1jgXKyM9mX+RHkT6Q0k4daFInns5n93VmS2EXX++Tbb8S78zGtwt35TmDxBTaqPaHePvh2zjK6COT0Ud0owXeaPjOjbT52GTzMd1meC+nx9FyR1hve0a2/comX4PtuA5yajL4lG4wPFYjt/WkvWcme89o9ua94/YixXR0sNZwVFWmnNr6OqFv9DnMVFK+URbrrN0jW7satq0frJ19o2ocqrWK3lJBwl+oJ5z8ZOzT4rDt/KP5h8UVK/N/qG4EnN9ZXueYf6hD3yejr0b8DT4uSyQUKEIAnc68G2TzVmcKnMdliSYCj/sglj5qjssSbQQe94Eva+jMOyCbhznbQ7WuT7ZujUdl0+qoWlJ/SpZKBsyZ+FOygQhrDspSzQXmTexB2eTioKyxmN5NutXA/NluzrNY3Emu9WswDukYwFxImPosTrAl1y43RM1BWSqFQFKA+5Hy7NbCsKtzIarBwAwIXicDBJ4MGHhO6FTApGnljCzVRmDSxJyRTS7OyBqH6C26xZg8Suori2XH+iiTkRG4z8gm1y43QM0ZWSoBMKciJ9Oq7yyMujqZphibC0NvnEwGQex4g8nUCacT4SRhMnC8dCq8IBHTaFAOVeM8+/WBzYMGxvmrnG2nOEgonW5GXgOFmZXrQPZYQRB7StAJ+/+qZudqql43P5/dldNYw9RcfuvHxdz9NPCSG57o7b02GP11eWPqn/JjBk/zkwkal+2zukzAXdZ6GsyIgdhUszJdZkTp9EQBIwfLiQIdxgErBnZfk0rRZ6XYhNMEnHiIyG9jqrmYcFYlOP2acqqs4IjAB54lQaYWJ7xY2FEHwWo6TdDclhkf9OI0QZPitHqaINZR7vpBbbmsMFil7OY0gdbYPbKx8H1WqFb8U6UGpehTVZm+mH1dXGQyu9+bPc0Vobr55Of57s+3PSkjL28GnesA9yXg9T6ZsuNzB4G3fejLYSA/pPJDrF87OaTjhHgc+Ey5OIYgGY4Uw5FiODIxHNEZBJ4BPlfOTyVIhGOFcKwQjk0Ix3QE+OChh+diNU6iZAolUyiZCSUjo3CfWZD2nyr7T5X9pyb7T+n2wxMEctUlP8IgzT9T5p8p889M5p/RzM+70u0u851peSXwas0Pjd4HW0vKeKbTDFRz4cMWmvP+kC9eFJfH3itvCst3979QaxrFDWDyz73iJrAWSdBTSZCI3XUSzPOfMfVRIbpIfXnWMyY8quUCbzkqTB0rw49Nhh/TDYePl9ZpLs9wxuRGBGBPbnleM6Y0qtXwHEBKaXk2MyYyitFLiUxlhI6O5sXm7YLAr6WIjK6HGUtMZvL/fJ29e2R7gccLeLKZOrNWZq+H81+qlwTnHy5+oCyQ9l6+M3CnvDpdvVsop4T38iK6xdTwfKlumid6s0fFi4ZPepGbf6Lz1z7ZX6s5xM6Zvj/pfJRfO/9BvgfyfgH/U/UK5uxJ8T6ldJVkv+SQ83w/ZcmV/7D8lqf6vdsavdCbfSV/Wv3UN9u94ir8/IGv81tH8ztJFzeKzr69ffsN+f8spxCpbSJQbQJoD515N8jmAc9gwLdV9H36RbKBwOMUiM0S8xlEqo3A4xTgjRAR7rhpqLPxgGzjqthpeRDRbGKfbOL6TiMGgdT0Qag+qCs8g0h9iNWHRH2ojgwF9aXhyNxAEYE/q2g+qEi2FaghkAcVg4vScEFNaTiy1UAl0W5+WO0bBapokxnjkI4BTPCEGWJ1jCi4KA0XNJSGI1MIJAW4HynPbi0MuzpRpBoMTJLgLThATMpUTMpUTMpUTMpUTMpUTMpUTMqAMemEzgzMuzaOMZJtBOZdxDHG4KJwnHkA36JbjMnCpJ5U7Xc2xKCMjMB8jDG4KBxXH39O6QTAdItcfVB9Z2HU1YUHirG5QI/9eDKKBk4YR4ETpnHiJMlg6IwS3x0mURSLsOxUxjWJ1wc2jzEWM33TykSAw4Ty6VYvarAwKxg6kD1WEMRxFujSxiflTPi+nPGq64zur0yvVf2Ne6pyR92SR7FU8fnKksfllY4HpvfnOR0m4A5rPY9mxECc5kHMt/PLqspFkAemI42cWF0eaeTk4DjSWDuTZ2RZ1Rk1LFZm/IwoG3C4kRUPkQ1sTE8Xk9SqlFhQUxaOFRwRDsEzK8iE44QXCzv0IFgNhxsBbZnxQecy1U/iQIy90BkEUaSuVYqdxB0njusKV0RJ4qWi1G+dylStGpcyNcT6AsbXvUxlBEEEJqhMrbaS7l7aWctfrlno0K/kl79ZUaflI/+WXwRafvLb2Wezz2d/6gV+5Dux6L1w5In5h/52km+ynRzpiy7ss7pMwF3WWqgyYiAiM0KoPlWNu9MzbhAxAnUqURk5OCSqu5NG2jB5wIqCTZNtSPqsJJsgUDnxEHnAqkANK1FTUxuNFRwRBm0LVE4s7MiDYDUJ1Oa2zPiglwVqtGECNdD5QgpUQfRFA1/3ApURBBGYNkOg+lKgBtt+k0BldJmAu6y1QGXEQERmiwKVEahTgcrIwSNQPU/oUA5YUbBpsg1Jn5VkEwQqJx4iD1gVqFUxnaCmMBIrOCIM2haonFjYkQfBahKozW2Z8UEvC9R4wwSqVqRIgRoRfdHA171AZQRBBKbNEKiBDxKojC4TcJe1FqiMGIjIbFGgMgJ1KlAZOTgEqgh2XE97f8UBKws2T7ZC6bOibIJE5cRDZAKrErWqoRPU1ENiBUcEQtsSlRMLO/QgWE0StbktMz7oXKIGwpsEY084g3CSPzuQz069dUtUofOFlKgx1hcwvu4lKiMIIjBBJeofco15f/5h/p7oyrHT+UeXhau6JWL2Sf5a58/Ko6p3Vsp7hsl2oGRp5IT+dpj/rffcC0ehK//qPy91qhf19hfHU+9e6FovDuLE8V1XqzP2Wf0q4H5trWMZMRDhG65jzTdvcqJ0qmAZOTgUrK/DOGDFwGZQKkWflWITdCsnHiI9WNWtcaV14hrdygmOCHy2dSsnFnbUQbCadGtzW2Z80LluHYWR54XR2Ak9P62enYzXrVsjnS+kbq2/8V7jCxhf97qVEQQRmNamW0u16jpBsB3nf1O6Va2x+qKVbmX0q4D7tbVuZcRAhG8rupURpVPdysjBoVu1EfSAFQObQakUfVaKTdCtnHiI9GBVtyaV1qkpU8YKjgh8tnUrJxZ21EGwmnRrc1tmfNC5bg394XgUD1JnNHEH6tmxkwj5A+WzY98fD253r1u1+0NSt6ZYX8D4utetjCCIwATVrZ9JWfolWLOWJwDmH8lPUlddk7eTb/w/p+Tq8+oFqkht/QuzNBV10pTRdQLuutbSlBEDEaGtSFNGlE6lKSMHhzQNtLLngJUDmyXJGH1WjE0Qp5x4iBxgVZxWJXCCmnJGrOCI0GdbnHJiYYcdBKtJnDa3ZcYHnZcz2l6ksvB2p5di+zraXT+sr1GRrNJ2dCl2pD9Bu0e2dzV6tLwU+19Wbly+28svr36anxr9cnZeXCil7oFSVSyfzO+oG5mfqMXO/Izp45Xbooo7pPIbrkXNDddU+BAGj7zhmuO+aCqhQBEC6HTm3SCbtxrCW98XbVauVBOBN1ciFKn5xmiqjcCbK8FqUxtjDsjmrWa0lpdFa63rk61b3z3RoVfeuhq6+d2UppugyWTAzGnzJmiyrcDEibwJOnQXN0EXTtZZfZNuNTB92hDeCuZavwbjkI4BTIQtboKWtl9uCBPFEZ1CICnA/Uh5dmth2IrBx3SDgekPPHsBRJ0MGHVO6FTAjGnjrmeyjcCMibjreRFpXqoZorfoFmOSKKmvVJPBhiiTkRGY73peRJiqAUwEp3QCYELF3vUs+87CqBVjz2jGKmsHkTuMo8HUSScDoabfm/AKqG+66zn0cJhQPt2kvAYLMzHXgeyxgiDW+qAz9s+KebiaqV/e79HM3IsXPZ+UJZjuLt79fCHwl2561rlln9UtAu6W1jNdRgzEgqaVGTEjSpd7OZwcHHs5oQ7jgBUDu6ZMpeizUmzATg4rHiK625hQLqaVXrn6X/xFB37IC44IfOC5EGQCccKLhR11EKyGnRxAW2Z80PlOzpLgMupKy4W6TXs4fi1nuspp2sOxXahba+4e2dzVbta+UPfv8s0YKQbnP5ud53sXPbWnIwXeuSoQIfWhugrkG3Uu/UIUqvKZd/Pj6lx1vUP/ep/spY7reoeqBmAoTNGUChHiIeAz6aKut7T8yGT5Ed1ygbccPoPO63pLw49Nhh/TDYcPL3oQL1fmVI02A0BGBuCu6y2tPjVZfUq3Gp4ykKsteV1vafSZyegzmtF5Z7m9SHedHWEwr6gEdRTCM7oeZiwx9ymrdfbuke0F7sFAk9+vLCW6+Xvq4eIgQFmSOq+u9G15quHLnqcKYT1UX9I5ZJ/skNUkYeVYg87EF8gmCpSJRPNukM0DbszAV2Fmj7Si70WyhcBNFsTiSs2xBKKNwE0W8MJJvONpQ8cB2ULMpkoLA/tkA9d4OCGstgmD+sMJVDJgTrR6OIFqKzAlYg8nBBeHE4yllm7SrQYmxnbTncUqUnCtX4NxSMcApjPChGexdRhcu9wQNYcTqBQCSQHuR8qzWwvDrs57qAYDcyB4QQ4QdTJg1DmhUwHzppXDCVQbgXkTczghuDicYByit+gWY/Ioqa8s1jfro0xGRuA+nBBcu9wANYcTqATAhIqcLqu+szDq6kyZYmzhb38yDSLhpJORtxmHE4xTUzmVDnGYUD7ddLsGCzPl1oHssYKsyo269gHOxX+7MnvO3x39347rez1fqDeeE1+li9nvZ/d7+SRclS2+3/PD3vzn+Rz9rvr2lpfs7Oxs+aH6xN12o//vzm/dba8nf+FX+Y8/+vcv8/8+Vr8mr3Gd/5pQyAl6/o3P1Wuu6iVXnVf3Wb0q4F5tPVtmxEBs8SFm1aoBNSgvsqKwnG1w9aHne6wkHKcb3J3YOEtnRMHutbYh6bOSbMIpB048RJqwMTNdzE+ronFhTQFAVnBECARPqiAzkRNeLOzIg2A1nXJobsuMD7p6X7UUbh1v9mjXkaVCFbW0wSptR5s9hs2pPbK9wDUtqMBcPelQt58jn5D6Up18vad2gKRQPC+3ch7lX1UXnLwvFaeGd5/MG8J4cXs5PK+oEgkFihBApzPvBtk84DIYQrQ21F2hGgpc2YJL0rodIaKNwJUtsNgU/k7iay+QOiDbiFnLamVin2ziGneFInWsKVYfkmqlVtTvD1EZgWnU6v4Q1VZgFsXuD4mL/SFjIbmbdKuBudSGClcw1/o1GId0DGCKbLM/JK5dboia/SEqhUBSgPuR8uzWwrAVg4/pBgMTI3gqA4g/mYo/mYo/GTD+nND5gPnUyk4R1UZgPsXsFImLnSLjYL1FtxiTXUm9ZjFHrI83GRmBe6dIXLvcADU7RVQCYGpF7xSJrYVRK8ae0YzNBfg0ieNw7DpeNB2qWXmiZuXpeneKzIcuIxwmlE83V6/BwszXdSB7rCCIJUDoRP5flyfnchqfv7qqzlaeL8/w5d8el7eVyons3XKvZ1HwNJ+/9wIx/zBw86qls9/Pfqtzzz6rewTcPa1nxYwYiPVOi7NnRiCWjR/Ttg8jB8+2j6EY/QErCnbxuQ1Jn5VkE7Z9OPEQMd/GhHMx7azqXIY1NUtZwRFhEDxXgkwrTnixsCMPgtW07dPclhkf9LIY9TdMjJo2hWrrYNX4ooGvezHKCIIITGsQo6EPEaOM7hFw97QWo4wYiChsUYwyAnUqRhk5OMSo8HdiTxsTD1hZsDmxFUqfFWUT5CgnHiLqW5WjVfnKsKYUKSs4IhDalqOcWNihB8FqkqPNbZnxQRclnYaD0XgUuE4yDgP17FA+K39qzXI00PlCytHa8lY6X8D4upejjCCIwASVo/9clBSd3XXyt9afzN+f/7w3+5XUof9YHl06l098mQtPUWjN+Yf537Z7sy/yA/D3ZufyZ5/mv+i9vOaT6ZwTo2sE3DWtpSgjBiICw6VozTV/jCidilBGDg4R6u34fqRDOWBFwSbCNiR9VpJNkKCceIhIb1WCVpUow5qqoqzgiABoW4JyYmFHHgSrSYI2t2XGB7247q/syUaNafm6P5O8TGs5w1VO0xF429f9ac3dI5u72s3aX/f36ayqvPR1L7/V+ZFafJx/oF55NJ2IL+t/trjML1WX+RF90PFlfsLdlh9C+SFS1/pFsSlqUnFCPA78ZFFxrZ9kOFIMR4rhyMRwRGcQeAb42aL8gj+JcKwQjhXCsQnhmI4AH1r0AF6cY5QomULJFEpmQsnIKNyX/kn7T5X9p8r+U5P9p3T74SkEeUotv/5Pmn+mzD9T5p+ZzD+jmZ93pduLRNjZu2GB6UyaqK0gIa5Ubuzk3bDAfBEg1d7VpNDy3TBNLcNv5KdVNYT7swf5xbgPZg/lV59WD/ZkRrw/+2b+yzxlfqnKGG73ijsDywfUD31ZLsmc5zcWyET6SObNnxb3HFxUPvRUceyauodUR62mm819qYxKKFCEADqdeTfI5q3OgFq/VGZe/qGaCDz+jljWMb9ORrURePwdvmSjte+AbB/msDvZvD7ZvPW9RiY8Jah99SEoX+MQ9TUQyYzAjGvzNTKyrcCEi3yNTFzUQBQ1NRDJVgPTbruJWLV6JVR1MjPGIR0DmBQJE7Dq1Q5xUQNRNNRAJFMIJAW4HynPbi0MuzLnIhsMTIXghUBA/MlU/MlU/MmA8eeEzgfMozZeIyPbCMyjiNfIxEU1RPNgvUW3GJNZSb2mWmFtiDcZGYH5NTJxUQ2xPtac0gmAqRU5QVd9Z2HUlRk5yVhl7WgcjfxB7Dpjz4+rYxWTaJ1HJYxTYDll93CYUD7dtL4GCzO114HssYIgNtCgc/4/Lubud3vl9P+h/LQ8lPtv+cmHsubhkSd6N79bns3dz49P3FGrBCqdLK0B5FcWfjb7fPanXuBHvhMLnaP2WR0l4I5qPSNmxEDsG1qZOTOidHlwgpOD4+CEdoAcsGJgt26pFH1Wig04MMGKh4j3NiabiylnVVNP1NRHZAVHBD7wPAkypTjhxcKOOghWw4EJQFtmfNCFEBViOB2KsTMYBRP17NhJxCSunh37/nhwu3sh6ut8IYWoj/YFiK97IcoIgghMUCH6SbFh1Jv/IteVxbGLb6sa3WVZ7gfqCO/85/l7Y3mdxkflJtOjfPslL+r9z8VZjtnj+S8LzXpy5IveJaErf/fj+QfqB8pbsO8WuzjbPfVf+fvzva8/zj9Sl2rPvtruvZsb90VvyxPu7HOdv/dZ/S3g/m6tZxkxEGHdip5lROlUzzJydKlnGTGwmZVK0Wel2AQ9y4mHSBtW9axfaSC/Rs9ygiMCn209y4mFHXUQrCY929yWGR90rmdFGqTjNIydaZB4i8PC03UvrBoOCYsA6wsYX/d6lhEEEZja6lklZB/mmjU/XTz/cPl08bJ2zd9SeyBV60Mpde/sVFrWi5zQ3Tbp2eJGhfnH848va9lfK/maH1pWn17I2UTsb1c1X57mi73qoJL815Sd+emssgbNb6TsVQ/9n8XfPsu//TQ/z5W/UKdrtn3WZhPwZmstixkxENnBiixmROlUFjNydCmLGTGwCZpK0Wel2ARZzImHyD5WZXFQSamaIqas4IjAZ1sWc2JhRx0Eq0kWN7dlxget3ovbLuRgh4f/fR2lFLxhLWW8StnZ4X+tvXtke1ejxjN/+N8XUtnWHf4nOiqEOWoTDv8TCQWKEECnM+8G2TzgiUcr2pZoIvDQIkKz1hz+J9oIPLQI1qPaGi0HZPMwJxSp1vXJ1q3x6L9Qp/5VGRmhysiIRH1I1Vu16iXbSL0YEPnVmdyw/p0AKjwwEVt9J4BqKzAPY98JCC/eCTDW0LtJtxqYjW3odwVzrV+DcUjHCJEYhHO64bXLDVHzTgCVQiApwP1IeXZrYdiKwcd0g4EZEjwJAgSmTAWmTAWmTAWmTAWmTAWmTAWmTAWmDBiYTujgwLxr5WUBqo3AvIt5WSC8eFnAOIpv0S3GpGJSd1pMO+sDUUZG4H5ZILx2uQFqXhagEgBzLvplgXBrYdSKsWc0Y3PxNvKHsQgTZxpNJovzXPHKRF/xGCf3Nasc1Am+8WUBgcOE8umWAWqwMEsBOpA9VhDEqiJ0jQDzskDg925+V1h7WYDRUQLuqNYzaEYMxGKqlZk2I0qnu0iMHF3u</t>
  </si>
  <si>
    <t>IjFiYNezqRR9VopN2EXixEPEexuz0MVcVFQ7DzWlTlnBEYEPPIGCTClOeLGwow6C1bSL1NyWGR/0shAdbJgQ1e7dSCEaEX3RwNe9EGUEQQQmDiHqq7dWQ2tClNFRAu6o1kKUEQMRj60IUUaUToUoIweHENWGxANWDGxKpFL0WSk2QYhy4iHivVUhWhXLEzWFD1nBEYHPthDlxMKOOghWkxBtbsuMDzoXov4kSZLYmzjjOE7Us/kbAePq2fW8tWqsNCPqq+5ofAHj616IMoIgAhNUiH5aHmSS8vFhdXa/kqGXzu/np6ruLr75gif153d0r6YuXkbND9n/Kn+z9U7+m9RPP7j89qrGhfusLhRwF7aWqIwYiEhtRaIyonQqURk5OCSqFuOAFQObLKkUfVaKTZConHiITGBVolYF9ERNMURWcETgsy1RObGwow6C1SRRm9sy44POJWo8EpOp73rO0AvChZwV614rDXW+kBK1viqPxhcwvu4lKiMIIjB1JlHVofya21NIEpXRhQLuwtYSlREDEamtSFRGlE4lKiNHlxKVEQObLKkUfVaKTZConHiITGBVolYF9kRNsURWcETgsy1RObGwow6C1SRRm9sy44POJeoknAyH03HqTCfJxAm9cSjl7HDkjAZB6E/9NHbjUpJ2KlGFzhdSoqZYX8D4upeojCCIwASVqJ9cvFTaUxIz/1TV3a5UaV5tcf6RenX07uzL/MXRvGSjfODnUnyqIt/n6pt/lP+5p352u+e6wSte4oW3tpd07/yX273Lm/6P1QdVIvzO7Kmq5Di7v9174bu+qHkNldG3Au7b1tqVEQMRwq1oV0aUTrUrI0eX2pURA5tFqRR9VopN0K6ceIgUYVW7ppXeSWu0Kyc4IvDZ1q6cWNhRB8Fq0q7NbZnxQZf3Vk/doRiMnHAa5pefDJTOHa/o3M61a6Tzxa4f1deJ0fgCxte5duUEQQQmsHa1f89f4JPv+VvcWX3pymruO/44m0zAm6ytJObEQGQGG5KYE6VLSczJwSGJQx3GASsGNjlTKfqsFBsgiVnxEJnHpiSO3FJGRTUVRFnBEYHPsiRmxcKOOghWgyQGtGXGB10s5078OE2iwBkOounmnDjQ3hUlJbGH9QWMr3tJzAiCCExgSby8nKtuwLuTr9WWC7hPy0vzznMF+xFQDvtCaVj52+5LFa1+tBSkEIG8kMKpO/t8u53SZWwJAW+J1kqXEQMR8K0oXUaUTpUuIweH0jUs/nJiYHMulaLPSrEJSpcTD5FQrCrdqtBdVFO0kBUcEfhsK11OLOyog2A1Kd3mtsz4oIuztcPIjeLUd+KxGKtnJ84wikbO2IsibzByh8O07OidKt1E5wupdH2sL2B83StdRhBEYCIp3fqDC+UqbbkAvHJQIXTD4MpBhRdy0atWglcPLeiXgYsV3vPZN7NHO4WMfqrWe1X9xNmj2bnO4fusDhdwh7cWtIwYiLhuRdAyonQqaBk5uhS0jBjY1Eql6LNSbIKg5cRD5A2rgraqdBfVVC1kBUcEPtuClhMLO+ogWE2CtrktMz5oVZ5lSckpndphmZZARysla1BLm67SdlSmxXDn7B7Z3tXoYb9Mizpw8M3snlSE6oyB2tFXX7knxaZaSJWP6YD2yUAhDGgDyqlQCQWKEECnM+8G2bzVsMxYToVqIvBad4TGNJdTodoIvNYdrB9DnXkHZPNWs1TLcipa6/pk69ZXTiUKVcEUVVMlisriBFFe88xYNYXMCMyL+KopgTDXTSFbC0yMyLopUbComxIZS8vdpFsNTI82hLWCudavwTikYwCTYou6KdL2yw1hojiiUwgkBbgfKc9uLQxbMfiYbjAwFYJnJ4AIlKkIlKkIlAEj0AmdD5hHbZRHIdsIzKOI8iiLmPNSzWC9RbcYk1pJvWYx7auPNxkZgbk8yiLWVA1gIjilEwCTK7Y8iuw7C6NWjD2jGausHY2jkT+IXTmz9uPFzlG03nNPgak8ShTiMKF8uul3DRZmCq4D2WMFWRUede0DnJtjbqX21K3Uga1bqTkdJeCOaj0jZsRALGZamTkzonS6i8PIwbGLE+owDlgxsOvJVIo+K8Um7OJw4iHivY3J5mLKGVYr/zXlOlnBEYEPPE+CTClOeLGwow6C1bSL09yWGR90cSwpHUWTdOw5wo/yHZ9NeCc1MJVHiQTWFzC+7oUoIwgiMEGF6G/qdoQarlD5Q3kM/m6+vfREPvrR7Nvt3vyD2Vfyq9XrrbmAPTny1BuqNaf3V99fXVxuXejg/FzTXflvFy/LPpFfXxzrf5B/6an8dvlq62+Uflb25vcMFsL6ibqupTzev9Pb8jx3X9eA+6wNKOAN2FogM2Ig8oQVgcyI0qlAZuTgEMjaUH3AioFN1VSKPivFJghkTjxEHrIqkKuac1FN/UBWcETgsy2QObGwow6C1SSQm9sy44POBfIwjMJRnEycQClq+Wyqnl1z/UDzIagI6wsYX/cCmREEEZjWJpCfPUHM2GAC3mCtBTEjBiIvWBHEjCidCmJGji4FMSMGNjVTKfqsFJsgiDnxEHnHqiCuat9FNXUMWcERgc+2IObEwo46CFaTIG5uy4wPujr3H95e6NwOz/2HOlopeWtL4kTeKm1H5/5D47l/or2r0cP6uf/5T6Xyk6ovfw9UHTjIT83/PJesT2ZfzZ701GGC3uye/Fvg98wXWlMJQxjhJrwIQCQUKEIAnc68G2TzgKcfrYhToonAA4wI0VnzIgDRRuABRrCgNL1ISjQPc1qRal2fbN0aXwRI1DsAaXUCN65/B4CKB8yR+HcAat4AoNoKTJHYNwDiizcAjKXubtKtBiZKGxJbwVzr12Ac0jGA2bDNGwDxtcsNUfMGAJVCICnA/Uh5dmth2IrBx3SDgTkQPE8BhJ5MhZ4MGHpO6GjA3Gnl8D/VRmDuxBz+jy8O/xvH6S26xZh0Suowi7lffajJyAjch//ja5cboObwP5UAmFXRh//jrYVRK8ae0YzNBdjIH8YiTJxpNJkszmeteUvJMF+V8+vael5XMaF8ujl4DRZmHq4D2WMFQSztQSfomMP/cjp+87vC2uF/RkcJuKNaz4IZMRArmlZmy4wonW7lMHJwbOWYZt6MGNhFZSpFn5ViE7ZyOPEQ8d7GPHMx26wKcEY1xVRZwRGBDzxFgkwpTnixsKMOgtW0ldPclhkfdCFEh+EgGIeRE09H0eIc1GTdQtTX+UIK0RTtCxBf90KUEQQRmKBC9H9fbAtd2hS6etX+y86svJ1/9k11S+l7vaJeldSfD/KT/urq/VyygmpRVVftO567s7Oz5QXu7PN2F+4zOl/And9a3DJiIGK8FXHLiNKpuGXk6FLcMmJg0yyVos9KsQnilhMPkUOsituqQmdUU22VFRwR+GyLW04s7KiDYDWJ2+a2zPig83NKCj28Xa9e35mM3n31zTc0jiCJ11DHuevHtSW0In+V03RCyWwtRpNeHFLSmrtHNne1m9U4F6g8P5WC7nG+8vn1FXk4O59/2JNfeC//khSW+Rrpl9uF3DyXkvJJcWV+b3aeH+9Rn0udei8/73Q3/wUflw8r5bi4Sr/4nUsnowwX3cfu9T7ZV1dirNlZ7UJscbQh9rblB2GIqWSIEA8B3z5Slh8py49Mlh/RLRd4y+HbRtLwY2X4scnwY7rh8EFGD+XFnrQEyEwAGRngyl5jAwCuv5wqq09NVp/SrYYnDuQWozT6TBl9ZjL6jGb0Uv7o9JiucRsx9mopQqPrYcYSM6D5em6qvcDTR9AUqDmm+36+9fcof53sfnFYd1udxi0eWnxNh7VPxloN9Zt7NpdKKFCEADqdeTfI5gHPJdlYkKGaCDxfhFhoMZ/NpdoIPF8EXkTRng05IJuHOUxEta5Ptm59Z3NjXwnYQH0Iy1NysVd7QJfMCMyONg/okm0FJkfkAd3YWxzQjY318m7SrQamyHYTn2pVKfau9WswDukYwJRImPpUJ+ek7ZcbwnxAl0whkBTgfqQ8u7Uw7OoMiGowMBGCF+gA8SdT8SdT8ScDxp8TOh8wi9o4pUu2EZhFEad0FzHnpZrBeotuMSaxknpNtfLZEG8yMgLzKd1FrKkawHxKl0wATK3IKbTqOwujrs6eKcYqa11PhCIajh1/lKRqrXnipKkbrrNga6j+q8OU02sfhwnl003Ba7Aw03AdyB4rCGJjCzo//9PqZFyVbT0vPsnLtz5cve7lM3WGorz10FOpxJcfvrPdeyEKtv/9jze/67n5OV45pf+8OvS7rS5rebjTu1inzlcFzv/9j/622O69+93ibITv/vvd2eeLwq1fFec2Zt+of0rn7H1WZwu4s1vPqRkxEHuCVubejChdHobg5OA4DOHrMA5YMbDbslSKPivFBhyGYMVD5AwbE9bFtLUq8BnXFGtlBUcEPvBcCzItOeHFwo46CFbDYQhAW2Z80MUthv50OooHsZNOBkI9GzuJO07WedJXiVltvJJiNsD6AsbXvZhlBEEEJqiY/fTyHtKSAu29IGXpdu97y4K1fxLKLynp6W1H8mf/kO9DPVA3GUp5+t4VtdrzlFitva5Q58V9Vi8KuBdbq1RGDESwtqJSGVE6VamMHBwqVegwDlgxsPmSStFnpdgElcqJh0gGVlVqUCmbmhqorOCIwGdbpXJiYUcdBKtJpTa3ZcYHnavUJPLHoZ8IxxeToROGaSJ/SrhOGKSeO0j9gTspx3GnKjXQ+UKq1BDrCxhf9yqVEQQRmKAq9df5gaCP5r9Qx6F+XFxK+L2lpVQd5D4rpIBDthaRjBiIWGpFRDKidCoiGTk4RKTpyBIjBjadUSn6rBSdicjQr5GRnICIaG1VRlZ18OKamoas4IjQZ1tGcmJhxx0Eq0lGNrdlxgdd3VAtbi/UYYdH303LmaKWNlql7ejouzAefSfauxo9Wh59v/T21+O8iskT+eduL6+vsvSqv3HdkMgRwjg24aw7kVCgCAF0OvNukM0DHvGzIkKJJgJP6SHEZc1Zd6KNwFN6YOGoDRcHZPMwR/Ko1vXJ1q3xrHtUnTAV9SfcqWTAJGj1hDvVVmAOxJ5wFxcn3I2V5W7SrQZmQhsaWsFc69dgHNIxgImwzQl3ce1yQ9SccKdSCCQFuB8pz24tDFsx+JhuMDD9gScigKiTAaPOCZ0KmDGtnGun2gjMmJhz7eLiXLtxiN6iW4xJoqS+spjX1UeZjIzAfa5dXLvcADXn2qkEwISKPtcuthZGrRh7RjM2V4Vjd+S5/sQZR0FUHBsaith3knE6CEfBJAr8UcFjnDXXLCNQZ87Gc+0RDhPKp5tf12Bh5tg6kD1WEMSyHXTy/ftqvt2b/0wVGpUT0g9mD+cfq8/UvLy83m/2u9mfZn/ovfgjJ/OFEzpe4s5+09t9493B2z95R+eIfVZHCLgjWs9tGTEQq5FW5sCMKJ1uxDBycGzEmObTjBjYBWEqRZ+VorONmJptGE48RDy3MYVcTCSr4pJxTaFQVnBE4APPfiBThhNeLOyog2A1bcM0t2XGB11cwLcUcIxS0uoNfIkOU2rI+kIt8Sqmaf/F7v17qc7YPbKxq32s/e17v1Nl4+cfldcP5SXjz/ONmLxW/b3iMqL3pDhUp7vvzx7NP9IRScEXq4vyiFhdX5SXmMIe1f4Qbz98klvekac3+ohutMAbDZ/XFtfj6W0+ptsMHwD0GFsuleltz8i2s1+Kpzf4lG4wPIwjFz2K+/D09p7R7M17x+1F9unoPEBiXNGoL+lwpTp3B6cBUtO9Antka4E7INBc9FuZf+7lpQC+vPRG/ZM8K11JVOrtpfkH6s7XsviAet0+v/l1JWPBzxIQ/bAa/jf4LAGRUKAIAXQ6826QzQNupsDXUZRvZ1/t9PTVz18kGwrcH0GsktScKCDaCNwfAa+AJEHk7qRhoLPygGwlZk+kpZF9spFrPF9Q1ZmNk/rzBVQyYFK1er6Aaiswq2LPFyQX5wuM1Z1u0q0GZtd2M6LFslByrV+DcUjHACZHwsRosfuXXLvcEDXnC6gUAkkB7kfKs1sLw67OlKgGA1MieIUNEHUyYNQ5oVMB86eV8wVUG4H5E3O+ILk4X2AcorfoFmNyKamvLBYs66NMRkbgPl+QXLvcADXnC6gEwISKnGqrvrMw6upUm2JsrmOTwTBKpqnjJdPQCeNp5KSDNHBCEUyi0ShOknBU8Bhn4a8PbJ4vSGpuzUtxkFA63Xy9BgozZ9eB7LGCIHajoNP5T1XRwPzmvHO1nNyTc/OHagL7jfysmNd+o67Lu5jCPsrn7nICq8PfZ8UXcPzWc1xGDMTWGnwuPP+HfN3kkQ7nRVacTs8VMHJwnCtomFUz0mA3OlvC9FlhNuGUASceIq7bmEguppNVabi4pswfKzgiFILnQJCJwwkvFnbwQbCaThk0t2XGB12eMvjbJZFilJSWzhn4OsRdP3HrEGN3FZH7hIE2Wu6RzYRvrUIFoCrWfE8qh4fqFIG6sTjfhVHnS+/kJ0vv94q6z2p7Zv5RXt7ovvzsfn4XnbGgn6nmc6JK9VHhOz6BkKhSfYnpGAIZIsRDwOfCxTGERJXqM1h+RLdc4C2Hz4HzswiJKtVnMPyYbjh81NDDcbG2lqhSfQaAjAzAfSohUaX6DFaf0q2GR37kekl+NCFRpfoMRp/RjM47y+1u0pdpISTxag2/UoqXPYGZziNQDYUPRlIKU+fi7s++zm/c/2j+Yb4Bn1+j+nfFsQLTBfyJpzITkanrzGQS62T7u0hKpu0estECbzQqxhybbD6m2wzv/a1TkWkWQLWdPQuZVuvJBsNjNykB6e09o9nbbe4xZh+/1nTf6GqwpejsY8w/RFPhI5CYfz6dfTb7g85mmWR8lWSIhnedZAJTkqHa30WS0Rt9RDda4I1GxZFjk83HdJvhXbx1ktHbnpFtZ08yeoNP6QbDgzQpyejtPaPZ2+X6XLHnqzNeppmg1vjA6GywrYQ0Y1yrIxoLH4XQRJNnlt7sT3IWo2Y1XxbLc/9Q3Mw2O9eZL3NOoHIOkaHrnBOacg7V/i5yjt7oI7rRAm80Kqwcm2w+ptsM7+2tc47e9oxsO3vO0Rt8SjcYHrNJOUdv7xnN3q4nNjVZJ6w1/8pdpx1lHeMEh2gufCRC884f8h2hj3RmyvwSqvxCtLXr/CJM+YVqfxf5RW/0Ed1ogTcaFUKOTTYf022G9+rW+UVve0a2nT2/6A0+pRsMj8+k/KK394xm7zryizHDiFoAYXQ42F5ihjHmGKLB8NGIyTH3Zl+Vb4F+WSylqVnOw/zAaf7Xe735T+XcR70c+ou8PN794usP5nfyl07Nxw6EylFE1q5zVGTKUVT7u8hReqOP6EYLvNGoMHRssvmYbjN8VLTOUXrbM7Lt7DlKb/Ap3WB4jCflKL29ZzR7lcHlKFRms198sJSojKkqquUAX8Vj5fKDpTyl6nzpLN4jW7wavltegPC/1Bv8+cWLT8oLEM4vTr3lx+PUGbpecd3B/EP51Nf57lB+pUF5vm7+cX5jwpeL6xF6OuR9MvJqxLdy14HOxBfIJgqUiQDzVMOo2yiUcpDOzu9EUm+2fFi21BMpLi6uqzhXR0OU1vhSvfxSlMVVt2g+zStbPFQtqZZXCwHyeNF8S616L38vRjVg/u99I7//vjoxKX/xolXzB2b3dvJqvHdnD3q5wFHv2nwzq0pqPJz/cvFjxTPnvdIqZdOD5Ud2dG1wg9wGEawN4G+hzB5p19BfJFsIfJUU8WKJ+SoGqo3AV0mNL41AxtkB2bpVTdLyCgZtbO6TrVvf3QtJXL4FnUS1dy+QyYB5HX/3gu/LLmy8f4FsLzCxI+9fSKLF/QuJ8f7Dm3Srgcm93cSsemEmia71azAO6RjAhE2Yn1VvR0vbLzeE+f4FMoVAUoD7kfLs1sKwqxM2qsHABAh+9wgQeTJg5DmhUwGTpo37F8g2ApMm4v6FRaR5qWaI3qJbjEmkpL5SvcrVEGUyMgLz/QuLCFM1gPn+BTIBMKkiZ/yq7yyMujrjpxirrJ1MfDGZTlJnKLxYXdGbOIk7ESsFtxWPcTHg9YGd+xcuLQgYlwRq73S8Cgol1C0b1IBhlg50IHusIKuCo66FgCsKn5eLBr9UFR7u5y/YqamhnLY6cgKqvvPzfIp5V01AP/X1ym+flVrAqREz9s978w/yGbla8n+k1k7OZ4931Oz3rnrZUId5gxVzVQ/UYCImxQ9mX+lQXmRF4bmWITZOnhlRbNzMAAkcB6wUq/qhhgI8GTc0R58VZANuY2DFQ0R4G9PKxeQyLt/gL/6iAz/kBUdEP/CMCDKNOOHFwg48CFZtW55A2jLjg17cxrAkvIwK09rRCF9HKUVl7e1lcbJKyX8kQmvoHtlQ+KYvVA+uvE/0INdD+W7A/I7Odin9EnW+gQjQ9fmG1BTbqPaHePvhs9vyfIPe6CO60QJvNHxCW5xv0Nt8TLcZ3tXpgbRcI9PbnpFtZz/foDf4lG4wPFAjVzuK8w16e89o9i5NjDtINMb1i7TWdPOtnmBL0anG+E4R0VT4CKQlm/l7aml6/oHOaplmUpVmiKZ3nGZS/bL6Id3+DtKMwegjutECbzQqkhybbD6m2wzv5G3TjMH2jGw7d5oxGHxKNxgepilpxmDvGc1eZXA5CjtJM6ZEk9ZeLpR0f8lcXj0o1Bm7RzYWPgqhqeZztYq9OJOVH23SmbwvTZZ5hmp313nGM+QZsv1d5Bm90Ud0owXeaFQoOTbZfEy3Gd7DW+cZve0Z2Xb2PKM3+JRuMDxOk/KM3t4zmr3K4HLToaPj2rW3JaReLYNv9DnMVFKuMVXV2yNbCzzJBU02/5Kf6b2bH/69/DZRXnHusdpqlY98MP9FfnD3fn7tvY5on0y0GsgZT2FTTRQoE4nm3SCbt7oj0fqA8vwX8/d1Jr5INhF42Aqxx2o+oUy1EXjYCnytvRfr7Dsg27eaiNueUdaa1yebt75DyqlfHhVMvdpDymQyYDbDH1JOk3jHS3XW/oBuLTChIY8op97iiHLhZp3VN+lWAxNbu8lItYucetf6NRiHdAxgNiPMSaoDhNL2yw1hPqJMphBICnA/Up7dWhh2dZJCNRiYAsEb8oC4kwHjzgmdCpg1bRxRJtsIzJqII8qLSPNSzRC9RbcYk0dJfaU639AQZTIyAvMR5UWEqRrAfESZTABMqchZruo7C6OuznIpxipr3WHkxa43dPxRMlYnSiZOmrqhM/aiyBuM3OEwbdrXe31g64hyw/VNqY+DhNLppso1UJjpsg5kjxUEcXgNOpP+Q8O0+Ze9svjYg/xl2KV3bNULtf+cf3K/fCPX3Q7lf38zf3+7lx9tvpO/r/tQztPvqbO/jufLb3yR70EWVeke5e/L3p99Nf8gL0ryfv65ad2Y0bEC7lj4bLmVb/+vXv6C8NNe/i75Y7Xekb92/ED+nvPZ+fWe+sF8FUS9u/wzVd1Fvb48/3j2KL84UtcA8496+V/u5kfS1T+pDmb7rvz0kfz33lMvMKtiMHdzY/Ji9upfilz3vyXCfe6/PF88KH/1w/xF6gfqo/w9v1QnvS8vyCgDH+dbziX9B8U/oH6seEaVn8lPhV8qUVgcFX+Q94On6rfO7l7vlb87r0nzOH/2a/mpeov6H+d/pw7OF7/7weKd/cIxX+a/bP5T+ew313te8ZA0qvTT12XJgPuzR9d7vvTCb6onnhRn1at3s+Xn3/byvvp36pMCef6P13vuTtgrOryux95g7bGI45xWFlAYUXgOs+s4vsfKYeMkO2y144CVY1Vo1nC0XrRhxNiAk+yseAgxYGP1YbEG4Zenn4u/6MAPecERoQ88cYbMNk94sbDDDoJV25YnkLbM+KAvTrLns5X/8up4PHljXwrwk1x/K2eM3MRNR8HUGQxHAycMR0NnGI7lp5PJcDyaiqFwh7cvz2B8seLHyWuThXcuu7H4F+kDQy2nvKw/avmy/qClmppd9ReMMp/JrPZ9EBx8Kq2IXtETvcJEtJr9QUTwqbUE2t3VE+3uMiAtaTNzlzRvj1vpkp67/bKf6Jf1Xq47mqXWTVbAFysfqz0PxIDsedLwV0yGv0I1fLWDgQxHdjBp+O6uyXLZ/wimLy1crK8j6Q9evOzVnbtQyWStnUhv9CtkozvpQHqjVc8iWL20VrS+vqPXEy97dauZfmq+Fr+TvqM3+hWy0Z30Hb3RqlMRrN6IuBNsvyyFpYwzifwQpPJDGMmc5sfyQ6CyWxwbeledWPVT86XYnfSuYPsVifWKwnpFYb2isF5RWK8orFdMWK+QsTrpf4FMfpJLBatEfZRk8qNEkzlRssmPQZ4fDXSqBxPw8knTujtquP1yKDurkF00kj00kv+NZceNhfwj+65JhKnJew2w+V7cTrppuP2KhHpFQr0ioV6RUK9IqFck1CsS6hWTQCNDddJJQ9kDQ9VTheqdkeqckfpbrDquRJMfVOc1ajgS3VIfVTH10llTf3VbyrCXWDCDV6dM27pe2FM7Lz1vxzjX/6E6BlLDaL65CXgKZgkF3ifLPV2A/X9Btj9E2w+3/BbA8h+RLRcYy+nRrjw/AkB5mYyyGtuaUbCd6BRg/ytk+4HHXigxTDp1qzLsamSiGJyvU8R+PBlFAyeMo8AJ0zhxkmQwdEaJ7w6TKIpFWC5KmoPW6wPjKqWdwFWFL5E3mGy82gAmcK6A+kA71BrR2w830dhdX2ZDzrvIeBKFo6kYOYNRMFFLuWMnEZO4upRk7PvjwcZ0kQjURSKsv2A+WFcXiQBdhAt5qYtE02eii8SgLlJ3d0+Nv5p8sK4uEgO6CBdysZ6QxIEYe6EzCKJIPRs7iTtO6u7KXF8XSUBdpO4iDa2/YD5YVxdJAF2EC3m5i4hnooukoC5Sv+pv9leDD9bVRVJAF+FCXu4i0bPQRXwX0kX8+sV9s78afLCmLuK7zV2EDXm5i8TPRBfxQF2kfg3f7K8GH6yri3iALsKFvNxFkmeii/igLlK/em72V4MP1tVFfEAX4UJe7iLpM9FFAlAXqV+8NvurwQfr6iIBoItwIRe768KbBGNXzn7CSf7sQD479Tazi4SgLhJi/QXzwbq6SPNK78tsyEtdxPOeiS4CWl1VzUjxV5MP1tVFAKurbMjLXSR4JroIaHXVRy81wnywri4CWF1lQ17uIuKZ6CKg1VUfvdQI88G6ughgdZUNOe8iozDyvDASTuj5afXsZLyZXQS0uuqjlxphPlhXFwGsrrIhL3eR8TPRRUCrqz56qRHmg3V1EcDqKhtyUc8sGYVhkI7UhrCnnk3Vs/FGdpEAtLoaoJcaYT5YUxcJAKurbMhLXWTgPxNdBLS6GqCXGmE+WFcXAayusiEXFzj7w/EoDmJnNHEH6tl8V3hQPbtRhwEC0Opq4GP9BfPBuroIYHWVDXmpi4SDZ6KLgFZXA/RSI8wH6+oigNVVNuSlLiLGz0QXAa2uBiHNX00+WFcXAayusiEvdZHYfSa6CGh1NRA0fzX5YF1dBLC6yoa81EWS4JnoIqDV1QC91Ajzwbq6CGB1lQ15qYuk0TPRRUCrqwF6qRHmg3V1EcDqKhvyUhcZpM9EFwGtrgbopUaYD9bVRQCrq2zIS11kOHomughodTVALzXCfLCuLgJYXWVDXuoio+mz0EVC0OpqiF5qhPlgTV0kBKyusiEvdZGpeCa6CGh1NUQvNcJ8sK4uAlhdZUO+6CKJmzwTXQS0uhrSlhobfbCuLgJYXWVDlv/7K9VJbq/3ooGwefnwh2H98qG5bnIHFw0A7P8Lsv0h2n645bcAlv+IbPnqYGp+u71FJ8oAKC+TUSI0CrYTnQLsf4Vsf4y2H9yTpFO3KsNW7FXXpxAMVhYPvKnvCd910snIVQFsgw/Uh6D1/DDEuQLqg3XlLcB6Phty0UVGg9E0HAn57EBsehcBreeHAu0vkA/W1UUA6/lsyHkXGUaj4SDwJ84ollpIPpuocwjRZnYR0Hp+WL+4rfEXzAfr6iKA9Xw25OKEUurF01HiOZ6IR9Wz43QzuwhoPT+sX9zW+Avmg3V1EcB6Phvy0hzaGz4Tc2jQen5Yv7it8RfMB+vqIoD1fDbkpS4Ses9EFwGt54f1i9tGfzX5YF1dBLCez4a81EVE+Cx0EQFazxf1i9tGfzX5YE1dRADW89mQl7pI9EwchRWg9XxRv7ht9FeTD9bVRQDr+WzIeReB3cS3IV0EtJ4v6he3Nf6C+WBdXQSwns+GnHcRkcgvTYa+Mwnks5s96RWg09ICuYoI9cG6ukjzSu/LbMhFF5lMXV9+zXFj4atnN/i1HAFaXRUh2l8gH6yriwBWV9mQi6WzwTRMPC91xmKy6UtnArS6KgTWXzAfrKuLAFZX2ZCLV4TH/iRNw4njjeNFxNnQpTMBWl0V6KVGmA/W1UUAq6tsyMXqqhe742EcO1NfToE2PIqAVlcFfqkR5IN1dRHA6iobctFF5OwniIdTJxmG8eJZbzO7CGh1VaCXGmE+WFcXAayusiGrE0r50kiBLefWaz2pJJqXEX8o6pYRA9dd9UWXJ5UA9v8F2f4QbT/c8lsAy39Etnx1UDUfj2nRiTIAystklAiNgu1EpwD7XyHbz3lSSaRblWEr9qoaTwSD88g0mA6jKJ46wWg0ckI3GTmD2A2dSE7H4yieeKPJxizaRqB1/ahukVvjCqgP1pS/IsC6Phty3kXS2PX82B84oS8VcxiLiTMcCpnrRlHkiVgkk8l0Y7oIaF0/qlvk1voL5oN1dRHAuj4bct5FpvE4GA9c14m8kXp2kDqDSRQ5SRzH44mcaQ2TK+VZ19ZFQOv6Ud0it9ZfMB+sq4sA1vXZkPMu4k/HsexOqRMkw/Fi3j3YyIlSBFrXj+oWubX+gvlgXV0EsK7PhlzsDk6CYRgEI2fkDvIF3g0+EhuB1vWjEOsvmA/W1UUA6/psyMtdZPxMdBHQun4kiP5q8MG6ughgXZ8NuXwhTDX4OpdZouaF6x9GdQvXgeut+qDLZRaA/X9Btj9E2w+3/BbA8h+RLV8dTM1z+xadKAOgvExG6WCZBWD/K2T7OZdZomirMuzKMgvJYGVxIGdNg2Q8cSZD33fC4dRzhpPBQMYzKZ0HUTSN1QrOhuQt0E5SVLetonEF1AfryluAnSQ25OLIwihM0sk0ciaiON4wlDluOt1MaQPaSYrqtlW0/oL5YF1dBLCTxIZc7SSV2OveSYqaF9F/GNWvSQervuhU4jTb/xdk+3klTrPlPyJbvjqomvNqi06UAVBeJqN0IXGa7X+FbD+rxEm3KsOuShyKwcrigRiGIhJjZ+hNx4tz4JtZFjsG7STF9dsqV1wB9cGa8lcM2EliQ17qIrH7THQR0E5SXL+tYvRXkw/W1UUAO0lsyBuyehM3b5X8MK7fKglXfdCltAHY/xdk+1mlDcDyH5EtXx1Mzfm0RSfKACgvk1E6kDYA+18h288pbWJ/qzLsirQhGawsDoeRF8YidiaDJF4EsPFm5i3Q3mVcv5F3xRVQH6wrbwH2LtmQl6RNEjwT0ga0dxmHWH/BfLCuLgLYu2RDrlZvysi3donTvEn3w1jU+iJa9UWnEqfZ/r8g288rcZot/xHZ8tVB1ZxXW3SiDIDyMhmlC4nTbP8rZPtZJY7Yqgy7KnEoBiuLx+PRdBqNIidIRt6GH8+KQW/DxRHOFVAfrCt/Ne+nvsyGvNxF4meii4D2MOP6DT2zvxp8sK4uAtjDZEMuV29U9l+rtGnepPthXL9Jd+VC6k6lTbP9f0G2n1faNFv+I7Llq4OpOZ+26EQZAOVlMkoX0qbZ/lfI9rNKm2SrMuyqtKEYnE/NI3cYR0P3WbhpNwbdbhfX79FpbtSH+WBdeat5H/VlNuS/3YwiAknz5twPk/rNOfP96R3kLYD9f0G2nzVvASz/Edny1cHUHCxbdKIMgPIyGaWDvAWw/xWy/Zx5K3G3KsOu5C2SwRd5azB5FvJWAtotT+q3jjX3LMB8sKa8lQB2y9mQ8yXlHHy1D6w64p3J6N1X33yDwQ/Z2eFzLyfB9suJ2H7Zc00uqN92S40jdjXigEDgQUdZ/4q0/hVp/Ssm618hW78ab0DWg0OOMl7GlmBbfhDyg8l++W0KgCLwCoB1HzVNmvf2fpjU7u15a32bBmD/X5Dt51VGzZb/iGy5wFhOD1FVqG5GeZmM0oUyarb/FbL9rMoo2KoMuxqZKAbnFrv+ZBpEqohKsSS5ycoItNmehDhXQH2wLmUE2GxnQ64228sWX3v+at5n/GEian2x1lclAPb/Bdl+3vzVbPmPyJavDqrmoNmiE2UAlJfJKF3kr2b7XyHbz5q//v/VXVtvHDl6/SvBPAWQCfB+ydsiwOYpeZAmI3VjXnjdNeKxFx5vbsD+95BVrV6lu7rqKwpsUgNM25ZL1ndOnyY/nlNkiYfXwq7nr5qCp86aGMwcT8jqec/XwDeLaVDYruU+KqAc9Jq/AGF7M8izRFRwLJqAmJWuXBuRtUaiQKQk1mPnzDAnKmlQ2K5Xk+dFvkAc9JIIIGxvBnnugjknSUiPFOWnax1VYkyJgDYM69WIb4kvGAe9JLIdwx6aQT4dO0ANV4YVOdnRRxFQ9KlXc8AlvmAc9JIIIPpsBnk+USlppbj3iMjkzrf3jHkMvgFt2zSrgcsSXzAOOknEbIdih2aQ30okfgiJgIIos5rKrPC1wUEviQCCqGaQ30gk4A8hEQqSyGpscpuvLQ56SWR7Q9+hGeS3EqEfQiKgTXRm3b++zdcGB70ksp0xHJpBfisR/iEkAvL1Da/ka4ODXhIB+PrNIL+ViPkQEgEdAGpEJV8bHPSSyLbTe2gGeZKI9to6ow0yrjzmaVoge4WRDsZyz6Jk1A8jEZC7anZbjTAOekkE4K42gzxJxDOS1aMcMlS9XiulH9IXMSB31ey2GmEc9JIIwF1tBnmWSCKRGaw+ggFvQO6q2W01wjjoJRGAu9oM8iSRqDA3nHlET6dSx5LnnI9uHCrGMyB31ey2GmEc9JIIwF1tBvmNRHj6CBIhGGSv5svqGNtioZNIMp5tlbQDfTpgyPrgWWlW+PRQ0ukQWDfkqoZgkMWaL9vLGIyFbjIBmKztQA9yOB7B2z5ifuvXjcSux+NBEDzXI+C7EcBrf4TU/lJf++WHavs+qndI6QkC5lAPRu4Gs1dKP0MQHOsRtLytLVf1cC7touRpM0lFzaVoq7A33DHEVDw/F3fQM0IIBrn8+bJ9ZEBZ6DaRAXz+dqDfykR/DJmAnP58WSVjGyx0kwnA628H+q1M7MeQCcjtz5dVMrbBQjeZAPz+dqA/4OoJ5Pjny/YyBmOhm0wAnn870JNMBGdeEuVQStSfrx3zATsEg1z/fNlexmAsdJMJwPdvB/q8p/7K2b+kArSZu4qJaU89webTgRCWX6jML0zeomLd4BaXVNx1b31BcSwojgXF8RaKYz2KyyUSCAV4lTTvsS8o8ispW+0Ljvx6A0i5tgZJgTLIZvsMdvMDmEeddc+86wF6EATP9Qj4bgTw2h8htb/U1y721F4/gp3H8m0wh3owd/F3thEc6xG09XfMw7m0hWGqpuZStA/S09ybo0DouS2PcsweisDyLLIe7SwcLQdjoVcPRSB5VjPQk0yU8TKaQJCgcjoW35Zrw6AygeVZZD3aWWAMxkI3mUDyrGagJ5k4LrlXOiJWdJWvNeVaNahMKEwmdC9jMBa6yWQ74zi0Az3YWR55FbDJRpbAund++8iwe7THAATP9Qj4bgTw2h8htb/U13754drux94hpScImEM9mHu0xwAEx3oETdtjwh7OpV23x1U1l6KNp04JblCSMZ57pFEnNFiuRfg+MqAsdJvQILlWM9AfcBUFy7WI2MsYjIVuMoHkWs1Azy40s5xYQ1EQKp1daz+oTGC5FlmPeBYYg7HQTSaQXKsZ6NOWuEANNwnpIM3o8SeB5VpkPeJZYAzGQjeZQHKtZqDnSUcIl5wIyHo2TVADHzpGCGhHS75sL2MwFrrJBLCnpR3oSSY4aEW1EshpSs8L80HvuSGgXS35sr2MwVjoJpPtXOLQDvR8M4VhJhiuUGKajH4zBYUFAXTdE19gDMZCL5lQSBDQDPRppROodzYhH9Pfbb5BexMKCwLouie+2PRDWOgmE0gQ0Az0POnIxIXwBgmtp9u4IrJBpCE32xIKCwJKgfsYg7HQTSaQIKAZ6DkvkjRwQShSQZw25w67bZ9Q2O4CutNrhLLQTSbbpvChHej5ABBBGaFGIO7zqogrrJCWeeQxQRPJieKJiHFkAnNhS7KyjzEYC91kAnFhm4E+LYgxN0wXDTmKeHS2PFhAIeeYxwEnzJIcRyYwF7a8lfsYg7HQTSYQF7YZ6FE23dJtkzG/9asmY14CXbBw19QZgOC5HgHfjQBe+yOk9pf62i8/VNsx5zuk9AQBc6gHI3eD2SulnyEIjvUImqbOVD6cS7tOnatqfpM66w+ROlNYAEBXvfBrMqAsdJvIIAFAM9BvZWI/hkxgAQBd9cJXGNtgoZtMIAFAM9CTTGjUWisSUVBKn8OC8w2cY+VEFBYA0FUvfIkxGAvdZAIJAJqBnkeTvJ6iLlEkpDudpadNpGN6MQwWALBVL3zxgwVioZdMGCQAaAZ6kkmSggdOFTIyr694cAFZK8rBrcQEJ1IKSYwjE1gAwFa98CXGYCx0kwkkAGgGet7CzzjhwjnklFSjp84MFgCwVS98iTEYC91kAgkAmoE+WXYJO2E94olP0ePI+4oYLABgq174EmMwFrrJBBIANAM9jybCRuKsLWHB6Mc7EwYLABjfyxiMhW4ygQQAzUDPuxSdxFKZKVMKw8sEFgAwsZcxGAvdZAIJAJqBft1+xmfg3befsW3vM0tg3Uekl2zcNQgAIHiuR8B3I4DX/gip/aW+9ssP17bz/A4pPUHAHOrB3CMIACA41iNoGgSwEgSwW0FAVc0fzuFlsCCArXviV2RAWeg2oUGCgGagZ5k4blngAqnk5bmVjoPKBBYEsHVPfIkxEAvdZAIJApqBPh+Exi91cEkF6MStKibmg9A4/pRfbhKwbnFfHbd+3+PPcu3HW7Uf62u/nJlAtYMnp9OhZ7n28rpcfJmjaqqfyv91jFaab3vjv+SLVlHePpjuHq00AMFzPQK+GwG89kdI7S/1tYs9tdePUK9jNQDMoR7MPVppAIJjPYKmrTTHD+fSroepqpqn3EoIghMOyBo/3Zau8kQZ9Jg9EoflVnw9wrkiA8pCrx6JQ3KrZqBH84b4djyTJbAez/Q9uROA4LkeQeMJbbv2l/raLz9c2yPoO6T0BAFzqAdzlwltG8GxHkHbCa08meVU2sKEVlNzKRoTwYV0AVGvzex4G4P5mGEHh0WnfD1FXDh2DsZCtwkNEp02Az1vsaMpeWUVMtGK4fseWHTK+V7GYCx0kwkkOm0Get5iV7bjUS0QFdEhzo3O3yUw4swQbA21OOJxZAKLTrnYyxiMhW4ygUSnzUCfLURxqYNLKkD+VRUTJwtRfToQWV6UyC+afjpQzPILyX+ktPyR8lv0rEcx+pKeOxuM6tOxIDsWZMeC7FiQHQuyY0F2vIXsWI/sPvajKvajnF4ztvyawf3hDwVdfiXlKwVfeV0GWP6NGoQF4ijPYuDbUVEetVajInZ178N9V3TbCJ7rEfDdCOC1P0Jqf6mvXeypvX4EPM8F22AO9WDusqLbRnCsR9B2RacezqUtDFM1NU/DVKAiWcWRFcwiLqhE1hiBdLLRh4CdTOHXYXowWIzLVxPNazKgLHTrwSAxbjPQc+CWbDlrVCNJk8pdGg25rS+PwsK54Y9UcqwHkglsPxdfTR+XGIOx0E0mkP1czUDPbboOQXlJkaJRIB4ZR8ZbiwwjmGvvBKfjbPsTsP1cYjX9WWIMxkIvmYjtmO7QDvQkE8kisYYIhCX3WVI4j0E8MSQ5Sx4Tw6gZSCawXEysRkRLjMFY6CYTSC7WDPR8az32KlBuEHNRI06TRpYRg1QIjidH8w/x48iEwmSyar0vMQZjoZtMtjOSQzvQpx0YmARlI0oa55FHU4GsdAY5I4yh2kdF5DgygYUSYtWfX2QMxEI3mUBCiWag521/0YQorEAspTzyyGSRs84hZhnXmOWBiQ0kE1goIfhexmAsdJMJJJRoBnpuYZlPEoeArCJ5VSQFRdo6jwIziibmDdbjhBICFkoIsZcxGAvdZAIJJZqBnrMrZ3TkkSCtc5PLtS63yudvYERGRmKyxIlxZAJ7rIZY9bqXGIOx0E0m23t7Du1ATzKxGmMnAkM6kTzy+CSQjtqipJIwueFlRutxZALbTCN2eo1QFrrJZNsUPrQDPckkjzBchrx4DuXQfG7z+shZTZEP+bdJZkW5gRbEMBdW7DYkYSx0kwnEhW0G+nQODg7MkXJfheGIp9LH5D+jYKwgLorovRtHJjAXVuw2JGEsdJMJxIVtBnrOdJQT3CiG8hIIj34kgYS5sHK3IQljoZdMJMSFbQZ6lolRIgmWB52EJeKE5XVzUA7JPO4kkXsb6fk4MoG5sHK3IQljoZtMIC5sM9CzvUY9SSavlrksxr7xufEtj2sJMeR/HdvAmBhHJjAXVu43JEEsdJMJxIVtBnpe6RijPE0YYVM8FusNKtvJcx+Tl0u58Y2Kk3FkAnNh5W5DEsZCN5lAXNhmoOeVjpE+YC6R0GVVRDBFmuXfJWVwklJ4Lc04MoG5sJLvZQzGQjeZQFzYZqBnmaSEI6MaEV/yH+IZstGGPPwEorXVfqQFsYS5sFLsZgzEQjeZQFzYZqDnBXFy5ZYliiL2EXEfODIEYyQSCVLwRAMdx16TMBdW7jYkYSx0kwnEhW0G+m+DPH1FbpuM+a1fNxnJJQt3vQ0bgOC5HgHfjQBe+yOk9pf62i8/VNv3/b5DSk8QMId6MHI3mL1S+hmC4FiPoOlt2LLchi1v3YZdVXMpGjvDlfYayZjyaEZDRC4SiqgTDgvsGCUDrZ5gAYBc98KvyICy0G0igwQAzUBPMmGYaorLXS6JJMRdXpprJjgi0lmZl1pe8ziOTGABgFz3whcYg7HQTSaQAKAZ6FkmgQbvPUXeaoa4ChKZxBVSmDLlbXQsjnPjpIIFAGrdC19iDMRCL5koSADQDPR8DwvlSWo7hQV09JxIwQIAte6FLzAGY6GbTCABQDPQs7NrmeLOakTzL4gHapHR1uX1ufCaaudw4uPIBBYAqHUvfIExGAvdZAIJAJqBnmQS80QUcFaTVqHYe6lYNvmPMThpA5M68IFGE1gAoNa98AXGYCx0kwkkAGgGerbsSBQE24Q81hhxrgQyUXmU5zrCnKLOGzGOTGABgOJ7GYOx0E0mkACgGeiTZVcGi66Wndr2t/NbL1ZZoJcs3NWyAyB4rkfAdyOA1/4Iqf2lvvbLD9W2R/QOKT1BwBzqwdzDsgMgONYjaGrZKfFwLu3asququRTNCcGU0IBk2SiQL85LcxETcoJhpQUjthxvPcpEBsue1HoMc0UGlIVuExkke2oGet5PxKXnLnDEZJ7vuI0EGY8DiiaKaLE000Q6ikxgOwDUus29wBiMhW4y2c4jDu1Az1vihaUh5Mskl7k3SlogZwJF1ud+3AeteRrIsoMFAGrdC19gDMZCN5lAAoBmoE9b4iNz5WljPIayW8BQ5Jyd7pBwVBgqqKHjyAQWAKh1L3yBMRgL3WQCCQCagT5ZdiRPQlEib7hGXJXbZ5wsx7YaTTyTTA10+5SGBQB63QtfYAzGQi+ZaEgA0Az0bNkZanPjopEJZcMrz7pyIRmU/0RjsMTygQIADQsA9LoXvsAYjIVuMoEEAM1An7yY3Kb09WL0tr+d3/p1f/v2w5Du4cUAEDzXI+C7EcBrf4TU/lJf++WHanvx/w4pPUHAHOrB3MOLASA41iNo6sXo8lyCU2nXXkxVzaVooq1JmjtksHeIu3L4WNL5dywmwUNgVI9z+5SGZU96PYa5IgPKQreJDJI9NQM9yyTPbolRjxTmpYXWefpzmKDgOBOSU8zUOKsnDcueNN/NGIiFbjKBZE/NQP9tHgIloUY4FEzIC3JrDbJGOaSjTTLovP4SfByZwDafaLGXMRgL3WSynUcc2oGeAwAvNDOMIGojy9cmWU68THmlFaz1RgZBBhpNYAGAXvfCFxiDsdBNJpAAoBnoOQAQKdisKSRcXosTElOeqvIYpIOx3LMo2UCnWGpYAKDXvfAFxmAsdJMJJABoBnp2dgUjxomErBBFUkwgzaTLw0/M/YwSQlsxjkxgAYBe98IXGIOx0E0mkACgGejzPbveCo+ILLsFAiXI2sgR0d57bIPMshpHJrAAQK974QuMwVjoJhNIANAM9EkmwiZP8oxkyhl1InFkKVdIE8cp8wJTMc6kY2ABgFn3whcZg7DQSyYGEgA0Az3LhAlONZeIRmIQzwJDlgeCvFYhGq4jGejWbgMLAMy6F77EGIiFbjKBBADNQM8yEd5iqXxud4VGPCaFDFMJaectS46bIMbJiQyFyWSn1whloZtMtk3hQzvQs0xsCin/U8jJ8ii/RChyeVmEYm5wWJYV93icBbGBubBmtyEJY6GbTCAubDPQk0yMdSyVR4MQEfIEZaVBWkeFXDTGUqKplAPJBObCGr6XMRgL3WQCcWGbgZ5k4jDHzBKcV0W23Mig82XSYsSCSFgFQ7AZ52wXA3Nhy/6GfYzBWOgmE4gL2wz0LBMirEtMIuXKk2SJSchpxpGPjnHrufLlIcajyATmwprdhiSMhW4ygbiwzUDPMlEyr5LLiZcCl5jQ6SwpplAIUorobZQDnWJpYC6s2W1IwljoJhOIC9sM9CwTlyIXkqBIKM/X0oBM1A55Lw1OecEkywOBR5EJzIU1uw1JGAvdZAJxYZuBnmTimUspqTwtBR7yBGUwygshjoJVingXDPNqHJnAXFiz25CEsdBNJhAXthno+RRLTyXhiSPChCz3plhkMGYIuyRp9EFgM4xMKAa5sPmyvYzBWOgkk4xnWybtQM8yCYpLlTtdz2J5wmqMSCufRx4RaUwSs8iGuVufYpALmy/bzRiIhW4yAbiw7UCfTk4wVgmaELEhT1BM5ZGHlpgwYmmF9nl+GsaFpRjkwlK825CEsdBNJgAXth3o0936BXfPu/Up3jYZ81u/bjLySxbuebc+BMFzPQK+GwG89kdI7S/1tV9+qLZvD3+HlJ4gYA71YORuMHul9DMEwbEeQcu79XNVD+fSLkr+wx/qai5FY54MV7l7/gB3xFEMCgDyZfvIgLLQbSIDBADtQM/31zLmPCYSSU1oWZAnpGU0SNK8BGOJsSCG8WIoBgUA+bK9jMFY6CYTQADQDvQskyBdsMEhlgzLvZEhSAvtEM4dEg9RezfOlniKQQFAvmw3YyAWuskEEAC0Az3fnKAoTXl8QUmU7fMh5JHH6IBw0EwzEgQTcRyZgAKAfNlexmAsdJMJIABoB3q+OYFoJmyIyEefrzU2IotlQi5pIVU0UruBLDtQAJAv28sYjIVuMgEEAO1AzzmRMFz6UG6cS+U0bpFHnujzyMNEitZqY5IYRyagACBftpcxGAvdZAIIANqBnmWSxxZfDlhIsSTU5fmtlhGHEidURYKx4OOsdAgsACDrXvgSYyAWesmEQAKAZqBPAQDhTiaOqJAccW0UMjJoJLkzKUSf/+fjyAQWAJB1L3yBMRgL3WQCCQCagT7JZPKBDaIyWcQjJ8iR/EcZgpWGWyO0GEcmsACArHvhi4xBWOgmE0gA0Az0LJMYoivbl1VyuY/xwuaRRxvkuHQRY+MoG2g0Ad2GnS/bzRiIhW4y2TaFD+1Az3GiYYFxqZGzzCOuGEZGkFAeCW1kZJThFMaRCcyFJXwvYzAWuskE4sI2A32KE4vJ2jVOJNsmY37rxSoL4pKFu8aJAATP9Qj4bgTw2h8htb/U1375odrOr94hpScImEM9GLkbzF4p/QxBcKxH0DROJOLhXNp1nFhV8xwARC2CJiiy8vhxrDgyjBpkhdaG64CJGycAILAAgKx74VdkQFnoNpFBAoBmoOdzWGJwKeX5LuTVN+LGaaSpNyiqyARLTnk2zH4iSmABAFn3whcYg7HQTSaQAKAZ6NNeZ2epy4usLB6drxUhq4lJxHBeaGW5WTXOGXGUwAIAsu6FLzAGY6GbTCABQDPQk0yItc6XZxlxVja88qwrXe7jZJpIy13+9xkeRyawAICse+ELjMFY6CYTSADQDPTcm9gQlAoMCV+OWZY4r7mMVShw65LTWtowjkwoLACg61740jQNYqGXTCgkAGgG+nRrN9cWk4hwkhRxag1yIjgUVFQ2Gk2JE+PIBBYA0HUvfIExGAvdZAIJAJqBLl7MhHwGXkyLrp4M3fa5swTWfW51ycZdPRkAgud6BHw3Anjtj5DaX+prv/xwbZsA75DSEwTMoR7MPTwZAIJjPYKmngylD+fSrj2ZqpqnvkcLHpmbTr70o9/iTWEZFF2PY67IgLLQbUKDZFDNQL9OaKfPZzmev++Eth21ZAnwVTbMzc/wXSa0bQTP9QgaT2jbtb/U13754doeQd8hpScImEM9mLtMaNsIjvUI2k5o/OFc2sKEVlNzKVp5xZ02AUWBVRnVYm7T1agTGmwzSvlc7CEDykK3CW07Gju0Az0v5GWeMYVxKFLnh5cJLIui67HMAmMwFrrJBJJFNQM99T1vGp+/6+CSit+j//H529cGTDz9+7/+Y4aob2FfDVg4vsR+c2oCIYDPTqXs462yj/VlX85HoLLBU1Kpusw8y2WXv6mpe8ogfh2kdd6OY/IoshrHcHrz3blL67yN4LkeAd+NAF77I6T2l/raxZ7a60ek89i8DeZQD+YurfM2gmM9grats344l7YwTNXUXIrWJOhoWW6dbEyIpyiQ5toiYpIgTIsk7QnWCD0RLCqlq6nhNRlQFrr1RJCotBnoc090pYNLKkBTcxUTc0/EyKcDzUjyi8kvCt+ggq3GgfzqCJ/7tkgZxbGgOBYUx1sojvUo7tIxZRT5NcMor6a83gBSrq1B8qaH6qi4SWw3dbaaJ3L4yTYgGLt1Nknsprpqa7+PumZd3VZUTfVvFFVmsK5dOdsOpX7JF62ilDffo3t05QAEz/UI+G4E8NofIbW/1Ncu9tReP0K9dgcAMId6MPfoygEIjvUImnblrCS07FZCW1XzZD8pqqKXFnElGeJGaaS1dchrip2WUglufh2lK2ewhJathpXXZEBZ6NWVM0hC2wz0JBOqFROBcGSZlMXVVEjjoBHGAgupNTGCjiMT2C7BsgdyH2MwFrrJZDutO7QD/VYm8mPIBBaPlacCVDG2wUI3mUDisWag38pEfQyZwOIxJisZ22Chm0wg8Vgz0JNMmCCRhXJiCo/TtTZfm8igMoFt1WLrKc8CYzAWuskEslWrGehJJp5LQrgMiBNqXq+NYVCZwLZqsXWXfYExGAvdZLIdhxzagZ7vRaUueGUN8hHbcm1AWuRvOF0bKA3jPF6BwfIHtm7FLzAGY6GbTCD5QzPQF/ei8l87W3d8e0fSL/miVTb0JRt3te4ACJ7rEfDdCOC1P0Jqf6mv/fLDte0VvUNKTxAwh3ow97DuAAiO9QiaWnccP5xLu7buqmouRVuJnZI2IROtGH0VxWG7Bfl63HJFBpSFXhMah+wWbAb6HKhf6eCSClC2VsXEHG9yVuJNcYuAdfcafhM8CAZ87JnjzVz78Vbtx/ra7xJv5trL63LxU6xeUf2beLP7TYd82xvPo8qqNy7IzffoLj3SNoLnegSNe6Tt2l/qaxd7aq8foc5j9TaYQz2Yu/RI2wiO9Qja9kjlGUOn0haGqZqap6IxjYlJkSdKT4bvkWC5VXma9R4yoCx065EguVUz0BcnKvSf0LbjmSwBscrG7Tv27jKhbSN4rkfQeELbrv2lvvbLD9f2CPoOKT1BwBzqwdxlQttGcKxH0HZCK6dcnkpbmNBqap68yaSV4gEjIpMro5ouo5oZdEKDRaflgep7yICy0G1Cg0SnzUC/lQn9GDKBRad8NUVcYWyDhW4ygUSnzUDPmZizPniGkQ6clWtdiVndoDKBRad8NUVcYgzGQjeZQKLTZqDPFiK71MElFSD/qoqJ2UIU+FN+4flFFjNRqltUrMaDovNeiYziWFAcC4rjLRTHehR3sRUzivLKy6ucLMYbQKY9OxVIRrIYxXby9Eu+aBVl3x0UAATP9Qj4bgTw2h8htb/U1y721F4/gr2O5QAwh3ow91iRARAc6xE0XZGJEsOKWzFsVc2laB+kp1ZhFAhVr/1WlGP2UAIWw4rVRPKaDCgLvXooAYlhm4GeZSKES66cJe5ZPN+DpMa8/UxQmEzobsZALHSTyfb2sEM70JNMhGEmGK5QYpqc2/I06GgC248l1tObBcZgLHSTyXbMdmgH+m/z47jKm963Ld6ObfJbz1dZ6Hv0MwDBcz0CvhsBvPZHSO0v9bVffqi2+7B3SOkJAuZQD+YubfE2gmM9grZtcTkp81TaQltcU3Mp2njqlOAaJRnjuTdSg05ksK2AQuwjA8pCt4lsO147tAP9Vib2Y8gElmeJ9WjnNmMbLHSTCSTPagZ6vo8naq0ViSgopc8t9Hmjz2CrJ1ieJdajnQXGYCx0kwkkz2oG+nQ8s4iJ4vJUbMbPkhKDjiawPEusRzsLjMFY6CYTSJ7VDPQkk8ijcykYlKKOiJPAs6ScR94yThM1CqurA8H6yQS2FVCsxywLjMFY6CYTyFbAZqBPll3CTliPeOLTgnzkjcUS9tQ2uW5zLzAGY6GXTOR2HnFoB3oeTSJVRkuGnJVp9ElHwgIAue6FL32wQCx0kwkkAGgGeu5NnMRSGYpUEKFcG5GT0qNApCTWY+fM1T0W/WQCCwDkuhe+NE2DWOgmE0gA0Az0aLeiy22fO0tg3efu+ywkAILnegR8NwJ47Y+Q2l/qa7/8cG1biu+Q0hMEzKEezD0cXgCCYz2Cpg6vLHur5K29VVU1T+0xKP0eZUKD7a2SfB8ZUBa6TWjbucShHei57zFeRhMIElSG4VdRsCBAir2MwVjoJhNIENAM9CQTxyX3Kq/JWdFVvtYMHARIWBAg1z3xBcZgLHSTCSQIaAb6tT0+tV392+NtvztLYNXvln2PHgAgeK5HwHcjgNf+CKn9pb72yw/Xdj/2Dik9QcAc6sHcpT3eRnCsR9C2PVYP59IW2uOamt8k2x/jBggJy6LkaixzTQaUhW4TGiSLagZ6lonjlgUukUr+fNJp/q4xZQLLouRqLLPIGIiFbjKBZFHNQJ+34PFLHVxSAdrrVcXEvAVPlcdiqVuneKnVlEXSSwLuu/FOlYdh3aj9WF/75cwEqh08OZ2226npEVg3ip8eiFVR/UhOs9qOZ36hajWekbe3RN6jlQYgeK5HwHcjgNf+CKn9pb52saf2+hHqdawGgDnUg7lHKw1AcKxH0LSVVuThXNrCMFVTcykaE8GFdAFRr82cnxmD+ZjRqYJFp4ruIwPKQq8eSUGi02agZwuRpuSVVR/iQFwF2zulVtOZJcZgLHSTyXaMdmgHepKJljRwqgWiIjrEudH5uwRGnBmCraEWRzyOTGC5leJ7GYOx0E0mkNyqGehXp/kEvH97vB3PZAmIVTb6nkABQPBcj4DvRgCv/RFS+0t97Zcfru1+7B1SeoKAOdSDuUt7vI3gWI+gbXtczgQ8lbbQHtfUPE1oAXuCaURBMnm6vUwoinQwlnsWJaP+12EmNFh0quQ+MqAsdJvQINFpM9CzhTjZzZdCuOQCZGBVUXHyEPUt8OtBC3x/LwgBfNw52YfLZR/ry76Pc7hcdvmbmrpL4aMcy6W2s5s8jKxnN33vTgUgeK5H0Lgp2q79pb52saf2+hHpPDhvgznUg7lLU7SN4FiPoG1TpB/OpS0MUzU1l6KVtk7qZBDRiSOukkTGGoa4yLOi90prPlBTBMtV1XrEuHQHHoiFbk0RJFdtBvrUFI1xuqku0aq+1Rvp1YBP4Zuf3Lv0RrpEqzdqP9bXfpcGSU/R6o3iy9/UVP+mTeqoqFsfKL0awyj4fWQgBLvFdGv2qi77PjpaLntSWEXdYyiI3VLQaoyjaGcFLZd9rC/7PgpaLnvSVkXdY8xq/JaCVhMeBX/qCAjBbgUtl32sL/s+Cloue9JWRd1jjEG37jbTfBUS/BYOEILdCrp1o1l12fdR0M1bzKrqHkNB8paCxCok0VlBy2Uf68u+j4KWy560VVF3KZzPdXc3HPW2hf9LvmgVZd8DTwEInusR8N0I4LU/Qmp/qa9d7Km9fkR6NT4AYA71YC7Hp20we6X0MwTBsR5BU8NRy4dzaQvDVE3NpegYqYgpGuQE+fue6EGPAdKwIwr1akh0TQaUhV6Go97epXZoB/psOE7wL7VwSQdoeq5i49QXmVv4Vy13dfU4+jv3RctlH+vLvk9ftFz25D1W1D3E6t7gWwpatewVPCoDIdiroBtlH+vLvouCbpQ9aaui7jeddUcFkRsKMqu2u+4ceNwo+1hf9n0UtFz2pK2Kukvh+tcx1mZme8/ML/miVZT05rtzj7UZAMFzPQK+GwG89kdI7S/1tYs9tdePSK89IgDMoR7MPdZmAATHegRN12ambCAztzaQVdVcisZOEoWJK7uIwugbyAwFrc3Maip0TQaUhV5rMwPZQNYM9N/XZvm/nz69+ck//dNPfyT5K//vZ87a+vTmh71+5fcf//Ml/p7Z+yl9+/qj/Oq/ffn2vfzGfv+TK//aH+kfBdcqM/3TV/tb+QE/f/4t/v4P/xb/6x8ev/1mv+af9vvn/81/Qeinn/76NcTvXz5/Ldd9/ZZ/yd9mv3z+09dCcPln//zt++f/zT/LfslXfInpR/72/4zff3z201d8vix+z1/7r+/2Lz/H/87f8+P7X2P+V1yGGL9PtbpvP358+23+XfniU0Hx+gM/LUDA03+Zt08/hc/2T9++lp9V891TwVXf+f3zn/5c+a0/vv2l5hvzd6bPXyag5dei6XzB79++5Le/aCH8883vLcKw339cX/CqhSKGv/7m4vc/fvueZTYLqPzun7+F8lP+JX6N3zPJ+bq/fP/2Y+4Py1Vfvvn/iFl+r1+OpZb5Q5m/+Pnrn/NH8kcp/v8ABnMngQ==</t>
  </si>
  <si>
    <t>object_element_guid</t>
  </si>
  <si>
    <t>id</t>
  </si>
  <si>
    <t>zeroParent_id</t>
  </si>
  <si>
    <t>material_guid</t>
  </si>
  <si>
    <t>work_guid</t>
  </si>
  <si>
    <t>hwd_guid</t>
  </si>
  <si>
    <t>cost_item_guid</t>
  </si>
  <si>
    <t>Номер п/п</t>
  </si>
  <si>
    <t>Код узла ИСР</t>
  </si>
  <si>
    <t>Наименование затрат</t>
  </si>
  <si>
    <t>Комментарий по ИСР</t>
  </si>
  <si>
    <t>Комментарий подрядчика</t>
  </si>
  <si>
    <t>Ед. изм.</t>
  </si>
  <si>
    <t>Коэф.расхода</t>
  </si>
  <si>
    <t>Кол-во БО</t>
  </si>
  <si>
    <t>Общее кол-во</t>
  </si>
  <si>
    <t>Цена, руб. с НДС</t>
  </si>
  <si>
    <t>Материалы/
оборудование</t>
  </si>
  <si>
    <t>СМР, ПНР</t>
  </si>
  <si>
    <t>Стоимость, руб с НДС</t>
  </si>
  <si>
    <t>Общая стоимость,
руб. с НДС</t>
  </si>
  <si>
    <t>1. Жилое здание</t>
  </si>
  <si>
    <t>c0809c3f-abca-44cb-b4df-aeebdcf5b50b</t>
  </si>
  <si>
    <t>1.1</t>
  </si>
  <si>
    <t>6</t>
  </si>
  <si>
    <t>Затраты на строительство</t>
  </si>
  <si>
    <t>1.1.1</t>
  </si>
  <si>
    <t>6.2</t>
  </si>
  <si>
    <t>СМР корпуса без отделки</t>
  </si>
  <si>
    <t>1.1.1.1</t>
  </si>
  <si>
    <t>6.2.3</t>
  </si>
  <si>
    <t>Инженерные системы</t>
  </si>
  <si>
    <t>1.1.1.1.1</t>
  </si>
  <si>
    <t>6.2.3.2</t>
  </si>
  <si>
    <t>Отопление</t>
  </si>
  <si>
    <t>1.1.1.1.1.1</t>
  </si>
  <si>
    <t>6.2.3.2.1</t>
  </si>
  <si>
    <t>Прокладка трубопроводов</t>
  </si>
  <si>
    <t>1.1.1.1.1.1.1</t>
  </si>
  <si>
    <t>6.2.3.2.1.1.2</t>
  </si>
  <si>
    <t>Прокладка трубопроводов из стальных труб на сварном соединении / от 15 мм до 60 мм</t>
  </si>
  <si>
    <t>Работа определяется по условному диаметру прохода трубы. Трубопровод с учетом фасонных и соединительных элементов, установки гильз, монтажа креплений
Выгружается из БО по объектам BIM-КЦ</t>
  </si>
  <si>
    <t>м</t>
  </si>
  <si>
    <t>db99b0bc-1e42-4755-8e87-1db04664f341</t>
  </si>
  <si>
    <t>610a4ceb-2ef9-4c80-b0d1-6284606e8a4f</t>
  </si>
  <si>
    <t>53d6ad3c-cb19-4e6d-9e30-8d878f9184d4</t>
  </si>
  <si>
    <t>1.1.1.1.1.1.1.1</t>
  </si>
  <si>
    <t>Крепежные элементы для трубопроводов / Стальных на сварке</t>
  </si>
  <si>
    <t>комплект</t>
  </si>
  <si>
    <t>214425297.1747058</t>
  </si>
  <si>
    <t>16743601.1747058</t>
  </si>
  <si>
    <t>6727ec6a-4763-4978-88ab-c820b8667549</t>
  </si>
  <si>
    <t>1.1.1.1.1.1.1.2</t>
  </si>
  <si>
    <t>Заглушка стальная эллиптическая D21,3х2,8(DN15) PN25 Cварка ГОСТ 17379-2001</t>
  </si>
  <si>
    <t>шт</t>
  </si>
  <si>
    <t>214425297.1732316</t>
  </si>
  <si>
    <t>16743601.1732316</t>
  </si>
  <si>
    <t>de64cf5c-ac3e-11ed-85e7-0050568d22da</t>
  </si>
  <si>
    <t>1.1.1.1.1.1.1.3</t>
  </si>
  <si>
    <t>Заглушка стальная эллиптическая D26,8х2,8(DN20) PN25 Cварка ГОСТ 17379-2001</t>
  </si>
  <si>
    <t>214425297.1732317</t>
  </si>
  <si>
    <t>16743601.1732317</t>
  </si>
  <si>
    <t>de64cf6f-ac3e-11ed-85e7-0050568d22da</t>
  </si>
  <si>
    <t>1.1.1.1.1.1.1.4</t>
  </si>
  <si>
    <t>Труба стальная водогазопроводная Черная ГОСТ 3262-75 DN15х2,8мм PN24</t>
  </si>
  <si>
    <t>пог. м</t>
  </si>
  <si>
    <t>214425297.4452</t>
  </si>
  <si>
    <t>16743601.4452</t>
  </si>
  <si>
    <t>28735d14-a366-11e7-80d8-005056881952</t>
  </si>
  <si>
    <t>1.1.1.1.1.1.1.5</t>
  </si>
  <si>
    <t>Труба стальная водогазопроводная Черная ГОСТ 3262-75 DN20х2,8мм PN24</t>
  </si>
  <si>
    <t>214425297.4453</t>
  </si>
  <si>
    <t>16743601.4453</t>
  </si>
  <si>
    <t>28735d15-a366-11e7-80d8-005056881952</t>
  </si>
  <si>
    <t>1.1.1.1.1.1.1.6</t>
  </si>
  <si>
    <t>Труба стальная водогазопроводная Черная ГОСТ 3262-75 DN25х3,2мм PN24</t>
  </si>
  <si>
    <t>214425297.4454</t>
  </si>
  <si>
    <t>16743601.4454</t>
  </si>
  <si>
    <t>28735d16-a366-11e7-80d8-005056881952</t>
  </si>
  <si>
    <t>1.1.1.1.1.1.1.7</t>
  </si>
  <si>
    <t>Труба стальная водогазопроводная Черная ГОСТ 3262-75 DN32х3,2мм PN24</t>
  </si>
  <si>
    <t>214425297.4455</t>
  </si>
  <si>
    <t>16743601.4455</t>
  </si>
  <si>
    <t>28735d17-a366-11e7-80d8-005056881952</t>
  </si>
  <si>
    <t>1.1.1.1.1.1.1.8</t>
  </si>
  <si>
    <t>Труба стальная водогазопроводная Черная ГОСТ 3262-75 DN40х3,5мм PN24</t>
  </si>
  <si>
    <t>214425297.4456</t>
  </si>
  <si>
    <t>16743601.4456</t>
  </si>
  <si>
    <t>28735d18-a366-11e7-80d8-005056881952</t>
  </si>
  <si>
    <t>1.1.1.1.1.1.1.9</t>
  </si>
  <si>
    <t>Труба стальная водогазопроводная Черная ГОСТ 3262-75 DN50х3,5мм PN24</t>
  </si>
  <si>
    <t>214425297.4457</t>
  </si>
  <si>
    <t>16743601.4457</t>
  </si>
  <si>
    <t>28735d19-a366-11e7-80d8-005056881952</t>
  </si>
  <si>
    <t>1.1.1.1.1.1.1.10</t>
  </si>
  <si>
    <t>Переход для трубы стальной Концентрический 26,9х3,2-21,3х3,2 (DN20х15) PN16 Cварка ГОСТ 17378-2001</t>
  </si>
  <si>
    <t>214425297.1508969</t>
  </si>
  <si>
    <t>16743601.1508969</t>
  </si>
  <si>
    <t>351e3d0f-a4e6-11ea-80f1-005056881952</t>
  </si>
  <si>
    <t>1.1.1.1.1.1.1.11</t>
  </si>
  <si>
    <t>Переход для трубы стальной Концентрический 33,7х3,2-26,9х3,2 (DN25х20) PN16 Cварка ГОСТ 17378-2001</t>
  </si>
  <si>
    <t>214425297.1508970</t>
  </si>
  <si>
    <t>16743601.1508970</t>
  </si>
  <si>
    <t>351e3d11-a4e6-11ea-80f1-005056881952</t>
  </si>
  <si>
    <t>1.1.1.1.1.1.1.12</t>
  </si>
  <si>
    <t>Переход для трубы стальной Концентрический 42,4х3,2-26,9х3,2 (DN32х20) PN16 Cварка ГОСТ 17378-2001</t>
  </si>
  <si>
    <t>214425297.1508971</t>
  </si>
  <si>
    <t>16743601.1508971</t>
  </si>
  <si>
    <t>351e3d13-a4e6-11ea-80f1-005056881952</t>
  </si>
  <si>
    <t>1.1.1.1.1.1.1.13</t>
  </si>
  <si>
    <t>Переход для трубы стальной Концентрический 48,3х3,6-42,4х3,6 (DN40х32) PN16 Cварка ГОСТ 17378-2001</t>
  </si>
  <si>
    <t>214425297.1508972</t>
  </si>
  <si>
    <t>16743601.1508972</t>
  </si>
  <si>
    <t>351e3d15-a4e6-11ea-80f1-005056881952</t>
  </si>
  <si>
    <t>1.1.1.1.1.1.1.14</t>
  </si>
  <si>
    <t>Переход для трубы стальной Концентрический 33,7х3,2-21,3х2,8 (DN25х15) PN16 Cварка ГОСТ 17378-2001</t>
  </si>
  <si>
    <t>214425297.1128794</t>
  </si>
  <si>
    <t>16743601.1128794</t>
  </si>
  <si>
    <t>c4611465-4129-11ea-80ed-005056881952</t>
  </si>
  <si>
    <t>1.1.1.1.1.1.1.15</t>
  </si>
  <si>
    <t>Переход для трубы стальной Концентрический 42,4х3,0-33,7х3,0 (DN32х25) PN16 Cварка ГОСТ 17378-2001</t>
  </si>
  <si>
    <t>214425297.1128798</t>
  </si>
  <si>
    <t>16743601.1128798</t>
  </si>
  <si>
    <t>c461146d-4129-11ea-80ed-005056881952</t>
  </si>
  <si>
    <t>1.1.1.1.1.1.1.16</t>
  </si>
  <si>
    <t>Переход для трубы стальной Концентрический 60,3х4,0-48,3х3,6 (DN50х40) PN16 Cварка ГОСТ 17378-2001</t>
  </si>
  <si>
    <t>214425297.52436</t>
  </si>
  <si>
    <t>16743601.52436</t>
  </si>
  <si>
    <t>e8c4439c-4971-11e9-80e7-005056881952</t>
  </si>
  <si>
    <t>1.1.1.1.1.1.1.17</t>
  </si>
  <si>
    <t>Переход для трубы стальной Концентрический 60,3х3,5-42,4х3,6 (DN50х32) PN16 Cварка ГОСТ 17378-2001</t>
  </si>
  <si>
    <t>214425297.52439</t>
  </si>
  <si>
    <t>16743601.52439</t>
  </si>
  <si>
    <t>e8c443a2-4971-11e9-80e7-005056881952</t>
  </si>
  <si>
    <t>1.1.1.1.1.1.1.18</t>
  </si>
  <si>
    <t>Отвод для трубы стальной Черный 90гр. DN15(21,3)х2 PN25 Cварка ГОСТ 17375-2001</t>
  </si>
  <si>
    <t>214425297.1735298</t>
  </si>
  <si>
    <t>16743601.1735298</t>
  </si>
  <si>
    <t>42bdc737-ce0a-11ed-85ea-0050568d22da</t>
  </si>
  <si>
    <t>1.1.1.1.1.1.1.19</t>
  </si>
  <si>
    <t>Отвод для трубы стальной Черный 45гр. DN15(21,3)х2 PN25 Cварка ГОСТ 17375-2001</t>
  </si>
  <si>
    <t>214425297.1735299</t>
  </si>
  <si>
    <t>16743601.1735299</t>
  </si>
  <si>
    <t>42bdc74a-ce0a-11ed-85ea-0050568d22da</t>
  </si>
  <si>
    <t>1.1.1.1.1.1.1.20</t>
  </si>
  <si>
    <t>Отвод для трубы стальной Черный 90гр. DN20(26,9)х2 PN25 Cварка ГОСТ 17375-2001</t>
  </si>
  <si>
    <t>214425297.1735300</t>
  </si>
  <si>
    <t>16743601.1735300</t>
  </si>
  <si>
    <t>42bdc75d-ce0a-11ed-85ea-0050568d22da</t>
  </si>
  <si>
    <t>1.1.1.1.1.1.1.21</t>
  </si>
  <si>
    <t>Отвод для трубы стальной Черный 45гр. DN20(26,9)х2 PN25 Cварка ГОСТ 17375-2001</t>
  </si>
  <si>
    <t>214425297.1735301</t>
  </si>
  <si>
    <t>16743601.1735301</t>
  </si>
  <si>
    <t>42bdc770-ce0a-11ed-85ea-0050568d22da</t>
  </si>
  <si>
    <t>1.1.1.1.1.1.1.22</t>
  </si>
  <si>
    <t>Отвод для трубы стальной Черный 90гр. DN25(33,7)х2,3 PN25 Cварка ГОСТ 17375-2001</t>
  </si>
  <si>
    <t>214425297.1735302</t>
  </si>
  <si>
    <t>16743601.1735302</t>
  </si>
  <si>
    <t>42bdc783-ce0a-11ed-85ea-0050568d22da</t>
  </si>
  <si>
    <t>1.1.1.1.1.1.1.23</t>
  </si>
  <si>
    <t>Отвод для трубы стальной Черный 45гр. DN25(33,7)х2,3 PN25 Cварка ГОСТ 17375-2001</t>
  </si>
  <si>
    <t>214425297.1735303</t>
  </si>
  <si>
    <t>16743601.1735303</t>
  </si>
  <si>
    <t>42bdc796-ce0a-11ed-85ea-0050568d22da</t>
  </si>
  <si>
    <t>1.1.1.1.1.1.1.24</t>
  </si>
  <si>
    <t>Отвод для трубы стальной Черный 90гр. DN32(42,4)х2,6 PN25 Cварка ГОСТ 17375-2001</t>
  </si>
  <si>
    <t>214425297.1735304</t>
  </si>
  <si>
    <t>16743601.1735304</t>
  </si>
  <si>
    <t>42bdc7a9-ce0a-11ed-85ea-0050568d22da</t>
  </si>
  <si>
    <t>1.1.1.1.1.1.1.25</t>
  </si>
  <si>
    <t>Отвод для трубы стальной Черный 45гр. DN32(42,4)х2,6 PN25 Cварка ГОСТ 17375-2001</t>
  </si>
  <si>
    <t>214425297.1735305</t>
  </si>
  <si>
    <t>16743601.1735305</t>
  </si>
  <si>
    <t>42bdc7bc-ce0a-11ed-85ea-0050568d22da</t>
  </si>
  <si>
    <t>1.1.1.1.1.1.1.26</t>
  </si>
  <si>
    <t>Отвод для трубы стальной Черный 90гр. DN40(48,3)х2,6 PN25 Cварка ГОСТ 17375-2001</t>
  </si>
  <si>
    <t>214425297.1735306</t>
  </si>
  <si>
    <t>16743601.1735306</t>
  </si>
  <si>
    <t>42bdc7cf-ce0a-11ed-85ea-0050568d22da</t>
  </si>
  <si>
    <t>1.1.1.1.1.1.1.27</t>
  </si>
  <si>
    <t>Отвод для трубы стальной Черный 90гр. DN50(60,3)х2,9 PN25 Cварка ГОСТ 17375-2001</t>
  </si>
  <si>
    <t>214425297.1735308</t>
  </si>
  <si>
    <t>16743601.1735308</t>
  </si>
  <si>
    <t>42bdc7f5-ce0a-11ed-85ea-0050568d22da</t>
  </si>
  <si>
    <t>1.1.1.1.1.1.1.28</t>
  </si>
  <si>
    <t>Отвод для трубы стальной Черный 45гр. DN50(60,3)х2,9 PN25 Cварка ГОСТ 17375-2001</t>
  </si>
  <si>
    <t>214425297.1735309</t>
  </si>
  <si>
    <t>16743601.1735309</t>
  </si>
  <si>
    <t>42bdc808-ce0a-11ed-85ea-0050568d22da</t>
  </si>
  <si>
    <t>1.1.1.1.1.1.2</t>
  </si>
  <si>
    <t>6.2.3.2.1.1.4</t>
  </si>
  <si>
    <t>Прокладка трубопроводов из стальных труб на сварном соединении / от 61 мм до 130 мм</t>
  </si>
  <si>
    <t>Работа определяется по условному диаметру прохода трубы. Трубопровод с учетом фасонных и соединительных элементов, установки гильз, монтажа креплений. 
Выгружается из БО по объектам BIM-КЦ</t>
  </si>
  <si>
    <t>81cd2aae-c903-42c3-8cb1-d8fc2984c3ab</t>
  </si>
  <si>
    <t>0ee7b202-099f-4174-af41-35d84bd87664</t>
  </si>
  <si>
    <t>1.1.1.1.1.1.2.1</t>
  </si>
  <si>
    <t>Труба стальная электросварная прямошовная Черная ГОСТ 10704-91 108х4мм</t>
  </si>
  <si>
    <t>214425298.4299</t>
  </si>
  <si>
    <t>16743564.4299</t>
  </si>
  <si>
    <t>a1f21520-9ec0-11e7-80d8-005056881952</t>
  </si>
  <si>
    <t>1.1.1.1.1.1.2.2</t>
  </si>
  <si>
    <t>Труба стальная электросварная прямошовная Черная ГОСТ 10704-91 89х3,5мм</t>
  </si>
  <si>
    <t>214425298.4281</t>
  </si>
  <si>
    <t>16743564.4281</t>
  </si>
  <si>
    <t>acacf4c5-9ea5-11e7-80d8-005056881952</t>
  </si>
  <si>
    <t>1.1.1.1.1.1.2.3</t>
  </si>
  <si>
    <t>Труба стальная электросварная прямошовная Черная ГОСТ 10704-91 133х4,5мм</t>
  </si>
  <si>
    <t>214425298.23147</t>
  </si>
  <si>
    <t>16743564.23147</t>
  </si>
  <si>
    <t>b6cba32e-c708-11e8-80e6-005056881952</t>
  </si>
  <si>
    <t>1.1.1.1.1.1.2.4</t>
  </si>
  <si>
    <t>Труба стальная электросварная прямошовная Черная ГОСТ 10704-91 76х3,5мм</t>
  </si>
  <si>
    <t>214425298.7413</t>
  </si>
  <si>
    <t>16743564.7413</t>
  </si>
  <si>
    <t>e917fc81-157c-11e8-80d9-005056881952</t>
  </si>
  <si>
    <t>1.1.1.1.1.1.2.5</t>
  </si>
  <si>
    <t>Отвод для трубы стальной Черный 90гр. DN65(76)х3,5 PN25 Cварка ГОСТ 17375-2001</t>
  </si>
  <si>
    <t>214425298.1735310</t>
  </si>
  <si>
    <t>16743564.1735310</t>
  </si>
  <si>
    <t>42bdc81b-ce0a-11ed-85ea-0050568d22da</t>
  </si>
  <si>
    <t>1.1.1.1.1.1.2.6</t>
  </si>
  <si>
    <t>Отвод для трубы стальной Черный 90гр. DN80(89)х3,5 PN25 Cварка ГОСТ 17375-2001</t>
  </si>
  <si>
    <t>214425298.1735312</t>
  </si>
  <si>
    <t>16743564.1735312</t>
  </si>
  <si>
    <t>42bdc841-ce0a-11ed-85ea-0050568d22da</t>
  </si>
  <si>
    <t>1.1.1.1.1.1.2.7</t>
  </si>
  <si>
    <t>Отвод для трубы стальной Черный 45гр. DN80(89)х3,5 PN25 Cварка ГОСТ 17375-2001</t>
  </si>
  <si>
    <t>214425298.1735313</t>
  </si>
  <si>
    <t>16743564.1735313</t>
  </si>
  <si>
    <t>42bdc854-ce0a-11ed-85ea-0050568d22da</t>
  </si>
  <si>
    <t>1.1.1.1.1.1.2.8</t>
  </si>
  <si>
    <t>Отвод для трубы стальной Черный 90гр. DN100(108)х4 PN25 Cварка ГОСТ 17375-2001</t>
  </si>
  <si>
    <t>214425298.1735314</t>
  </si>
  <si>
    <t>16743564.1735314</t>
  </si>
  <si>
    <t>42bdc867-ce0a-11ed-85ea-0050568d22da</t>
  </si>
  <si>
    <t>1.1.1.1.1.1.2.9</t>
  </si>
  <si>
    <t>214425298.1747058</t>
  </si>
  <si>
    <t>16743564.1747058</t>
  </si>
  <si>
    <t>1.1.1.1.1.1.2.10</t>
  </si>
  <si>
    <t>Переход для трубы стальной Концентрический 89х3,5-76х3,5 (DN80х65) PN16 Cварка ГОСТ 17378-2001</t>
  </si>
  <si>
    <t>214425298.30770</t>
  </si>
  <si>
    <t>16743564.30770</t>
  </si>
  <si>
    <t>580b8eb2-e363-11e8-80e6-005056881952</t>
  </si>
  <si>
    <t>1.1.1.1.1.1.2.11</t>
  </si>
  <si>
    <t>Переход для трубы стальной Концентрический 114х4,0-76х3,5 (DN100х65) PN16 Cварка ГОСТ 17378-2001</t>
  </si>
  <si>
    <t>214425298.41068</t>
  </si>
  <si>
    <t>16743564.41068</t>
  </si>
  <si>
    <t>5ef02688-0752-11e9-80e7-005056881952</t>
  </si>
  <si>
    <t>1.1.1.1.1.1.2.12</t>
  </si>
  <si>
    <t>Переход для трубы стальной Концентрический 76х3,5-57х3,0 (DN65х50) PN16 Cварка ГОСТ 17378-2001</t>
  </si>
  <si>
    <t>214425298.27104</t>
  </si>
  <si>
    <t>16743564.27104</t>
  </si>
  <si>
    <t>baf48119-d5e8-11e8-80e6-005056881952</t>
  </si>
  <si>
    <t>1.1.1.1.1.1.2.13</t>
  </si>
  <si>
    <t>Переход для трубы стальной Концентрический 76х3,5-45х2,5 (DN65х40) PN16 Cварка ГОСТ 17378-2001</t>
  </si>
  <si>
    <t>214425298.7512</t>
  </si>
  <si>
    <t>16743564.7512</t>
  </si>
  <si>
    <t>cd2e994e-1d73-11e8-80d9-005056881952</t>
  </si>
  <si>
    <t>1.1.1.1.1.1.2.14</t>
  </si>
  <si>
    <t>Переход для трубы стальной Концентрический 108х6,0-89х6,0 (DN100х80) PN16 Cварка ГОСТ 17378-2001</t>
  </si>
  <si>
    <t>214425298.35288</t>
  </si>
  <si>
    <t>16743564.35288</t>
  </si>
  <si>
    <t>e170db77-f254-11e8-80e6-005056881952</t>
  </si>
  <si>
    <t>1.1.1.1.1.1.2.15</t>
  </si>
  <si>
    <t>Переход для трубы стальной Концентрический 133х5,0-108х4,0 (DN125х100) PN16 Cварка ГОСТ 17378-2001</t>
  </si>
  <si>
    <t>214425298.13965</t>
  </si>
  <si>
    <t>16743564.13965</t>
  </si>
  <si>
    <t>e2bd37bf-8b47-11e8-80e1-005056881952</t>
  </si>
  <si>
    <t>1.1.1.1.1.1.3</t>
  </si>
  <si>
    <t>6.2.3.2.1.4.1</t>
  </si>
  <si>
    <t>Монтаж сильфонных компенсаторов / на сварном соединении / от 15 мм до 25 мм</t>
  </si>
  <si>
    <t>Выгружается из БО по объектам BIM-КЦ</t>
  </si>
  <si>
    <t>b7a6e127-434b-4cd6-a26c-5e473c8c900c</t>
  </si>
  <si>
    <t>15f13f07-d00b-4442-8b11-b4aece42ac83</t>
  </si>
  <si>
    <t>1.1.1.1.1.1.3.1</t>
  </si>
  <si>
    <t>Опора направляющая для компенсаторов (хомут, анкер, шпилька)_ / 25 мм</t>
  </si>
  <si>
    <t>214425300.543147</t>
  </si>
  <si>
    <t>16743570.543147</t>
  </si>
  <si>
    <t>4afb667f-3ccc-408c-a704-60b8767e1cea</t>
  </si>
  <si>
    <t>1.1.1.1.1.1.3.2</t>
  </si>
  <si>
    <t>Опора направляющая для компенсаторов (хомут, анкер, шпилька)_ / 15 мм</t>
  </si>
  <si>
    <t>214425300.388050</t>
  </si>
  <si>
    <t>16743570.388050</t>
  </si>
  <si>
    <t>9701272a-4273-475e-bb51-0c6615758eef</t>
  </si>
  <si>
    <t>1.1.1.1.1.1.3.3</t>
  </si>
  <si>
    <t>Опора направляющая для компенсаторов (хомут, анкер, шпилька)_ / 20 мм</t>
  </si>
  <si>
    <t>214425300.543146</t>
  </si>
  <si>
    <t>16743570.543146</t>
  </si>
  <si>
    <t>f7d3da00-61c3-47a9-ae66-8777de1d7b83</t>
  </si>
  <si>
    <t>1.1.1.1.1.1.3.4</t>
  </si>
  <si>
    <t>Компенсатор Сильфонный Сталь DN15 PN16 Cварка, tраб +95C, с/кожухом, с/стабилизатором, с/сильфоном многослойным</t>
  </si>
  <si>
    <t>214425300.9370</t>
  </si>
  <si>
    <t>16743570.9370</t>
  </si>
  <si>
    <t>2fd72729-38bd-11e8-80da-005056881952</t>
  </si>
  <si>
    <t>1.1.1.1.1.1.3.5</t>
  </si>
  <si>
    <t>Компенсатор Сильфонный Сталь DN20 PN16 Cварка, tраб +95C, с/кожухом, с/стабилизатором, с/сильфоном многослойным</t>
  </si>
  <si>
    <t>214425300.6414</t>
  </si>
  <si>
    <t>16743570.6414</t>
  </si>
  <si>
    <t>6e3b433c-c0a2-11e7-80d8-005056881952</t>
  </si>
  <si>
    <t>1.1.1.1.1.1.3.6</t>
  </si>
  <si>
    <t>Компенсатор Сильфонный Сталь DN25 PN16 Cварка, tраб +95C, с/кожухом, с/стабилизатором, с/сильфоном многослойным</t>
  </si>
  <si>
    <t>214425300.6415</t>
  </si>
  <si>
    <t>16743570.6415</t>
  </si>
  <si>
    <t>6e3b433d-c0a2-11e7-80d8-005056881952</t>
  </si>
  <si>
    <t>1.1.1.1.1.1.4</t>
  </si>
  <si>
    <t>6.2.3.2.1.4.2</t>
  </si>
  <si>
    <t>Монтаж сильфонных компенсаторов / на сварном соединении / от 32 мм до 40 мм</t>
  </si>
  <si>
    <t>b47e9243-6ebb-427b-8925-b70c10df3b3f</t>
  </si>
  <si>
    <t>d998af79-ea68-4166-8063-1e1ea50ed7f3</t>
  </si>
  <si>
    <t>1.1.1.1.1.1.4.1</t>
  </si>
  <si>
    <t>Опора направляющая для компенсаторов (хомут, анкер, шпилька)_ / 32 мм</t>
  </si>
  <si>
    <t>214425301.388051</t>
  </si>
  <si>
    <t>16743653.388051</t>
  </si>
  <si>
    <t>30c6a8de-eb22-4bf1-beaa-c061ca66f759</t>
  </si>
  <si>
    <t>1.1.1.1.1.1.4.2</t>
  </si>
  <si>
    <t>Компенсатор Сильфонный Сталь DN32 PN16 Cварка, tраб +95C, с/кожухом, б/стабилизатора, с/сильфоном многослойным</t>
  </si>
  <si>
    <t>214425301.1586445</t>
  </si>
  <si>
    <t>16743653.1586445</t>
  </si>
  <si>
    <t>bc489ef6-e552-11eb-80ff-005056881952</t>
  </si>
  <si>
    <t>1.1.1.1.1.1.5</t>
  </si>
  <si>
    <t>6.2.3.2.1.5.1</t>
  </si>
  <si>
    <t>Установка неподвижных опор вертикальных / от 15 мм до 20 мм</t>
  </si>
  <si>
    <t>9e618716-77e2-490f-80a9-3beaeb69696e</t>
  </si>
  <si>
    <t>093a6813-d316-4f7e-b3fd-d36d0a053197</t>
  </si>
  <si>
    <t>1.1.1.1.1.1.5.1</t>
  </si>
  <si>
    <t>Опора для труб неподвижная двойная D15 Сталь</t>
  </si>
  <si>
    <t>214425303.1733299</t>
  </si>
  <si>
    <t>16743562.1733299</t>
  </si>
  <si>
    <t>a5b4565d-b1fd-11ed-85e7-0050568d22da</t>
  </si>
  <si>
    <t>1.1.1.1.1.1.5.2</t>
  </si>
  <si>
    <t>Опора для труб неподвижная двойная D20 Сталь</t>
  </si>
  <si>
    <t>214425303.1733300</t>
  </si>
  <si>
    <t>16743562.1733300</t>
  </si>
  <si>
    <t>a5b45670-b1fd-11ed-85e7-0050568d22da</t>
  </si>
  <si>
    <t>1.1.1.1.1.1.6</t>
  </si>
  <si>
    <t>6.2.3.2.1.5.2</t>
  </si>
  <si>
    <t>Установка неподвижных опор вертикальных / от 25 мм до 38 мм</t>
  </si>
  <si>
    <t>9db1f698-a3a8-46c3-8c5f-a11e4f488ec7</t>
  </si>
  <si>
    <t>f0f8d94f-8077-4feb-a90f-0facb36b7272</t>
  </si>
  <si>
    <t>1.1.1.1.1.1.6.1</t>
  </si>
  <si>
    <t>Опора для труб неподвижная двойная D32 Сталь</t>
  </si>
  <si>
    <t>214425304.1743473</t>
  </si>
  <si>
    <t>16743661.1743473</t>
  </si>
  <si>
    <t>4b614757-ea87-11ed-85ed-0050568d22da</t>
  </si>
  <si>
    <t>1.1.1.1.1.1.6.2</t>
  </si>
  <si>
    <t>Опора для труб неподвижная двойная D25 Сталь</t>
  </si>
  <si>
    <t>214425304.1733301</t>
  </si>
  <si>
    <t>16743661.1733301</t>
  </si>
  <si>
    <t>a5b45683-b1fd-11ed-85e7-0050568d22da</t>
  </si>
  <si>
    <t>1.1.1.1.1.1.7</t>
  </si>
  <si>
    <t>6.2.3.2.1.7.2</t>
  </si>
  <si>
    <t>Установка неподвижных опор горизонтальных / от 76мм до 120мм</t>
  </si>
  <si>
    <t>f9f46121-43c3-4eee-961e-a7a73a53ebcd</t>
  </si>
  <si>
    <t>77f88925-3125-466a-a85d-2d27ad5f5c9b</t>
  </si>
  <si>
    <t>1.1.1.1.1.1.7.1</t>
  </si>
  <si>
    <t>Опора для труб неподвижная одинарная D76 Сталь</t>
  </si>
  <si>
    <t>214425306.9427</t>
  </si>
  <si>
    <t>16743610.9427</t>
  </si>
  <si>
    <t>ddcff6c6-38c1-11e8-80da-005056881952</t>
  </si>
  <si>
    <t>1.1.1.1.1.1.7.2</t>
  </si>
  <si>
    <t>Опора для труб неподвижная одинарная D89 Сталь</t>
  </si>
  <si>
    <t>214425306.9428</t>
  </si>
  <si>
    <t>16743610.9428</t>
  </si>
  <si>
    <t>ddcff6c7-38c1-11e8-80da-005056881952</t>
  </si>
  <si>
    <t>1.1.1.1.1.1.8</t>
  </si>
  <si>
    <t>6.2.3.2.1.7.3</t>
  </si>
  <si>
    <t>Установка неподвижных опор горизонтальных / от 125мм до 200мм</t>
  </si>
  <si>
    <t>277d6da4-62e9-4e19-8dac-6bf505cd8c3b</t>
  </si>
  <si>
    <t>cc1a9242-8785-45a6-941b-24e6d0f5503c</t>
  </si>
  <si>
    <t>1.1.1.1.1.1.8.1</t>
  </si>
  <si>
    <t>Опора для труб неподвижная одинарная D125 Сталь</t>
  </si>
  <si>
    <t>214425307.6268</t>
  </si>
  <si>
    <t>16743644.6268</t>
  </si>
  <si>
    <t>a60b76b0-9ea5-11e7-80d8-005056881952</t>
  </si>
  <si>
    <t>1.1.1.1.1.1.9</t>
  </si>
  <si>
    <t>6.2.3.2.1.7.4</t>
  </si>
  <si>
    <t>Установка неподвижных опор горизонтальных / до 65 мм</t>
  </si>
  <si>
    <t>2b99bfae-b280-4e35-bbf4-2c97c7583c81</t>
  </si>
  <si>
    <t>be6646a5-c2aa-4cf4-a93c-5d38bf1318ec</t>
  </si>
  <si>
    <t>1.1.1.1.1.1.9.1</t>
  </si>
  <si>
    <t>Опора для труб неподвижная одинарная D25 Сталь</t>
  </si>
  <si>
    <t>214425308.6266</t>
  </si>
  <si>
    <t>16743638.6266</t>
  </si>
  <si>
    <t>a60b76ae-9ea5-11e7-80d8-005056881952</t>
  </si>
  <si>
    <t>1.1.1.1.1.2</t>
  </si>
  <si>
    <t>6.2.3.2.2</t>
  </si>
  <si>
    <t>Изоляция и антикоррозийная окраска трубопроводов</t>
  </si>
  <si>
    <t>1.1.1.1.1.2.1</t>
  </si>
  <si>
    <t>6.2.3.2.2.1.1</t>
  </si>
  <si>
    <t>м2</t>
  </si>
  <si>
    <t>535ddb0e-1b2c-46de-b996-19e025f96c1d</t>
  </si>
  <si>
    <t>60c56f1c-d16c-4de1-9b6d-83a27dc639ff</t>
  </si>
  <si>
    <t>1.1.1.1.1.2.1.1</t>
  </si>
  <si>
    <t>Грунтовка ГФ-021 25129-82/Не более 24 часа/+18...+24/0,06–0,1 кг/м²/не менее 45 с/Серый</t>
  </si>
  <si>
    <t>кг</t>
  </si>
  <si>
    <t>214425311.6407</t>
  </si>
  <si>
    <t>16743599.6407</t>
  </si>
  <si>
    <t>202ef365-9ec1-11e7-80d8-005056881952</t>
  </si>
  <si>
    <t>1.1.1.1.1.2.2</t>
  </si>
  <si>
    <t>6.2.3.2.2.2.1</t>
  </si>
  <si>
    <t>Изоляция трубопроводов цилиндрами / минвата</t>
  </si>
  <si>
    <t>47396654-8ec3-42d2-9b5f-b93ca8a043b8</t>
  </si>
  <si>
    <t>aa9f35ee-f2c4-42d0-813f-e01777e3cf22</t>
  </si>
  <si>
    <t>1.1.1.1.1.2.2.1</t>
  </si>
  <si>
    <t>Цилиндр теплоизоляционный Каменная вата 48х40мм НГ</t>
  </si>
  <si>
    <t>214425313.1731904</t>
  </si>
  <si>
    <t>16743633.1731904</t>
  </si>
  <si>
    <t>11903b4f-a852-11ed-85e7-0050568d22da</t>
  </si>
  <si>
    <t>1.1.1.1.1.2.2.2</t>
  </si>
  <si>
    <t>Цилиндр теплоизоляционный Каменная вата 133х50мм НГ</t>
  </si>
  <si>
    <t>214425313.1747371</t>
  </si>
  <si>
    <t>16743633.1747371</t>
  </si>
  <si>
    <t>17db3e9d-3a6b-11ee-aa96-d1661ac0bb93</t>
  </si>
  <si>
    <t>1.1.1.1.1.2.2.3</t>
  </si>
  <si>
    <t>Цилиндр теплоизоляционный каменная вата, 21х40мм, НГ</t>
  </si>
  <si>
    <t>214425313.1749182</t>
  </si>
  <si>
    <t>16743633.1749182</t>
  </si>
  <si>
    <t>2441f56c-724b-11ee-b275-d1661ac0bb93</t>
  </si>
  <si>
    <t>1.1.1.1.1.2.2.4</t>
  </si>
  <si>
    <t>Цилиндр теплоизоляционный Каменная вата 108х50мм НГ</t>
  </si>
  <si>
    <t>214425313.1747370</t>
  </si>
  <si>
    <t>16743633.1747370</t>
  </si>
  <si>
    <t>30294793-3a6a-11ee-aa96-d1661ac0bb93</t>
  </si>
  <si>
    <t>1.1.1.1.1.2.2.5</t>
  </si>
  <si>
    <t>Цилиндр теплоизоляционный Каменная вата 21х30мм НГ</t>
  </si>
  <si>
    <t>214425313.7445</t>
  </si>
  <si>
    <t>16743633.7445</t>
  </si>
  <si>
    <t>6f8774cc-16fb-11e8-80d9-005056881952</t>
  </si>
  <si>
    <t>1.1.1.1.1.2.2.6</t>
  </si>
  <si>
    <t>Цилиндр теплоизоляционный Каменная вата 28х30мм НГ</t>
  </si>
  <si>
    <t>214425313.7447</t>
  </si>
  <si>
    <t>16743633.7447</t>
  </si>
  <si>
    <t>6f8774ce-16fb-11e8-80d9-005056881952</t>
  </si>
  <si>
    <t>1.1.1.1.1.2.2.7</t>
  </si>
  <si>
    <t>Цилиндр теплоизоляционный Каменная вата 35х30мм НГ</t>
  </si>
  <si>
    <t>214425313.7449</t>
  </si>
  <si>
    <t>16743633.7449</t>
  </si>
  <si>
    <t>6f8774d0-16fb-11e8-80d9-005056881952</t>
  </si>
  <si>
    <t>1.1.1.1.1.2.2.8</t>
  </si>
  <si>
    <t>Цилиндр теплоизоляционный Каменная вата 42х30мм НГ</t>
  </si>
  <si>
    <t>214425313.7451</t>
  </si>
  <si>
    <t>16743633.7451</t>
  </si>
  <si>
    <t>6f8774d2-16fb-11e8-80d9-005056881952</t>
  </si>
  <si>
    <t>1.1.1.1.1.2.2.9</t>
  </si>
  <si>
    <t>Цилиндр теплоизоляционный Каменная вата 48х30мм НГ</t>
  </si>
  <si>
    <t>214425313.7453</t>
  </si>
  <si>
    <t>16743633.7453</t>
  </si>
  <si>
    <t>6f8774d4-16fb-11e8-80d9-005056881952</t>
  </si>
  <si>
    <t>1.1.1.1.1.2.2.10</t>
  </si>
  <si>
    <t>Цилиндр теплоизоляционный Каменная вата 60х40мм НГ</t>
  </si>
  <si>
    <t>214425313.7458</t>
  </si>
  <si>
    <t>16743633.7458</t>
  </si>
  <si>
    <t>6f8774d9-16fb-11e8-80d9-005056881952</t>
  </si>
  <si>
    <t>1.1.1.1.1.2.2.11</t>
  </si>
  <si>
    <t>Цилиндр теплоизоляционный Каменная вата 28х40мм НГ</t>
  </si>
  <si>
    <t>214425313.1751420</t>
  </si>
  <si>
    <t>16743633.1751420</t>
  </si>
  <si>
    <t>8c8ab989-9b4e-11ee-bc70-8d9a4c3e632c</t>
  </si>
  <si>
    <t>1.1.1.1.1.2.2.12</t>
  </si>
  <si>
    <t>Цилиндр теплоизоляционный каменная вата, 42х40мм, НГ</t>
  </si>
  <si>
    <t>214425313.1749857</t>
  </si>
  <si>
    <t>16743633.1749857</t>
  </si>
  <si>
    <t>c310d97b-927e-11ee-b66c-d1661ac0bb93</t>
  </si>
  <si>
    <t>1.1.1.1.1.2.2.13</t>
  </si>
  <si>
    <t>Цилиндр теплоизоляционный Каменная вата 35х40мм НГ</t>
  </si>
  <si>
    <t>214425313.1747372</t>
  </si>
  <si>
    <t>16743633.1747372</t>
  </si>
  <si>
    <t>cf1e3907-3a6b-11ee-aa96-d1661ac0bb93</t>
  </si>
  <si>
    <t>1.1.1.1.1.2.2.14</t>
  </si>
  <si>
    <t>Цилиндр теплоизоляционный Каменная вата 76х50мм НГ</t>
  </si>
  <si>
    <t>214425313.1746764</t>
  </si>
  <si>
    <t>16743633.1746764</t>
  </si>
  <si>
    <t>e704943c-20a2-11ee-85ef-0050568d22da</t>
  </si>
  <si>
    <t>1.1.1.1.1.2.2.15</t>
  </si>
  <si>
    <t>Цилиндр теплоизоляционный Каменная вата 89х50мм НГ</t>
  </si>
  <si>
    <t>214425313.1746765</t>
  </si>
  <si>
    <t>16743633.1746765</t>
  </si>
  <si>
    <t>e704944f-20a2-11ee-85ef-0050568d22da</t>
  </si>
  <si>
    <t>1.1.1.1.1.2.2.16</t>
  </si>
  <si>
    <t>Лента-скотч Алюминиевая 50мм х 50м, б/диспенсера</t>
  </si>
  <si>
    <t>214425313.1568551</t>
  </si>
  <si>
    <t>16743633.1568551</t>
  </si>
  <si>
    <t>4bacdc30-8d43-11eb-80fb-005056881952</t>
  </si>
  <si>
    <t>1.1.1.1.1.2.3</t>
  </si>
  <si>
    <t>6.2.3.2.2.2.2</t>
  </si>
  <si>
    <t>Изоляция трубопроводов цилиндрами / вспененный полиэтилен или каучук</t>
  </si>
  <si>
    <t>500aaa8e-111e-44b7-93b2-35708f0b5793</t>
  </si>
  <si>
    <t>e7ff8a3e-0201-4dd5-8082-263f7e7d4d35</t>
  </si>
  <si>
    <t>1.1.1.1.1.2.3.1</t>
  </si>
  <si>
    <t>Трубка теплоизоляционная Вспененный полиэтилен d22х20 Г1 водопогл.0,09кг/м2 Tр.max + 95С теплопр.0,036...0,042Вт/(м*К)</t>
  </si>
  <si>
    <t>214425314.9051</t>
  </si>
  <si>
    <t>16743659.9051</t>
  </si>
  <si>
    <t>a70c94b3-37e7-11e8-80da-005056881952</t>
  </si>
  <si>
    <t>1.1.1.1.1.2.3.2</t>
  </si>
  <si>
    <t>Трубка теплоизоляционная Вспененный полиэтилен d35х20 Г1 водопогл.0,09кг/м2 Tр.max + 95С теплопр.0,036...0,042Вт/(м*К)</t>
  </si>
  <si>
    <t>214425314.9056</t>
  </si>
  <si>
    <t>16743659.9056</t>
  </si>
  <si>
    <t>a70c94b8-37e7-11e8-80da-005056881952</t>
  </si>
  <si>
    <t>1.1.1.1.1.2.3.3</t>
  </si>
  <si>
    <t>Трубка теплоизоляционная Вспененный полиэтилен d42х20 Г1 водопогл.0,09кг/м2 Tр.max + 95С теплопр.0,036...0,042Вт/(м*К)</t>
  </si>
  <si>
    <t>214425314.9058</t>
  </si>
  <si>
    <t>16743659.9058</t>
  </si>
  <si>
    <t>a70c94ba-37e7-11e8-80da-005056881952</t>
  </si>
  <si>
    <t>1.1.1.1.1.2.3.4</t>
  </si>
  <si>
    <t>214425314.1568551</t>
  </si>
  <si>
    <t>16743659.1568551</t>
  </si>
  <si>
    <t>1.1.1.1.1.2.3.5</t>
  </si>
  <si>
    <t>Клей контактный 0,8л, Для монтажа трубной изоляции</t>
  </si>
  <si>
    <t>л (дм3)</t>
  </si>
  <si>
    <t>214425314.1589807</t>
  </si>
  <si>
    <t>16743659.1589807</t>
  </si>
  <si>
    <t>543c617b-ff2c-11eb-80ff-005056881952</t>
  </si>
  <si>
    <t>1.1.1.1.1.3</t>
  </si>
  <si>
    <t>6.2.3.2.3</t>
  </si>
  <si>
    <t>Монтаж арматуры трубопроводной</t>
  </si>
  <si>
    <t>1.1.1.1.1.3.1</t>
  </si>
  <si>
    <t>6.2.3.2.3.1.1</t>
  </si>
  <si>
    <t>Установка воздухоотводчиков</t>
  </si>
  <si>
    <t>98a45b06-6569-4b3a-90cb-f63a64af92c5</t>
  </si>
  <si>
    <t>5cae2b1c-e34f-4d31-9945-100a6ab00509</t>
  </si>
  <si>
    <t>1.1.1.1.1.3.1.1</t>
  </si>
  <si>
    <t>Резьба стальная Черная DN15 L=30мм Cварка/резьба ГОСТ 3262-75</t>
  </si>
  <si>
    <t>214425317.26191</t>
  </si>
  <si>
    <t>16743596.26191</t>
  </si>
  <si>
    <t>cd6c2a70-d127-11e8-80e6-005056881952</t>
  </si>
  <si>
    <t>1.1.1.1.1.3.1.2</t>
  </si>
  <si>
    <t>Воздухоотводчик автоматический Поплавковый, угловой DN15 PN10, Латунь никелир., Резьба наружная, расположение колпачка Вертикальное, tраб. +110C</t>
  </si>
  <si>
    <t>214425317.1194876</t>
  </si>
  <si>
    <t>16743596.1194876</t>
  </si>
  <si>
    <t>79c6e9d1-526d-11ea-80ed-005056881952</t>
  </si>
  <si>
    <t>1.1.1.1.1.3.1.3</t>
  </si>
  <si>
    <t>Воздухоотводчик автоматический Поплавковый DN15 PN10, Латунь никелир., Резьба наружная, расположение колпачка Вертикальное, tраб. +110C</t>
  </si>
  <si>
    <t>214425317.49077</t>
  </si>
  <si>
    <t>16743596.49077</t>
  </si>
  <si>
    <t>b464c78e-3a70-11e9-80e7-005056881952</t>
  </si>
  <si>
    <t>1.1.1.1.1.3.2</t>
  </si>
  <si>
    <t>6.2.3.2.3.2.1</t>
  </si>
  <si>
    <t>Установка задвижек и клапанов резьбовых, кранов и вентилей муфтовых / 15-20 мм</t>
  </si>
  <si>
    <t>013fa40c-fb36-4fca-a361-65a7f75f02aa</t>
  </si>
  <si>
    <t>2c15cfa3-152b-4c94-b245-be6714ba1dfa</t>
  </si>
  <si>
    <t>1.1.1.1.1.3.2.1</t>
  </si>
  <si>
    <t>Резьба стальная Черная DN20 L=40мм Cварка/резьба ГОСТ 3262-75</t>
  </si>
  <si>
    <t>214425319.36305</t>
  </si>
  <si>
    <t>16743580.36305</t>
  </si>
  <si>
    <t>9c2b7549-f6ee-11e8-80e7-005056881952</t>
  </si>
  <si>
    <t>1.1.1.1.1.3.2.2</t>
  </si>
  <si>
    <t>214425319.26191</t>
  </si>
  <si>
    <t>16743580.26191</t>
  </si>
  <si>
    <t>1.1.1.1.1.3.2.3</t>
  </si>
  <si>
    <t>Муфта латунная никелированная D3/4" PN40 Резьба наруж/Американка внутр</t>
  </si>
  <si>
    <t>214425319.1584445</t>
  </si>
  <si>
    <t>16743580.1584445</t>
  </si>
  <si>
    <t>33a41a92-d57f-11eb-80fc-005056881952</t>
  </si>
  <si>
    <t>1.1.1.1.1.3.2.4</t>
  </si>
  <si>
    <t>Муфта латунная никелированная D1/2" PN40 Резьба наруж/Американка внутр</t>
  </si>
  <si>
    <t>214425319.1568595</t>
  </si>
  <si>
    <t>16743580.1568595</t>
  </si>
  <si>
    <t>6fd2949f-8d69-11eb-80fb-005056881952</t>
  </si>
  <si>
    <t>1.1.1.1.1.3.2.5</t>
  </si>
  <si>
    <t>Кран шаровой для подключения манометра Латунь DN15 PN25 Резьба внутр/наруж, ручка Рычаг, tраб +150С</t>
  </si>
  <si>
    <t>214425319.1732320</t>
  </si>
  <si>
    <t>16743580.1732320</t>
  </si>
  <si>
    <t>c55bfb5d-ac3e-11ed-85e7-0050568d22da</t>
  </si>
  <si>
    <t>1.1.1.1.1.3.2.6</t>
  </si>
  <si>
    <t>Кран шаровой полнопроходной Латунь никелир. DN20 PN16-40, Резьба внутренняя, ручка Рычаг tраб +150C, с/перекр. потока ГВС/ХВС/Отопление</t>
  </si>
  <si>
    <t>214425319.707885</t>
  </si>
  <si>
    <t>16743580.707885</t>
  </si>
  <si>
    <t>0d872875-b822-11e9-80ea-005056881952</t>
  </si>
  <si>
    <t>1.1.1.1.1.3.2.7</t>
  </si>
  <si>
    <t>Кран шаровой полнопроходной Латунь никелир. DN15 PN16-40, Резьба внутренняя, ручка Бабочка tраб +185C, с/перекр. потока ГВС/ХВС/Отопление</t>
  </si>
  <si>
    <t>214425319.1588466</t>
  </si>
  <si>
    <t>16743580.1588466</t>
  </si>
  <si>
    <t>5939d947-f381-11eb-80ff-005056881952</t>
  </si>
  <si>
    <t>1.1.1.1.1.3.2.8</t>
  </si>
  <si>
    <t>Кран шаровой полнопроходной Латунь никелир. DN15 PN16-40, Резьба внутренняя, ручка Рычаг tраб -20...+150C, с/перекр. потока ГВС/ХВС/Отопление</t>
  </si>
  <si>
    <t>214425319.718036</t>
  </si>
  <si>
    <t>16743580.718036</t>
  </si>
  <si>
    <t>cdd2cbaf-cef0-11e9-80eb-005056881952</t>
  </si>
  <si>
    <t>1.1.1.1.1.3.2.9</t>
  </si>
  <si>
    <t>Клапан балансировочный ручной Ридан, 003Z4041R, латунь, DN15, PN16, резьба внутренняя, с/изм. ниппелями</t>
  </si>
  <si>
    <t>214425319.1748452</t>
  </si>
  <si>
    <t>16743580.1748452</t>
  </si>
  <si>
    <t>06f455c9-5883-11ee-ad5f-d1661ac0bb93</t>
  </si>
  <si>
    <t>1.1.1.1.1.3.2.10</t>
  </si>
  <si>
    <t>Клапан балансировочный ручной Ридан, 003Z4042R, латунь, DN20, PN16, резьба внутренняя, с/изм. ниппелями</t>
  </si>
  <si>
    <t>214425319.1749616</t>
  </si>
  <si>
    <t>16743580.1749616</t>
  </si>
  <si>
    <t>b62d4512-7d5b-11ee-b66c-d1661ac0bb93</t>
  </si>
  <si>
    <t>1.1.1.1.1.3.2.11</t>
  </si>
  <si>
    <t>Клапан балансировочный автоматический Ридан, 003Z5701R, латунь, резьба на корпусе, D=15мм</t>
  </si>
  <si>
    <t>214425319.1747043</t>
  </si>
  <si>
    <t>16743580.1747043</t>
  </si>
  <si>
    <t>85231295-4c69-4707-86eb-9d8164174f15</t>
  </si>
  <si>
    <t>1.1.1.1.1.3.2.12</t>
  </si>
  <si>
    <t>Клапан балансировочный автоматический Ридан, 003Z5702R, латунь, резьба на корпусе, D=20мм</t>
  </si>
  <si>
    <t>214425319.1747044</t>
  </si>
  <si>
    <t>16743580.1747044</t>
  </si>
  <si>
    <t>c504938c-d1b2-4eba-9ec7-bb3c0d0f03f6</t>
  </si>
  <si>
    <t>1.1.1.1.1.3.3</t>
  </si>
  <si>
    <t>6.2.3.2.3.2.2</t>
  </si>
  <si>
    <t>Установка задвижек и клапанов резьбовых, кранов и вентилей муфтовых / 25-40 мм</t>
  </si>
  <si>
    <t>873028df-fecf-4cef-b6d1-b3c0c256a395</t>
  </si>
  <si>
    <t>262e39b1-422b-4833-98c6-65da7aac22e0</t>
  </si>
  <si>
    <t>1.1.1.1.1.3.3.1</t>
  </si>
  <si>
    <t>Резьба стальная Черная DN32 L=50мм Cварка/резьба ГОСТ 3262-75</t>
  </si>
  <si>
    <t>214425320.36304</t>
  </si>
  <si>
    <t>16743577.36304</t>
  </si>
  <si>
    <t>9c2b7548-f6ee-11e8-80e7-005056881952</t>
  </si>
  <si>
    <t>1.1.1.1.1.3.3.2</t>
  </si>
  <si>
    <t>Резьба стальная Черная DN25 L=40мм Cварка/резьба ГОСТ 3262-75</t>
  </si>
  <si>
    <t>214425320.36306</t>
  </si>
  <si>
    <t>16743577.36306</t>
  </si>
  <si>
    <t>9c2b754a-f6ee-11e8-80e7-005056881952</t>
  </si>
  <si>
    <t>1.1.1.1.1.3.3.3</t>
  </si>
  <si>
    <t>Муфта латунная никелированная D1" PN25 Резьба наруж/Американка внутр</t>
  </si>
  <si>
    <t>214425320.1735473</t>
  </si>
  <si>
    <t>16743577.1735473</t>
  </si>
  <si>
    <t>2e88871e-d778-11ed-85ed-0050568d22da</t>
  </si>
  <si>
    <t>1.1.1.1.1.3.3.4</t>
  </si>
  <si>
    <t>Муфта латунная никелированная D1 1/4" PN25 Резьба наруж/Американка внутр</t>
  </si>
  <si>
    <t>214425320.1748323</t>
  </si>
  <si>
    <t>16743577.1748323</t>
  </si>
  <si>
    <t>91642bf2-56be-11ee-89e2-d1661ac0bb93</t>
  </si>
  <si>
    <t>1.1.1.1.1.3.3.5</t>
  </si>
  <si>
    <t>Клапан балансировочный автоматический Ридан, 003Z5703R, латунь, резьба на корпусе, D=25мм</t>
  </si>
  <si>
    <t>214425320.1747045</t>
  </si>
  <si>
    <t>16743577.1747045</t>
  </si>
  <si>
    <t>f654d427-96c7-4dbd-aa59-0019db5ffdf5</t>
  </si>
  <si>
    <t>1.1.1.1.1.3.3.6</t>
  </si>
  <si>
    <t>Кран шаровой полнопроходной Латунь никелир. DN25 PN16-40, Резьба внутренняя, ручка Рычаг tраб -15...+110C, с/перекр. потока ГВС/ХВС/Отопление</t>
  </si>
  <si>
    <t>214425320.707582</t>
  </si>
  <si>
    <t>16743577.707582</t>
  </si>
  <si>
    <t>434145bb-b767-11e9-80ea-005056881952</t>
  </si>
  <si>
    <t>1.1.1.1.1.3.3.7</t>
  </si>
  <si>
    <t>Кран шаровой полнопроходной Латунь никелир. DN32 PN16-40, Резьба внутренняя, ручка Рычаг tраб +150C, с/перекр. потока ГВС/ХВС/Отопление</t>
  </si>
  <si>
    <t>214425320.1193208</t>
  </si>
  <si>
    <t>16743577.1193208</t>
  </si>
  <si>
    <t>c5f0b5ac-4f41-11ea-80ed-005056881952</t>
  </si>
  <si>
    <t>1.1.1.1.1.3.3.8</t>
  </si>
  <si>
    <t>Клапан балансировочный ручной Ридан, 003Z4044R, латунь, DN32, PN16, резьба внутренняя, с/изм. ниппелями</t>
  </si>
  <si>
    <t>214425320.1749618</t>
  </si>
  <si>
    <t>16743577.1749618</t>
  </si>
  <si>
    <t>45ae1baa-7d5e-11ee-b66c-d1661ac0bb93</t>
  </si>
  <si>
    <t>1.1.1.1.1.3.3.9</t>
  </si>
  <si>
    <t>Клапан балансировочный ручной Ридан, 003Z4043R, латунь, DN25, PN16, резьба внутренняя, с/изм. ниппелями</t>
  </si>
  <si>
    <t>214425320.1749617</t>
  </si>
  <si>
    <t>16743577.1749617</t>
  </si>
  <si>
    <t>7b606792-7d5d-11ee-b66c-d1661ac0bb93</t>
  </si>
  <si>
    <t>1.1.1.1.1.3.4</t>
  </si>
  <si>
    <t>6.2.3.2.3.4.1</t>
  </si>
  <si>
    <t>Установка фильтра сетчатого / до 32 мм</t>
  </si>
  <si>
    <t>82535559-1c6f-4e4c-a658-f0ddbf7299cb</t>
  </si>
  <si>
    <t>103fbc22-69ab-41c5-bc91-4aa46ccab14f</t>
  </si>
  <si>
    <t>1.1.1.1.1.3.4.1</t>
  </si>
  <si>
    <t>214425322.36306</t>
  </si>
  <si>
    <t>16743566.36306</t>
  </si>
  <si>
    <t>1.1.1.1.1.3.4.2</t>
  </si>
  <si>
    <t>Фильтр сетчатый Латунь Y-образный с пробкой PN25 DN25, Резьба внутренняя, tраб -10...+130С ГВС/ХВС/Отопление</t>
  </si>
  <si>
    <t>214425322.1277313</t>
  </si>
  <si>
    <t>16743566.1277313</t>
  </si>
  <si>
    <t>9b4a3d45-7fc6-11ea-80ee-005056881952</t>
  </si>
  <si>
    <t>1.1.1.1.1.4</t>
  </si>
  <si>
    <t>6.2.3.2.4</t>
  </si>
  <si>
    <t>Монтаж внутренних устройств и приборов</t>
  </si>
  <si>
    <t>1.1.1.1.1.4.1</t>
  </si>
  <si>
    <t>6.2.3.2.4.2.1</t>
  </si>
  <si>
    <t>Установка термостатического клапана, радиаторного</t>
  </si>
  <si>
    <t>d68dbfad-5528-4b5e-8dfa-d5b183607c5c</t>
  </si>
  <si>
    <t>05af4a89-d98a-463f-926e-caeb575b3b6d</t>
  </si>
  <si>
    <t>1.1.1.1.1.4.1.1</t>
  </si>
  <si>
    <t>Клапан термостатический Прямой DN15 10бар Латунь никелир. Резьба внутренняя tраб +120C</t>
  </si>
  <si>
    <t>214425325.4652</t>
  </si>
  <si>
    <t>16743561.4652</t>
  </si>
  <si>
    <t>f5510f0d-a9c3-11e7-80d8-005056881952</t>
  </si>
  <si>
    <t>1.1.1.1.1.4.2</t>
  </si>
  <si>
    <t>6.2.3.2.4.4.1</t>
  </si>
  <si>
    <t>Установка термометра, манометра</t>
  </si>
  <si>
    <t>abf2185e-b6e0-44a0-a625-4441a255ea2f</t>
  </si>
  <si>
    <t>783eba4d-3aff-4fbb-ba0b-842f8c6a17ca</t>
  </si>
  <si>
    <t>1.1.1.1.1.4.2.1</t>
  </si>
  <si>
    <t>Термометр биметаллический Осевой 1/2", D63, L=100мм, Сталь, кл. точности 2,5, t=0...+120°С, с/гильзой</t>
  </si>
  <si>
    <t>214425327.1747054</t>
  </si>
  <si>
    <t>16743612.1747054</t>
  </si>
  <si>
    <t>015456bd-2c89-11ee-9904-d1661ac0bb93</t>
  </si>
  <si>
    <t>1.1.1.1.1.4.2.2</t>
  </si>
  <si>
    <t>Манометр Сталь D100, G1/2", IP40, 0...1,6МПа, класс точности 1,5, Резьба наружная</t>
  </si>
  <si>
    <t>214425327.5364</t>
  </si>
  <si>
    <t>16743612.5364</t>
  </si>
  <si>
    <t>b2ffc7a7-9ea5-11e7-80d8-005056881952</t>
  </si>
  <si>
    <t>1.1.1.1.1.4.2.3</t>
  </si>
  <si>
    <t>Бобышка_ / G 1/2"</t>
  </si>
  <si>
    <t>214425327.33474</t>
  </si>
  <si>
    <t>16743612.33474</t>
  </si>
  <si>
    <t>862d4285-25eb-4498-9e50-43910a92a0e0</t>
  </si>
  <si>
    <t>1.1.1.1.1.5</t>
  </si>
  <si>
    <t>6.2.3.2.5</t>
  </si>
  <si>
    <t>Отопительные приборы</t>
  </si>
  <si>
    <t>1.1.1.1.1.5.1</t>
  </si>
  <si>
    <t>6.2.3.2.5.1.1</t>
  </si>
  <si>
    <t>Установка конвекторов / на сварке / от 1001 до 2000 Вт</t>
  </si>
  <si>
    <t>2a82f56f-aa05-4a22-ba6f-c4af722179ad</t>
  </si>
  <si>
    <t>b91987a2-39cd-47bb-bfe9-7962ac89d55c</t>
  </si>
  <si>
    <t>1.1.1.1.1.5.1.1</t>
  </si>
  <si>
    <t>Конвектор "САНТЕХПРОМ" "МИНИ С" МКСК (в комплекте с кронштейнами, термостатическим клапаном, термоголовкой, кожухом) / Мини КСК 20 - 1630</t>
  </si>
  <si>
    <t>214425330.847233</t>
  </si>
  <si>
    <t>16743636.847233</t>
  </si>
  <si>
    <t>1d25fa74-a53a-4526-a995-8faecdd0b6fd</t>
  </si>
  <si>
    <t>1.1.1.1.1.5.1.2</t>
  </si>
  <si>
    <t>Конвектор "САНТЕХПРОМ" "МИНИ С" МКСК (в комплекте с кронштейнами, термостатическим клапаном, термоголовкой, кожухом) / Мини КСК 20 - 1235</t>
  </si>
  <si>
    <t>214425330.847229</t>
  </si>
  <si>
    <t>16743636.847229</t>
  </si>
  <si>
    <t>2fad1278-62f7-432d-807b-f0b2fe26408d</t>
  </si>
  <si>
    <t>1.1.1.1.1.5.1.3</t>
  </si>
  <si>
    <t>Конвектор "САНТЕХПРОМ" "МИНИ С" МКСК (в комплекте с кронштейнами, термостатическим клапаном, термоголовкой, кожухом) / Мини КСК 20 - 1940</t>
  </si>
  <si>
    <t>214425330.847234</t>
  </si>
  <si>
    <t>16743636.847234</t>
  </si>
  <si>
    <t>58dd7c62-72e5-4e34-9caa-931048cb542a</t>
  </si>
  <si>
    <t>1.1.1.1.1.5.1.4</t>
  </si>
  <si>
    <t>Конвектор "САНТЕХПРОМ" "МИНИ С" МКСК (в комплекте с кронштейнами, термостатическим клапаном, термоголовкой, кожухом) / Мини КСК 20 - 1470</t>
  </si>
  <si>
    <t>214425330.847231</t>
  </si>
  <si>
    <t>16743636.847231</t>
  </si>
  <si>
    <t>63e1a915-064c-4304-a4f3-643fc019329a</t>
  </si>
  <si>
    <t>1.1.1.1.1.5.1.5</t>
  </si>
  <si>
    <t>Конвектор "САНТЕХПРОМ" "МИНИ С" МКСК (в комплекте с кронштейнами, термостатическим клапаном, термоголовкой, кожухом) / Мини КСК 20 - 1555</t>
  </si>
  <si>
    <t>214425330.847232</t>
  </si>
  <si>
    <t>16743636.847232</t>
  </si>
  <si>
    <t>70c7d249-3be8-42f8-a319-7ddb4fb2442c</t>
  </si>
  <si>
    <t>1.1.1.1.1.5.1.6</t>
  </si>
  <si>
    <t>Конвектор "САНТЕХПРОМ" "МИНИ С" МКСК (в комплекте с кронштейнами, термостатическим клапаном, термоголовкой, кожухом) / Мини КСК 20 - 1160</t>
  </si>
  <si>
    <t>214425330.847227</t>
  </si>
  <si>
    <t>16743636.847227</t>
  </si>
  <si>
    <t>7b01d7ae-f805-4825-a6b9-b959928ce716</t>
  </si>
  <si>
    <t>1.1.1.1.1.5.1.7</t>
  </si>
  <si>
    <t>Конвектор "САНТЕХПРОМ" "МИНИ С" МКСК (в комплекте с кронштейнами, термостатическим клапаном, термоголовкой, кожухом) / Мини КСК 20 - 1320</t>
  </si>
  <si>
    <t>214425330.847228</t>
  </si>
  <si>
    <t>16743636.847228</t>
  </si>
  <si>
    <t>ce9de5a5-3ffc-46fa-babb-3a3480363e36</t>
  </si>
  <si>
    <t>1.1.1.1.1.5.1.8</t>
  </si>
  <si>
    <t>Конвектор "САНТЕХПРОМ" (в комплекте с кронштейнами, термостатическим клапаном, термоголовкой, кожухом) / Мини КСК 20 - 1353</t>
  </si>
  <si>
    <t>214425330.718999</t>
  </si>
  <si>
    <t>16743636.718999</t>
  </si>
  <si>
    <t>53cf60dd-a71a-4652-8abc-d3972f3c9080</t>
  </si>
  <si>
    <t>1.1.1.1.1.5.1.9</t>
  </si>
  <si>
    <t>Конвектор "САНТЕХПРОМ" (в комплекте с кронштейнами, термостатическим клапаном, термоголовкой, кожухом) / Мини КСК 20 - 1127</t>
  </si>
  <si>
    <t>214425330.719003</t>
  </si>
  <si>
    <t>16743636.719003</t>
  </si>
  <si>
    <t>8b98e4e1-88aa-4888-8052-316e31efa1b5</t>
  </si>
  <si>
    <t>1.1.1.1.1.5.1.10</t>
  </si>
  <si>
    <t>Конвектор "САНТЕХПРОМ" (в комплекте с кронштейнами, термостатическим клапаном, термоголовкой, кожухом) / Мини КСК 20 - 1578</t>
  </si>
  <si>
    <t>214425330.719000</t>
  </si>
  <si>
    <t>16743636.719000</t>
  </si>
  <si>
    <t>a800b5d3-8f1c-4cf5-8e8a-f7f59fc03988</t>
  </si>
  <si>
    <t>1.1.1.1.1.5.1.11</t>
  </si>
  <si>
    <t>Конвектор "САНТЕХПРОМ" (в комплекте с кронштейнами, термостатическим клапаном, термоголовкой, кожухом) / Мини КСК 20 - 1240</t>
  </si>
  <si>
    <t>214425330.718998</t>
  </si>
  <si>
    <t>16743636.718998</t>
  </si>
  <si>
    <t>d3946d62-d822-4a15-ba82-cda15f6a1bba</t>
  </si>
  <si>
    <t>1.1.1.1.1.5.1.12</t>
  </si>
  <si>
    <t>Конвектор "САНТЕХПРОМ" (в комплекте с кронштейнами, термостатическим клапаном, термоголовкой, кожухом) / Мини КСК 20 - 1015</t>
  </si>
  <si>
    <t>214425330.718997</t>
  </si>
  <si>
    <t>16743636.718997</t>
  </si>
  <si>
    <t>f60d3b15-1194-4ffa-b3b1-d9a51be5eccb</t>
  </si>
  <si>
    <t>1.1.1.1.1.5.1.13</t>
  </si>
  <si>
    <t>Конвектор САНТЕХПРОМ Мини С КСК20-1790 К (А06, лев.), концевой, левый, гл.158мм, с/кожухом, с/терморегулятором, с/воздухоотводчиком, б/кронштейна</t>
  </si>
  <si>
    <t>214425330.1749858</t>
  </si>
  <si>
    <t>16743636.1749858</t>
  </si>
  <si>
    <t>17b54973-9280-11ee-b66c-d1661ac0bb93</t>
  </si>
  <si>
    <t>1.1.1.1.1.5.1.14</t>
  </si>
  <si>
    <t>Конвектор САНТЕХПРОМ Мини С КСК20-1705 К (А06, лев.), концевой, левый, гл.158мм, с/кожухом, с/терморегулятором, с/воздухоотводчиком, с/кронштейном</t>
  </si>
  <si>
    <t>214425330.1748557</t>
  </si>
  <si>
    <t>16743636.1748557</t>
  </si>
  <si>
    <t>1975f532-4f06-4139-bd7b-615ff58aa6c4</t>
  </si>
  <si>
    <t>1.1.1.1.1.5.1.15</t>
  </si>
  <si>
    <t>Конвектор САНТЕХПРОМ Мини С КСК20-1790 К (А09, прав.), концевой, правый, гл.158мм, с/кожухом, с/терморегулятором, с/воздухоотводчиком, б/кронштейна</t>
  </si>
  <si>
    <t>214425330.2498768</t>
  </si>
  <si>
    <t>16743636.2498768</t>
  </si>
  <si>
    <t>72c1f9bb-46e5-49c1-81eb-ded2530ad335</t>
  </si>
  <si>
    <t>1.1.1.1.1.5.1.16</t>
  </si>
  <si>
    <t>Конвектор САНТЕХПРОМ Мини С КСК20-1865 К (А06, лев.), концевой, левый, гл.158мм, с/кожухом, с/терморегулятором, с/воздухоотводчиком, с/кронштейном</t>
  </si>
  <si>
    <t>214425330.1748559</t>
  </si>
  <si>
    <t>16743636.1748559</t>
  </si>
  <si>
    <t>a997c2f0-09fc-4ac9-9c2b-cdb988e8e741</t>
  </si>
  <si>
    <t>1.1.1.1.1.5.1.17</t>
  </si>
  <si>
    <t>Конвектор САНТЕХПРОМ Мини С КСК20-1705 К (А09, прав.), концевой, правый, гл.158мм, с/кожухом, с/терморегулятором, с/воздухоотводчиком, б/кронштейна</t>
  </si>
  <si>
    <t>214425330.2498769</t>
  </si>
  <si>
    <t>16743636.2498769</t>
  </si>
  <si>
    <t>d96cd046-581c-4102-831c-f790f665c869</t>
  </si>
  <si>
    <t>1.1.1.1.1.5.1.18</t>
  </si>
  <si>
    <t>Конвектор САНТЕХПРОМ Мини С КСК20-1790 К (А09, лев.), концевой, левый, гл.158мм, с/кожухом, с/терморегулятором, с/воздухоотводчиком, б/кронштейна</t>
  </si>
  <si>
    <t>214425330.1747499</t>
  </si>
  <si>
    <t>16743636.1747499</t>
  </si>
  <si>
    <t>dff0e328-1ce8-41c3-aead-81d188a8cbba</t>
  </si>
  <si>
    <t>1.1.1.1.1.5.1.19</t>
  </si>
  <si>
    <t>Конвектор САНТЕХПРОМ Мини С КСК20-1705 К (А09, лев.), концевой, левый, гл.158мм, с/кожухом, с/терморегулятором, с/воздухоотводчиком, б/кронштейна</t>
  </si>
  <si>
    <t>214425330.2498770</t>
  </si>
  <si>
    <t>16743636.2498770</t>
  </si>
  <si>
    <t>ffba9952-e0ce-4cd4-9100-5f1d654f2d28</t>
  </si>
  <si>
    <t>1.1.1.1.1.5.2</t>
  </si>
  <si>
    <t>6.2.3.2.5.1.2</t>
  </si>
  <si>
    <t>Установка конвекторов / на сварке / от 2001 Вт</t>
  </si>
  <si>
    <t>33ff055f-6da3-4d8d-9ac8-9aee7cbdf89a</t>
  </si>
  <si>
    <t>1a12ff68-d2af-4610-b252-1f33758bdb66</t>
  </si>
  <si>
    <t>1.1.1.1.1.5.2.1</t>
  </si>
  <si>
    <t>Конвектор "САНТЕХПРОМ" "МИНИ С" МКСК (в комплекте с кронштейнами, термостатическим клапаном, термоголовкой, кожухом) / Мини КСК 20 - 2260</t>
  </si>
  <si>
    <t>214425331.847230</t>
  </si>
  <si>
    <t>16743573.847230</t>
  </si>
  <si>
    <t>0b9478c8-6efe-42de-be12-2b5b050b3211</t>
  </si>
  <si>
    <t>1.1.1.1.1.5.2.2</t>
  </si>
  <si>
    <t>Конвектор САНТЕХПРОМ Мини С КСК20-2025 К (А06, лев.), концевой, левый, гл.158мм, с/кожухом, с/терморегулятором, с/воздухоотводчиком, с/кронштейном</t>
  </si>
  <si>
    <t>214425331.1748549</t>
  </si>
  <si>
    <t>16743573.1748549</t>
  </si>
  <si>
    <t>30282025-af1f-4bbb-8354-16ba688ec84e</t>
  </si>
  <si>
    <t>1.1.1.1.1.5.2.3</t>
  </si>
  <si>
    <t>Конвектор САНТЕХПРОМ Мини С КСК20-2100 К (А06, лев.), концевой, левый, гл.158мм, с/кожухом, с/терморегулятором, с/воздухоотводчиком, с/кронштейном</t>
  </si>
  <si>
    <t>214425331.1748551</t>
  </si>
  <si>
    <t>16743573.1748551</t>
  </si>
  <si>
    <t>3d2dccc2-ca83-47d6-9f47-70237caeb3ec</t>
  </si>
  <si>
    <t>1.1.1.1.1.5.2.4</t>
  </si>
  <si>
    <t>Конвектор САНТЕХПРОМ Мини С КСК20-2175 К (А06, лев.), концевой, левый, гл.158мм, с/кожухом, с/терморегулятором, с/воздухоотводчиком, б/кронштейна</t>
  </si>
  <si>
    <t>214425331.1749860</t>
  </si>
  <si>
    <t>16743573.1749860</t>
  </si>
  <si>
    <t>824f68a3-9282-11ee-b66c-d1661ac0bb93</t>
  </si>
  <si>
    <t>1.1.1.1.1.5.2.5</t>
  </si>
  <si>
    <t>Конвектор САНТЕХПРОМ Мини С КСК20-2175 К (А09, прав.), концевой, правый, гл.158мм, с/кожухом, с/терморегулятором, с/воздухоотводчиком, б/кронштейна</t>
  </si>
  <si>
    <t>214425331.2498766</t>
  </si>
  <si>
    <t>16743573.2498766</t>
  </si>
  <si>
    <t>aa374ba8-274b-4d2a-98ab-1c5c828bb0f4</t>
  </si>
  <si>
    <t>1.1.1.1.1.5.2.6</t>
  </si>
  <si>
    <t>Конвектор САНТЕХПРОМ Мини С КСК20-2175 К (А09, лев.), концевой, левый, гл.158мм, с/кожухом, с/терморегулятором, с/воздухоотводчиком, б/кронштейна</t>
  </si>
  <si>
    <t>214425331.2498767</t>
  </si>
  <si>
    <t>16743573.2498767</t>
  </si>
  <si>
    <t>e6bad082-87dc-41fd-8182-edb6ad368d43</t>
  </si>
  <si>
    <t>1.1.1.1.1.5.2.7</t>
  </si>
  <si>
    <t>Конвектор САНТЕХПРОМ Мини С КСК20-2025 К (А09, прав.), концевой, правый, гл.158мм, с/кожухом, с/терморегулятором, с/воздухоотводчиком, б/кронштейна</t>
  </si>
  <si>
    <t>214425331.1747500</t>
  </si>
  <si>
    <t>16743573.1747500</t>
  </si>
  <si>
    <t>f1e510af-c080-4475-9e7c-17013b72bc95</t>
  </si>
  <si>
    <t>1.1.1.1.1.5.3</t>
  </si>
  <si>
    <t>6.2.3.2.5.1.3</t>
  </si>
  <si>
    <t>Установка конвекторов / на резьбе / до 1000 Вт</t>
  </si>
  <si>
    <t>6709be26-2095-41dc-9c47-d8f927e75e3a</t>
  </si>
  <si>
    <t>fa177ec8-8e17-4489-a10c-ad04550aeaec</t>
  </si>
  <si>
    <t>1.1.1.1.1.5.3.1</t>
  </si>
  <si>
    <t>Конвектор SPL Basic c естественной конвекцией ЛИКОН РУС, напольный, SPL BFM-80/20/14-4/2-E15-BP</t>
  </si>
  <si>
    <t>214425332.1747676</t>
  </si>
  <si>
    <t>16743668.1747676</t>
  </si>
  <si>
    <t>4110212d-6652-4255-a5ef-b53078531a39</t>
  </si>
  <si>
    <t>1.1.1.1.1.5.3.2</t>
  </si>
  <si>
    <t>Конвектор SPL Basic c естественной конвекцией ЛИКОН РУС, напольный, SPL BFM-70/15/14-4/2-E15-BP</t>
  </si>
  <si>
    <t>214425332.1747674</t>
  </si>
  <si>
    <t>16743668.1747674</t>
  </si>
  <si>
    <t>546c4bd4-3675-4ae1-9c0d-e9e5ea069174</t>
  </si>
  <si>
    <t>1.1.1.1.1.5.3.3</t>
  </si>
  <si>
    <t>Конвектор SPL Basic c естественной конвекцией ЛИКОН РУС, напольный, SPL BFM-80/15/14-4/2-E15-BP</t>
  </si>
  <si>
    <t>214425332.1747694</t>
  </si>
  <si>
    <t>16743668.1747694</t>
  </si>
  <si>
    <t>65a2dd75-6460-4f85-b9d2-ac173cd884fc</t>
  </si>
  <si>
    <t>1.1.1.1.1.5.3.4</t>
  </si>
  <si>
    <t>Конвектор SPL Basic c естественной конвекцией ЛИКОН РУС, напольный, SPL BFM-60/15/14-4/2-E15-BP</t>
  </si>
  <si>
    <t>214425332.1747672</t>
  </si>
  <si>
    <t>16743668.1747672</t>
  </si>
  <si>
    <t>70e3bd5d-4ed2-4a92-bba3-aeab25925292</t>
  </si>
  <si>
    <t>1.1.1.1.1.5.3.5</t>
  </si>
  <si>
    <t>Конвектор SPL Basic c естественной конвекцией ЛИКОН РУС, напольный, SPL BFM-140/20/19-6/2-E15-T1P</t>
  </si>
  <si>
    <t>214425332.1755105</t>
  </si>
  <si>
    <t>16743668.1755105</t>
  </si>
  <si>
    <t>aa131ae6-c948-47ad-8b69-11981c3637ba</t>
  </si>
  <si>
    <t>1.1.1.1.1.5.3.6</t>
  </si>
  <si>
    <t>Конвектор SPL Basic c естественной конвекцией ЛИКОН РУС, напольный, SPL BFM-60/15/19-6/2-E15-BP</t>
  </si>
  <si>
    <t>214425332.1747673</t>
  </si>
  <si>
    <t>16743668.1747673</t>
  </si>
  <si>
    <t>e92aa5e8-9d1a-44d2-bdf9-d1a2eda1a493</t>
  </si>
  <si>
    <t>1.1.1.1.1.5.4</t>
  </si>
  <si>
    <t>6.2.3.2.5.1.4</t>
  </si>
  <si>
    <t>Установка конвекторов / на резьбе / от 1001 до 2000 Вт</t>
  </si>
  <si>
    <t>1c967cb3-a967-416c-95e5-86c259ce9459</t>
  </si>
  <si>
    <t>f565e7e6-59c4-4eb3-b696-b2c069ccf0a0</t>
  </si>
  <si>
    <t>1.1.1.1.1.5.4.1</t>
  </si>
  <si>
    <t>Конвектор SPL Basic c естественной конвекцией ЛИКОН РУС, напольный, SPL BFM-100/15/14-4/2-E15-BP</t>
  </si>
  <si>
    <t>214425333.1750087</t>
  </si>
  <si>
    <t>16743665.1750087</t>
  </si>
  <si>
    <t>18a9f84b-90cb-4b34-9f8b-43ef54dd3281</t>
  </si>
  <si>
    <t>1.1.1.1.1.5.4.2</t>
  </si>
  <si>
    <t>Конвектор SPL Basic c естественной конвекцией ЛИКОН РУС, напольный, SPL BFM-100/20/14-4/2-E15-BP</t>
  </si>
  <si>
    <t>214425333.1769357</t>
  </si>
  <si>
    <t>16743665.1769357</t>
  </si>
  <si>
    <t>1d1af32c-7042-4a88-9b01-db4356420372</t>
  </si>
  <si>
    <t>1.1.1.1.1.5.4.3</t>
  </si>
  <si>
    <t>Конвектор SPL Basic c естественной конвекцией ЛИКОН РУС, напольный, SPL BFM-110/20/14-4/2-E15-BP</t>
  </si>
  <si>
    <t>214425333.1769305</t>
  </si>
  <si>
    <t>16743665.1769305</t>
  </si>
  <si>
    <t>2761295b-d9d0-4aa9-a97b-8eaf6d84ed54</t>
  </si>
  <si>
    <t>1.1.1.1.1.5.4.4</t>
  </si>
  <si>
    <t>Конвектор SPL Basic c естественной конвекцией ЛИКОН РУС, напольный, SPL BFM-140/20/14-4/2-E15-BP</t>
  </si>
  <si>
    <t>214425333.1766004</t>
  </si>
  <si>
    <t>16743665.1766004</t>
  </si>
  <si>
    <t>4c583931-2ae3-4af6-9caf-11daac96d512</t>
  </si>
  <si>
    <t>1.1.1.1.1.5.4.5</t>
  </si>
  <si>
    <t>Конвектор SPL Basic c естественной конвекцией ЛИКОН РУС, напольный, SPL BFM-90/30/19-6/2-E15-BP</t>
  </si>
  <si>
    <t>214425333.2498765</t>
  </si>
  <si>
    <t>16743665.2498765</t>
  </si>
  <si>
    <t>55fda295-5bad-11ef-9042-8d9a4c3e632c</t>
  </si>
  <si>
    <t>1.1.1.1.1.5.4.6</t>
  </si>
  <si>
    <t>Конвектор SPL Basic c естественной конвекцией ЛИКОН РУС, напольный, SPL BFM-120/20/14-4/2-E15-BP</t>
  </si>
  <si>
    <t>214425333.1769358</t>
  </si>
  <si>
    <t>16743665.1769358</t>
  </si>
  <si>
    <t>75319b5f-a553-4a35-836b-a9e9f87558a5</t>
  </si>
  <si>
    <t>1.1.1.1.1.5.4.7</t>
  </si>
  <si>
    <t>Конвектор SPL Basic c естественной конвекцией ЛИКОН РУС, напольный, SPL BFM-100/15/19-6/2-E15-BP</t>
  </si>
  <si>
    <t>214425333.2462661</t>
  </si>
  <si>
    <t>16743665.2462661</t>
  </si>
  <si>
    <t>824fca5c-16fe-4d21-aae4-18ccc0ad6c3e</t>
  </si>
  <si>
    <t>1.1.1.1.1.5.4.8</t>
  </si>
  <si>
    <t>Конвектор SPL Basic c естественной конвекцией ЛИКОН РУС, напольный, SPL BFM-60/25/24-8/2-E15-BP</t>
  </si>
  <si>
    <t>214425333.1747680</t>
  </si>
  <si>
    <t>16743665.1747680</t>
  </si>
  <si>
    <t>825afc1f-19aa-45f4-a247-81b423c5025c</t>
  </si>
  <si>
    <t>1.1.1.1.1.5.4.9</t>
  </si>
  <si>
    <t>Конвектор SPL Basic c естественной конвекцией ЛИКОН РУС, напольный, SPL BFM-60/20/19-6/2-E15-BP</t>
  </si>
  <si>
    <t>214425333.1747678</t>
  </si>
  <si>
    <t>16743665.1747678</t>
  </si>
  <si>
    <t>83542846-2e19-424f-a4d1-c87de948e1f4</t>
  </si>
  <si>
    <t>1.1.1.1.1.5.4.10</t>
  </si>
  <si>
    <t>Конвектор SPL Basic c естественной конвекцией ЛИКОН РУС, напольный, SPL BFM-80/25/19-6/2-E15-BP</t>
  </si>
  <si>
    <t>214425333.1752413</t>
  </si>
  <si>
    <t>16743665.1752413</t>
  </si>
  <si>
    <t>85ca067c-2a58-4ef7-937f-8bca3fb49d53</t>
  </si>
  <si>
    <t>1.1.1.1.1.5.4.11</t>
  </si>
  <si>
    <t>Конвектор SPL Basic c естественной конвекцией ЛИКОН РУС, напольный, SPL BFM-70/30/24-8/2-E15-BP</t>
  </si>
  <si>
    <t>214425333.1747686</t>
  </si>
  <si>
    <t>16743665.1747686</t>
  </si>
  <si>
    <t>8afdf144-b650-4f12-b9ca-e753387d4c02</t>
  </si>
  <si>
    <t>1.1.1.1.1.5.4.12</t>
  </si>
  <si>
    <t>Конвектор SPL Basic c естественной конвекцией ЛИКОН РУС, напольный, SPL BFM-60/25/19-6/2-E15-BP</t>
  </si>
  <si>
    <t>214425333.1747679</t>
  </si>
  <si>
    <t>16743665.1747679</t>
  </si>
  <si>
    <t>9ab3fcaa-15da-4a69-88e7-be99a2182662</t>
  </si>
  <si>
    <t>1.1.1.1.1.5.4.13</t>
  </si>
  <si>
    <t>Конвектор SPL Basic c естественной конвекцией ЛИКОН РУС, напольный, SPL BFM-90/15/14-4/2-E15-BP</t>
  </si>
  <si>
    <t>214425333.1750086</t>
  </si>
  <si>
    <t>16743665.1750086</t>
  </si>
  <si>
    <t>b0403a10-a5a8-4787-b6a0-3d5f07d91098</t>
  </si>
  <si>
    <t>1.1.1.1.1.5.4.14</t>
  </si>
  <si>
    <t>Конвектор SPL Basic c естественной конвекцией ЛИКОН РУС, напольный, SPL BFM-90/25/19-6/2-E15-BP</t>
  </si>
  <si>
    <t>214425333.1752414</t>
  </si>
  <si>
    <t>16743665.1752414</t>
  </si>
  <si>
    <t>b15abf36-7beb-419f-b834-ceb34ac47c44</t>
  </si>
  <si>
    <t>1.1.1.1.1.5.4.15</t>
  </si>
  <si>
    <t>Конвектор SPL Basic c естественной конвекцией ЛИКОН РУС, напольный, SPL BFM-70/20/19-6/2-E15-BP</t>
  </si>
  <si>
    <t>214425333.2002220</t>
  </si>
  <si>
    <t>16743665.2002220</t>
  </si>
  <si>
    <t>b76ccc32-450b-4bb8-b637-dd665ecae635</t>
  </si>
  <si>
    <t>1.1.1.1.1.5.4.16</t>
  </si>
  <si>
    <t>Конвектор SPL Basic c естественной конвекцией ЛИКОН РУС, напольный, SPL BFM-70/15/19-6/2-E15-BP</t>
  </si>
  <si>
    <t>214425333.1747682</t>
  </si>
  <si>
    <t>16743665.1747682</t>
  </si>
  <si>
    <t>bbfe4561-e124-4b2d-9e8b-cc690f428646</t>
  </si>
  <si>
    <t>1.1.1.1.1.5.4.17</t>
  </si>
  <si>
    <t>Конвектор SPL Basic c естественной конвекцией ЛИКОН РУС, напольный, SPL BFM-90/15/19-6/2-E15-BP</t>
  </si>
  <si>
    <t>214425333.1751809</t>
  </si>
  <si>
    <t>16743665.1751809</t>
  </si>
  <si>
    <t>c3bfff77-bd4d-4790-9d54-da771cbd93c7</t>
  </si>
  <si>
    <t>1.1.1.1.1.5.4.18</t>
  </si>
  <si>
    <t>Конвектор SPL Basic c естественной конвекцией ЛИКОН РУС, напольный, SPL BFM-80/15/19-6/2-E15-BP</t>
  </si>
  <si>
    <t>214425333.1751805</t>
  </si>
  <si>
    <t>16743665.1751805</t>
  </si>
  <si>
    <t>dc2614f4-1356-4b3a-9003-0bf62ecd5097</t>
  </si>
  <si>
    <t>1.1.1.1.1.5.4.19</t>
  </si>
  <si>
    <t>Конвектор SPL Basic c естественной конвекцией ЛИКОН РУС, напольный, SPL BFM-90/20/14-4/2-E15-BP</t>
  </si>
  <si>
    <t>214425333.2001929</t>
  </si>
  <si>
    <t>16743665.2001929</t>
  </si>
  <si>
    <t>dd7467a8-c3e7-43ee-87cb-c5e2ef603e3a</t>
  </si>
  <si>
    <t>1.1.1.1.1.5.4.20</t>
  </si>
  <si>
    <t>Конвектор SPL Basic c естественной конвекцией ЛИКОН РУС, напольный, SPL BFM-110/15/19-6/2-E15-BP</t>
  </si>
  <si>
    <t>214425333.2462663</t>
  </si>
  <si>
    <t>16743665.2462663</t>
  </si>
  <si>
    <t>f19a752f-1ad4-4370-926b-ae06a58c6463</t>
  </si>
  <si>
    <t>1.1.1.1.1.5.5</t>
  </si>
  <si>
    <t>6.2.3.2.5.1.5</t>
  </si>
  <si>
    <t>Установка конвекторов / на резьбе / от 2001 Вт</t>
  </si>
  <si>
    <t>b24300c8-b78a-456b-a3c4-f3fecc3cda06</t>
  </si>
  <si>
    <t>dd155caa-afcc-4293-bf60-d01924d867ef</t>
  </si>
  <si>
    <t>1.1.1.1.1.5.5.1</t>
  </si>
  <si>
    <t>Конвектор SPL Basic c естественной конвекцией ЛИКОН РУС, напольный, SPL BFM-170/25/19-6/2-E15-BP</t>
  </si>
  <si>
    <t>214425334.2498764</t>
  </si>
  <si>
    <t>16743654.2498764</t>
  </si>
  <si>
    <t>04f9474d-5bad-11ef-9042-8d9a4c3e632c</t>
  </si>
  <si>
    <t>1.1.1.1.1.5.5.2</t>
  </si>
  <si>
    <t>Конвектор SPL Basic c естественной конвекцией ЛИКОН РУС, напольный, SPL BFM-110/20/19-6/2-E15-BP</t>
  </si>
  <si>
    <t>214425334.2002224</t>
  </si>
  <si>
    <t>16743654.2002224</t>
  </si>
  <si>
    <t>433bc016-6812-4b2f-86e9-623bf3f33d56</t>
  </si>
  <si>
    <t>1.1.1.1.1.5.5.3</t>
  </si>
  <si>
    <t>Конвектор SPL Basic c естественной конвекцией ЛИКОН РУС, напольный, SPL BFM-160/20/14-4/2-E15-BP</t>
  </si>
  <si>
    <t>214425334.1759904</t>
  </si>
  <si>
    <t>16743654.1759904</t>
  </si>
  <si>
    <t>4d6bdadb-3f93-4391-858b-09264de8cb92</t>
  </si>
  <si>
    <t>1.1.1.1.1.5.5.4</t>
  </si>
  <si>
    <t>Конвектор SPL Basic c естественной конвекцией ЛИКОН РУС, напольный, SPL BFM-170/15/14-4/2-E15-BP</t>
  </si>
  <si>
    <t>214425334.1751803</t>
  </si>
  <si>
    <t>16743654.1751803</t>
  </si>
  <si>
    <t>8722fe63-f5d2-4ddf-998d-0d83831d535e</t>
  </si>
  <si>
    <t>1.1.1.1.1.5.5.5</t>
  </si>
  <si>
    <t>Конвектор SPL Basic c естественной конвекцией ЛИКОН РУС, напольный, SPL BFM-80/30/24-8/2-E15-BP</t>
  </si>
  <si>
    <t>214425334.1747692</t>
  </si>
  <si>
    <t>16743654.1747692</t>
  </si>
  <si>
    <t>91835ade-cec2-49ae-a06f-bf8567e968b7</t>
  </si>
  <si>
    <t>1.1.1.1.1.5.5.6</t>
  </si>
  <si>
    <t>Конвектор SPL Basic c естественной конвекцией ЛИКОН РУС, напольный, SPL BFM-180/20/19-6/2-E15-BP</t>
  </si>
  <si>
    <t>214425334.2002226</t>
  </si>
  <si>
    <t>16743654.2002226</t>
  </si>
  <si>
    <t>b5946cd9-42ff-4b51-8ecb-035feaa899f5</t>
  </si>
  <si>
    <t>1.1.1.1.1.5.5.7</t>
  </si>
  <si>
    <t>Конвектор SPL Basic c естественной конвекцией ЛИКОН РУС, напольный, SPL BFM-110/25/19-6/2-E15-BP</t>
  </si>
  <si>
    <t>214425334.1752416</t>
  </si>
  <si>
    <t>16743654.1752416</t>
  </si>
  <si>
    <t>bd53cd1a-feeb-4b15-a31b-f4127e10054c</t>
  </si>
  <si>
    <t>1.1.1.1.1.5.5.8</t>
  </si>
  <si>
    <t>Конвектор SPL Basic c естественной конвекцией ЛИКОН РУС, напольный, SPL BFM-90/30/24-8/2-E15-BP</t>
  </si>
  <si>
    <t>214425334.1747693</t>
  </si>
  <si>
    <t>16743654.1747693</t>
  </si>
  <si>
    <t>dd14b6f4-2564-4897-96d8-64b9fdecfde4</t>
  </si>
  <si>
    <t>1.1.1.1.1.5.5.9</t>
  </si>
  <si>
    <t>Конвектор SPL Basic c естественной конвекцией ЛИКОН РУС, напольный, SPL BFM-160/20/19-6/2-E15-BP</t>
  </si>
  <si>
    <t>214425334.2001933</t>
  </si>
  <si>
    <t>16743654.2001933</t>
  </si>
  <si>
    <t>ddf19a79-26fa-4e41-b179-6dda694a9585</t>
  </si>
  <si>
    <t>1.1.1.1.1.5.5.10</t>
  </si>
  <si>
    <t>Конвектор SPL Basic c естественной конвекцией ЛИКОН РУС, напольный, SPL BFM-100/25/19-6/2-E15-BP</t>
  </si>
  <si>
    <t>214425334.1752415</t>
  </si>
  <si>
    <t>16743654.1752415</t>
  </si>
  <si>
    <t>dedeb9d0-7fb2-4c5a-a389-b46be009b234</t>
  </si>
  <si>
    <t>1.1.1.1.1.5.5.11</t>
  </si>
  <si>
    <t>Конвектор SPL Basic c естественной конвекцией ЛИКОН РУС, напольный, SPL BFM-150/20/14-4/2-E15-BP</t>
  </si>
  <si>
    <t>214425334.1766005</t>
  </si>
  <si>
    <t>16743654.1766005</t>
  </si>
  <si>
    <t>f93d3468-ba3c-4730-951d-4f096e3230fd</t>
  </si>
  <si>
    <t>1.1.1.1.1.5.6</t>
  </si>
  <si>
    <t>6.2.3.2.5.1.6</t>
  </si>
  <si>
    <t>Установка конвекторов / на сварке / до 1000 Вт</t>
  </si>
  <si>
    <t>865e7915-7247-4d0c-987d-8171058a9c53</t>
  </si>
  <si>
    <t>6974d7cf-dcd0-4d0a-9346-f3792fe61827</t>
  </si>
  <si>
    <t>1.1.1.1.1.5.6.1</t>
  </si>
  <si>
    <t>Конвектор "САНТЕХПРОМ" "МИНИ С" МКСК (в комплекте с кронштейнами, термостатическим клапаном, термоголовкой, кожухом) / Мини КСК 20 - 980</t>
  </si>
  <si>
    <t>214425335.847235</t>
  </si>
  <si>
    <t>16743604.847235</t>
  </si>
  <si>
    <t>4de85d81-e3fc-4074-9329-a588948d01b2</t>
  </si>
  <si>
    <t>1.1.1.1.1.5.6.2</t>
  </si>
  <si>
    <t>Конвектор САНТЕХПРОМ Мини С КСК20-840 К (А06, лев.), концевой, левый, гл.158мм, с/кожухом, с/терморегулятором, с/воздухоотводчиком, с/кронштейном</t>
  </si>
  <si>
    <t>214425335.1748556</t>
  </si>
  <si>
    <t>16743604.1748556</t>
  </si>
  <si>
    <t>5edbff3c-de10-49b8-82c9-e7e353fb7c38</t>
  </si>
  <si>
    <t>1.1.1.1.1.5.6.3</t>
  </si>
  <si>
    <t>Конвектор САНТЕХПРОМ Мини С КСК20-840 К (А06, прав.), концевой, правый, гл.158мм, с/кожухом, с/терморегулятором, с/воздухоотводчиком, б/кронштейна</t>
  </si>
  <si>
    <t>214425335.2498771</t>
  </si>
  <si>
    <t>16743604.2498771</t>
  </si>
  <si>
    <t>85ba2bfa-d018-495d-a536-30a69de8a772</t>
  </si>
  <si>
    <t>1.1.1.1.1.5.6.4</t>
  </si>
  <si>
    <t>Конвектор "САНТЕХПРОМ" (в комплекте с кронштейнами, термостатическим клапаном, термоголовкой, кожухом) / Мини КСК 20 - 789</t>
  </si>
  <si>
    <t>214425335.718996</t>
  </si>
  <si>
    <t>16743604.718996</t>
  </si>
  <si>
    <t>1aabc0af-4350-4410-87a8-3816a4b33530</t>
  </si>
  <si>
    <t>1.1.1.1.1.5.6.5</t>
  </si>
  <si>
    <t>Конвектор "САНТЕХПРОМ" (в комплекте с кронштейнами, термостатическим клапаном, термоголовкой, кожухом) / Мини КСК 20 - 902</t>
  </si>
  <si>
    <t>214425335.719002</t>
  </si>
  <si>
    <t>16743604.719002</t>
  </si>
  <si>
    <t>4add77d3-5c1a-4608-b9a7-d4abfb886ad0</t>
  </si>
  <si>
    <t>1.1.1.1.1.5.6.6</t>
  </si>
  <si>
    <t>Конвектор "САНТЕХПРОМ" (в комплекте с кронштейнами, термостатическим клапаном, термоголовкой, кожухом) / Мини КСК 20 - 677</t>
  </si>
  <si>
    <t>214425335.922264</t>
  </si>
  <si>
    <t>16743604.922264</t>
  </si>
  <si>
    <t>f148a01e-0f62-42a9-b5db-d7e7ae9821b5</t>
  </si>
  <si>
    <t>1.1.1.1.1.5.7</t>
  </si>
  <si>
    <t>6.2.3.2.5.2.3</t>
  </si>
  <si>
    <t>Установка радиаторов / на резьбе / от 2001 Вт</t>
  </si>
  <si>
    <t>0fdf14cb-4aa9-4a28-94e8-2a6c8f952bb5</t>
  </si>
  <si>
    <t>09ea23fd-9718-4d49-bac5-71f95ca580ab</t>
  </si>
  <si>
    <t>1.1.1.1.1.5.7.1</t>
  </si>
  <si>
    <t>Радиатор Гармония А25 N 2-300-45 нп с термостатическим клапаном и кронштейном (без термоголовки)</t>
  </si>
  <si>
    <t>214425337.2498763</t>
  </si>
  <si>
    <t>16743563.2498763</t>
  </si>
  <si>
    <t>4854e3b5-5bac-11ef-9042-8d9a4c3e632c</t>
  </si>
  <si>
    <t>1.1.1.1.1.5.8</t>
  </si>
  <si>
    <t>6.2.3.2.5.6.1</t>
  </si>
  <si>
    <t>Установка термоголовок, терморегуляторов на конвекторы системы отопления</t>
  </si>
  <si>
    <t>081ce6bf-62bf-4cc4-a22c-86936ec85025</t>
  </si>
  <si>
    <t>d426c83c-f444-41ad-b639-4c194c95594c</t>
  </si>
  <si>
    <t>1.1.1.1.1.5.8.1</t>
  </si>
  <si>
    <t>Элемент термостатический пластик/клипса RTR/RA/6...+28°С/со встроенным датчиком</t>
  </si>
  <si>
    <t>214425339.1761097</t>
  </si>
  <si>
    <t>16743649.1761097</t>
  </si>
  <si>
    <t>7c74b89d-e507-11ee-b572-8d9a4c3e632c</t>
  </si>
  <si>
    <t>1.1.1.1.1.5.8.2</t>
  </si>
  <si>
    <t>Элемент термостатический пластик/M30x1,5/6...+28°С/со встроенным датчиком</t>
  </si>
  <si>
    <t>214425339.1761086</t>
  </si>
  <si>
    <t>16743649.1761086</t>
  </si>
  <si>
    <t>f622359b-e2bc-11ee-b572-8d9a4c3e632c</t>
  </si>
  <si>
    <t>1.1.1.1.1.6</t>
  </si>
  <si>
    <t>6.2.3.2.6</t>
  </si>
  <si>
    <t>Оборудование</t>
  </si>
  <si>
    <t>1.1.1.1.1.6.1</t>
  </si>
  <si>
    <t>6.2.3.2.6.1.1</t>
  </si>
  <si>
    <t>Установка завес воздушно-тепловых / электрических</t>
  </si>
  <si>
    <t>c4f5feb1-245a-4175-99e2-33a6421d13e6</t>
  </si>
  <si>
    <t>f7ae3c14-bad1-4bd2-9381-f7311a5fbed1</t>
  </si>
  <si>
    <t>1.1.1.1.1.6.1.1</t>
  </si>
  <si>
    <t>Завеса воздушно-тепловая электрическая_ / T318E15 Black / Тропик</t>
  </si>
  <si>
    <t>214425342.1757648</t>
  </si>
  <si>
    <t>16743667.1757648</t>
  </si>
  <si>
    <t>81d8ea37-1aef-4fe5-848a-19f51385f6a7</t>
  </si>
  <si>
    <t>1.1.1.1.1.7</t>
  </si>
  <si>
    <t>6.2.3.2.7</t>
  </si>
  <si>
    <t>Теплоснабжение приточной установки</t>
  </si>
  <si>
    <t>1.1.1.1.1.7.1</t>
  </si>
  <si>
    <t>6.2.3.2.7.1</t>
  </si>
  <si>
    <t>Прокладка трубопроводов приточной установки</t>
  </si>
  <si>
    <t>1.1.1.1.1.7.1.1</t>
  </si>
  <si>
    <t>6.2.3.2.7.1.1.2</t>
  </si>
  <si>
    <t>Трубопровод с учетом фасонных и соединительных элементов, установки гильз, монтажа креплений
Выгружается из БО по объектам BIM-КЦ</t>
  </si>
  <si>
    <t>cfffcf41-be63-48a6-b86a-8d97ce25c356</t>
  </si>
  <si>
    <t>1.1.1.1.1.7.1.1.1</t>
  </si>
  <si>
    <t>214425346.1747058</t>
  </si>
  <si>
    <t>16743646.1747058</t>
  </si>
  <si>
    <t>1.1.1.1.1.7.1.1.2</t>
  </si>
  <si>
    <t>214425346.4452</t>
  </si>
  <si>
    <t>16743646.4452</t>
  </si>
  <si>
    <t>1.1.1.1.1.7.1.1.3</t>
  </si>
  <si>
    <t>214425346.4454</t>
  </si>
  <si>
    <t>16743646.4454</t>
  </si>
  <si>
    <t>1.1.1.1.1.7.1.1.4</t>
  </si>
  <si>
    <t>214425346.4455</t>
  </si>
  <si>
    <t>16743646.4455</t>
  </si>
  <si>
    <t>1.1.1.1.1.7.1.1.5</t>
  </si>
  <si>
    <t>214425346.1508972</t>
  </si>
  <si>
    <t>16743646.1508972</t>
  </si>
  <si>
    <t>1.1.1.1.1.7.1.1.6</t>
  </si>
  <si>
    <t>214425346.1128798</t>
  </si>
  <si>
    <t>16743646.1128798</t>
  </si>
  <si>
    <t>1.1.1.1.1.7.1.1.7</t>
  </si>
  <si>
    <t>214425346.1735304</t>
  </si>
  <si>
    <t>16743646.1735304</t>
  </si>
  <si>
    <t>1.1.1.1.1.7.1.2</t>
  </si>
  <si>
    <t>6.2.3.2.7.1.6.4</t>
  </si>
  <si>
    <t>186716e5-bcb0-46fe-bdfd-25d11277bfc4</t>
  </si>
  <si>
    <t>1.1.1.1.1.7.1.2.1</t>
  </si>
  <si>
    <t>Опора для труб неподвижная одинарная D32 Сталь</t>
  </si>
  <si>
    <t>214425348.6267</t>
  </si>
  <si>
    <t>16743572.6267</t>
  </si>
  <si>
    <t>a60b76af-9ea5-11e7-80d8-005056881952</t>
  </si>
  <si>
    <t>1.1.1.1.1.7.2</t>
  </si>
  <si>
    <t>6.2.3.2.7.2</t>
  </si>
  <si>
    <t>Изоляция и антикоррозийная окраска трубопроводов приточной установки</t>
  </si>
  <si>
    <t>1.1.1.1.1.7.2.1</t>
  </si>
  <si>
    <t>6.2.3.2.7.2.1.1</t>
  </si>
  <si>
    <t>a8aa54ba-6e79-4699-8ef4-43bfbcb4bf24</t>
  </si>
  <si>
    <t>1.1.1.1.1.7.2.1.1</t>
  </si>
  <si>
    <t>214425351.6407</t>
  </si>
  <si>
    <t>16743631.6407</t>
  </si>
  <si>
    <t>1.1.1.1.1.7.2.2</t>
  </si>
  <si>
    <t>6.2.3.2.7.2.2.1</t>
  </si>
  <si>
    <t>4d679644-ead8-48c7-be67-2eac09858d16</t>
  </si>
  <si>
    <t>1.1.1.1.1.7.2.2.1</t>
  </si>
  <si>
    <t>214425353.7449</t>
  </si>
  <si>
    <t>16743592.7449</t>
  </si>
  <si>
    <t>1.1.1.1.1.7.2.2.2</t>
  </si>
  <si>
    <t>214425353.7451</t>
  </si>
  <si>
    <t>16743592.7451</t>
  </si>
  <si>
    <t>1.1.1.1.1.7.2.2.3</t>
  </si>
  <si>
    <t>214425353.1568551</t>
  </si>
  <si>
    <t>16743592.1568551</t>
  </si>
  <si>
    <t>1.1.1.1.1.7.3</t>
  </si>
  <si>
    <t>6.2.3.2.7.3</t>
  </si>
  <si>
    <t>Монтаж арматуры трубопроводной приточной установки</t>
  </si>
  <si>
    <t>1.1.1.1.1.7.3.1</t>
  </si>
  <si>
    <t>6.2.3.2.7.3.1.1</t>
  </si>
  <si>
    <t>8de5a333-e924-4f4a-80ce-ab13e236daa1</t>
  </si>
  <si>
    <t>1.1.1.1.1.7.3.1.1</t>
  </si>
  <si>
    <t>214425356.26191</t>
  </si>
  <si>
    <t>16743621.26191</t>
  </si>
  <si>
    <t>1.1.1.1.1.7.3.1.2</t>
  </si>
  <si>
    <t>214425356.1732320</t>
  </si>
  <si>
    <t>16743621.1732320</t>
  </si>
  <si>
    <t>1.1.1.1.1.7.3.1.3</t>
  </si>
  <si>
    <t>214425356.1588466</t>
  </si>
  <si>
    <t>16743621.1588466</t>
  </si>
  <si>
    <t>1.1.1.1.1.7.3.2</t>
  </si>
  <si>
    <t>6.2.3.2.7.3.1.2</t>
  </si>
  <si>
    <t>f26ad820-53b9-4c2c-b6dc-b855273049c2</t>
  </si>
  <si>
    <t>1.1.1.1.1.7.3.2.1</t>
  </si>
  <si>
    <t>214425357.36304</t>
  </si>
  <si>
    <t>16743663.36304</t>
  </si>
  <si>
    <t>1.1.1.1.1.7.3.2.2</t>
  </si>
  <si>
    <t>214425357.36306</t>
  </si>
  <si>
    <t>16743663.36306</t>
  </si>
  <si>
    <t>1.1.1.1.1.7.3.2.3</t>
  </si>
  <si>
    <t>214425357.1735473</t>
  </si>
  <si>
    <t>16743663.1735473</t>
  </si>
  <si>
    <t>1.1.1.1.1.7.3.2.4</t>
  </si>
  <si>
    <t>Муфта латунная никелированная D1" PN40 Резьба внутр/Американка внутр</t>
  </si>
  <si>
    <t>214425357.18323</t>
  </si>
  <si>
    <t>16743663.18323</t>
  </si>
  <si>
    <t>7c5ef201-b134-11e8-80e5-005056881952</t>
  </si>
  <si>
    <t>1.1.1.1.1.7.3.2.5</t>
  </si>
  <si>
    <t>Клапан балансировочный автоматический Ридан, 003Z1814R, латунь, резьба на корпусе, D=25мм</t>
  </si>
  <si>
    <t>214425357.1747051</t>
  </si>
  <si>
    <t>16743663.1747051</t>
  </si>
  <si>
    <t>e4ebbfd9-fe8e-41d4-85bc-ca342f297071</t>
  </si>
  <si>
    <t>1.1.1.1.1.7.3.2.6</t>
  </si>
  <si>
    <t>214425357.1193208</t>
  </si>
  <si>
    <t>16743663.1193208</t>
  </si>
  <si>
    <t>1.1.1.1.1.7.3.2.7</t>
  </si>
  <si>
    <t>Клапан обратный пружинный Латунь никелир. DN32 PN25, соединение Резьба внутренняя, tраб +90С, ГВС/ХВС/Отопление</t>
  </si>
  <si>
    <t>214425357.19914</t>
  </si>
  <si>
    <t>16743663.19914</t>
  </si>
  <si>
    <t>ee279863-ba6f-11e8-80e5-005056881952</t>
  </si>
  <si>
    <t>1.1.1.1.1.7.3.2.8</t>
  </si>
  <si>
    <t>214425357.1749617</t>
  </si>
  <si>
    <t>16743663.1749617</t>
  </si>
  <si>
    <t>1.1.1.1.1.7.3.3</t>
  </si>
  <si>
    <t>6.2.3.2.7.3.2.1</t>
  </si>
  <si>
    <t>d6cd7154-a961-48a5-a0c8-02ebef455a18</t>
  </si>
  <si>
    <t>1.1.1.1.1.7.3.3.1</t>
  </si>
  <si>
    <t>214425359.26191</t>
  </si>
  <si>
    <t>16743652.26191</t>
  </si>
  <si>
    <t>1.1.1.1.1.7.3.3.2</t>
  </si>
  <si>
    <t>214425359.1194876</t>
  </si>
  <si>
    <t>16743652.1194876</t>
  </si>
  <si>
    <t>1.1.1.1.1.7.3.3.3</t>
  </si>
  <si>
    <t>214425359.49077</t>
  </si>
  <si>
    <t>16743652.49077</t>
  </si>
  <si>
    <t>1.1.1.1.1.7.3.4</t>
  </si>
  <si>
    <t>6.2.3.2.7.3.4.1</t>
  </si>
  <si>
    <t>d1f241de-5064-44d5-8ede-4b22b6d2ba49</t>
  </si>
  <si>
    <t>1.1.1.1.1.7.3.4.1</t>
  </si>
  <si>
    <t>214425361.36304</t>
  </si>
  <si>
    <t>16743648.36304</t>
  </si>
  <si>
    <t>1.1.1.1.1.7.3.4.2</t>
  </si>
  <si>
    <t>Фильтр сетчатый Латунь Y-образный с пробкой PN25 DN32, Резьба внутренняя, tраб -10...+130С ГВС/ХВС/Отопление</t>
  </si>
  <si>
    <t>214425361.1277314</t>
  </si>
  <si>
    <t>16743648.1277314</t>
  </si>
  <si>
    <t>9b4a3d46-7fc6-11ea-80ee-005056881952</t>
  </si>
  <si>
    <t>1.1.1.1.1.7.4</t>
  </si>
  <si>
    <t>6.2.3.2.7.4</t>
  </si>
  <si>
    <t>Монтаж внутренних устройств, приборов и оборудования приточной установки</t>
  </si>
  <si>
    <t>1.1.1.1.1.7.4.1</t>
  </si>
  <si>
    <t>6.2.3.2.7.4.2.1</t>
  </si>
  <si>
    <t>ceec9cd9-1c22-4fc8-b8c8-a67f5927450b</t>
  </si>
  <si>
    <t>1.1.1.1.1.7.4.1.1</t>
  </si>
  <si>
    <t>214425364.1747054</t>
  </si>
  <si>
    <t>16743645.1747054</t>
  </si>
  <si>
    <t>1.1.1.1.1.7.4.1.2</t>
  </si>
  <si>
    <t>214425364.5364</t>
  </si>
  <si>
    <t>16743645.5364</t>
  </si>
  <si>
    <t>1.1.1.1.1.7.4.1.3</t>
  </si>
  <si>
    <t>214425364.33474</t>
  </si>
  <si>
    <t>16743645.33474</t>
  </si>
  <si>
    <t>1.1.1.1.1.7.4.2</t>
  </si>
  <si>
    <t>6.2.3.2.7.4.5.1</t>
  </si>
  <si>
    <t>Монтаж насоса отопления</t>
  </si>
  <si>
    <t>86edda6b-707b-4320-8add-f9e3ca9ff385</t>
  </si>
  <si>
    <t>10be900e-aade-4361-8131-66ba650339f7</t>
  </si>
  <si>
    <t>1.1.1.1.1.7.4.2.1</t>
  </si>
  <si>
    <t>Насос циркуляционный ИТП FX-S25-4-180В Antarus</t>
  </si>
  <si>
    <t>214425366.1760042</t>
  </si>
  <si>
    <t>16743567.1760042</t>
  </si>
  <si>
    <t>8d0c102e-d636-11ee-b572-8d9a4c3e632c</t>
  </si>
  <si>
    <t>1.1.1.1.1.8</t>
  </si>
  <si>
    <t>6.2.3.2.9</t>
  </si>
  <si>
    <t>Испытание и наладка системы</t>
  </si>
  <si>
    <t>1.1.1.1.1.8.1</t>
  </si>
  <si>
    <t>6.2.3.2.9.1.1</t>
  </si>
  <si>
    <t>Гидравлическое испытание трубопроводов системы отопления</t>
  </si>
  <si>
    <t>9b55a084-5673-4ea4-a494-410f0614e61f</t>
  </si>
  <si>
    <t>d446c2cf-9b64-433f-aeda-efb025c444fd</t>
  </si>
  <si>
    <t>1.1.1.1.1.8.1.1</t>
  </si>
  <si>
    <t>Материал для загрузки объемов BIM</t>
  </si>
  <si>
    <t>элем</t>
  </si>
  <si>
    <t>214425369.1743487</t>
  </si>
  <si>
    <t>16743650.1743487</t>
  </si>
  <si>
    <t>78ab68f9-18f4-47f6-9a93-453e6cc7884c</t>
  </si>
  <si>
    <t>1.1.2</t>
  </si>
  <si>
    <t>6.3</t>
  </si>
  <si>
    <t>Отделка, столярные работы, мебель и оборудование</t>
  </si>
  <si>
    <t>1.1.2.1</t>
  </si>
  <si>
    <t>6.3.1</t>
  </si>
  <si>
    <t>Отделка нежилых помещений</t>
  </si>
  <si>
    <t>1.1.2.1.1</t>
  </si>
  <si>
    <t>6.3.1.1</t>
  </si>
  <si>
    <t>Отделка МОП</t>
  </si>
  <si>
    <t>1.1.2.1.1.1</t>
  </si>
  <si>
    <t>6.3.1.1.3</t>
  </si>
  <si>
    <t>МОП Типовые этажи</t>
  </si>
  <si>
    <t>1.1.2.1.1.1.1</t>
  </si>
  <si>
    <t>6.3.1.1.3.1</t>
  </si>
  <si>
    <t>Полы</t>
  </si>
  <si>
    <t>1.1.2.1.1.1.1.1</t>
  </si>
  <si>
    <t>6.3.1.1.3.1.1</t>
  </si>
  <si>
    <t>Подготовка полов под финишное покрытие</t>
  </si>
  <si>
    <t>1.1.2.1.1.1.1.1.1</t>
  </si>
  <si>
    <t>6.3.1.1.3.1.1.4.1</t>
  </si>
  <si>
    <t xml:space="preserve">Замоноличивание мест прохождения стояков труб </t>
  </si>
  <si>
    <t>Зачеканка технологических отверстий после выполнения проходки транзитных труб и тд., как горизонтальных так и вертикальных.</t>
  </si>
  <si>
    <t>м3</t>
  </si>
  <si>
    <t>c6b72d85-3f72-4415-9bd5-121dffd3d013</t>
  </si>
  <si>
    <t>2739c0fa-3b37-4181-b8d2-742e4f360831</t>
  </si>
  <si>
    <t>abb83dbb-a0a8-47bc-aa66-034ecd47e401</t>
  </si>
  <si>
    <t>1.1.2.1.1.1.1.1.1.1</t>
  </si>
  <si>
    <t>Смесь цементно-песчаная М200</t>
  </si>
  <si>
    <t>С учетом мин. ваты</t>
  </si>
  <si>
    <t>214425377.19141</t>
  </si>
  <si>
    <t>16743671.19141</t>
  </si>
  <si>
    <t>ee25efe9-b517-11e8-80e5-005056881952</t>
  </si>
  <si>
    <t>1.1.2.2</t>
  </si>
  <si>
    <t>6.3.2</t>
  </si>
  <si>
    <t>Отделка квартир</t>
  </si>
  <si>
    <t>1.1.2.2.1</t>
  </si>
  <si>
    <t>6.3.2.3</t>
  </si>
  <si>
    <t>Отделка с/у</t>
  </si>
  <si>
    <t>1.1.2.2.1.1</t>
  </si>
  <si>
    <t>6.3.2.3.4</t>
  </si>
  <si>
    <t>Сантехника</t>
  </si>
  <si>
    <t>1.1.2.2.1.1.1</t>
  </si>
  <si>
    <t>6.3.2.3.4.8.1</t>
  </si>
  <si>
    <t xml:space="preserve">Установка полотенцесушителя </t>
  </si>
  <si>
    <t>c10b0b61-476a-4c53-996f-d2c4d4efe2ac</t>
  </si>
  <si>
    <t>216c6bf7-a33b-4b12-a5a7-17e4013b7888</t>
  </si>
  <si>
    <t>7548ece6-a3e7-49c7-9602-09e7c892c09a</t>
  </si>
  <si>
    <t>1.1.2.2.1.1.1.1</t>
  </si>
  <si>
    <t>Полотенцесушитель электрический Лесенка 0,4кВт, перекладин-12, б/терморегулятора</t>
  </si>
  <si>
    <t>Полотенцесушитель электрический; тип конструкции: лестница, прямые перекладины диаметром 20мм; с габаритами: 600x850(h)мм; плоскость установки: на стену; с основным материалом корпуса: сталь нержавеющая; с количеством фаз: 1; с напряжением: 220В; с номинальной мощностью: 0.4 кВт</t>
  </si>
  <si>
    <t>214425382.1747042</t>
  </si>
  <si>
    <t>16743574.1747042</t>
  </si>
  <si>
    <t>0b61701b-2c8d-11ee-9904-d1661ac0bb93</t>
  </si>
  <si>
    <t>Общая стоимость работ, руб. с НДС</t>
  </si>
  <si>
    <t>Квалификационная и контактная информация</t>
  </si>
  <si>
    <t>А</t>
  </si>
  <si>
    <t>Наличие авансирования</t>
  </si>
  <si>
    <t>да (%) /нет</t>
  </si>
  <si>
    <t>Б</t>
  </si>
  <si>
    <t>Готовность приступить к работе по уведомлению</t>
  </si>
  <si>
    <t>да /нет</t>
  </si>
  <si>
    <t>В</t>
  </si>
  <si>
    <t>Готовность предоставить банковскую гарантию (при наличии аванса)</t>
  </si>
  <si>
    <t>да(банк) /нет</t>
  </si>
  <si>
    <t>Г</t>
  </si>
  <si>
    <t>Срок исполнения предмета тендера</t>
  </si>
  <si>
    <t>мес.</t>
  </si>
  <si>
    <t>Д</t>
  </si>
  <si>
    <t>Гарантийный срок 5 лет</t>
  </si>
  <si>
    <t>E</t>
  </si>
  <si>
    <t>Информация о посещении объекта (были/не были), вопросы по результатам посещения</t>
  </si>
  <si>
    <t>были/не были
да/нет</t>
  </si>
  <si>
    <t>Ж</t>
  </si>
  <si>
    <t>Виды работ, планируемые к выполнению субподрядными организациями</t>
  </si>
  <si>
    <t>вид работ-наименование</t>
  </si>
  <si>
    <t>З</t>
  </si>
  <si>
    <t>Готовность подписать договор в редакции Заказчика</t>
  </si>
  <si>
    <t>да/нет</t>
  </si>
  <si>
    <t>И</t>
  </si>
  <si>
    <t>Наличие СРО</t>
  </si>
  <si>
    <t>да (сумма) /нет</t>
  </si>
  <si>
    <t>К</t>
  </si>
  <si>
    <t>Опыт работы с ГК ПИК (при наличии текущих проектов- указать % реализации)</t>
  </si>
  <si>
    <t>объект/ вид работ/% выполнения</t>
  </si>
  <si>
    <t>Л</t>
  </si>
  <si>
    <t>Опыт реализации подобных видов работ за последние 2-3 года (указать не более 5 ключевых объектов и их заказчиков)</t>
  </si>
  <si>
    <t>объект/заказчик/год</t>
  </si>
  <si>
    <t>М</t>
  </si>
  <si>
    <t>Численность работающих всего / численность, планируемая для выполнения предмета тендера</t>
  </si>
  <si>
    <t>кол-во/кол-во</t>
  </si>
  <si>
    <t>Н</t>
  </si>
  <si>
    <t>Дата регистрации компании</t>
  </si>
  <si>
    <t>дд/мм/гг</t>
  </si>
  <si>
    <t>О</t>
  </si>
  <si>
    <t>Оборот за последние 3 года (указать оборот (выручку) по данным бухгалтерской отчетности за 2014/2015/2016 год)</t>
  </si>
  <si>
    <t>год-сумма/год-сумма/год-сумма (руб.без НДС)</t>
  </si>
  <si>
    <t>2015-
2016-
2017-</t>
  </si>
  <si>
    <t>П</t>
  </si>
  <si>
    <t>Сайт компании</t>
  </si>
  <si>
    <t>ссылка</t>
  </si>
  <si>
    <t>Р</t>
  </si>
  <si>
    <t>Генеральный директор : Ф.И.О. полностью, тел., e-mail</t>
  </si>
  <si>
    <t>С</t>
  </si>
  <si>
    <t>Контактное лицо: Ф.И.О. полностью, тел., e-mail</t>
  </si>
  <si>
    <t>Т</t>
  </si>
  <si>
    <t>Примечание к ТКП претендента</t>
  </si>
  <si>
    <t>TR-N 013G7014R Ридан</t>
  </si>
  <si>
    <t xml:space="preserve"> TR 70 013G7070R Ридан</t>
  </si>
  <si>
    <t>MVT-R</t>
  </si>
  <si>
    <t>APT-R</t>
  </si>
  <si>
    <t xml:space="preserve"> TR 84 013G7084R Ридан</t>
  </si>
  <si>
    <t>ГОСТ Р 56729-2015</t>
  </si>
  <si>
    <t>цилиндры навивные</t>
  </si>
  <si>
    <t>Эмаль термостойкая_ / КО-8104</t>
  </si>
  <si>
    <t>PN24</t>
  </si>
  <si>
    <t>1.1.1.1.1.7.2.1.2</t>
  </si>
  <si>
    <t>1.1.1.1.1.2.1.2</t>
  </si>
  <si>
    <t>AQT-R</t>
  </si>
  <si>
    <t>https://www.kzto.ru/garmoniya-a25-n-2-300-45?ysclid=ma45vy989g244700972</t>
  </si>
  <si>
    <t>Бюджет</t>
  </si>
  <si>
    <t>1.1.1.1.1.1.1.29</t>
  </si>
  <si>
    <t>1.1.1.1.1.1.2.16</t>
  </si>
  <si>
    <t>Гильза для трубы стальная D57х2,5 L=250мм ГОСТ 10704-91</t>
  </si>
  <si>
    <t>труба эсв ф57х3,5мм L=300мм</t>
  </si>
  <si>
    <t>Антикоррозийная окраска трубопроводов с огрунтовкой / в 2 слоя</t>
  </si>
  <si>
    <t>76-ТХ-АС22</t>
  </si>
  <si>
    <t>89-ТХ-АС22</t>
  </si>
  <si>
    <t>133-ТХ-БС22</t>
  </si>
  <si>
    <t>труба эсв</t>
  </si>
  <si>
    <t xml:space="preserve">Гильза для трубы стальная </t>
  </si>
  <si>
    <t>1. Подъем и перемещение материала до места производства работ 2. Подготовка рабочего места. 3. Разметка мест прокладки трубопровода. 4. Сверление отверстий 5. Установка и заделка креплений. 6. Монтаж гильз при проходе через конструкции. 7. Прокладка трубопровода на сварке с установкой фасонных частей (с подгонкой по месту, поддерживанием при прихватке под сварку). 8. Уборка рабочего места от строительного мусора</t>
  </si>
  <si>
    <t>Очистка, сушка, огрунтовка поверхности и нанесение эмали</t>
  </si>
  <si>
    <t xml:space="preserve">Очистка трубопровода в месте присоединения от ржавчины, пыли и других посторонних частиц.
Установка и крепление устройства (резьбовое соединение) с уплотнением соединений лентой/нитью/герметиком.
</t>
  </si>
  <si>
    <t>1. Установка и заделка кронштейнов со сверлением отверстий, а также креплением кронштейнов шурупами.
2. Установка конвекторов с присоединением их к трубопроводам.</t>
  </si>
  <si>
    <t>1. Установка и заделка кронштейнов со сверлением отверстий, а также креплением кронштейнов шурупами.
2. Установка радиаторов с присоединением их к трубопроводам.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</si>
</sst>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"/>
    <numFmt numFmtId="165" formatCode="#,##0.0"/>
    <numFmt numFmtId="166" formatCode="0.0"/>
  </numFmts>
  <fonts count="25" x14ac:knownFonts="1">
    <font>
      <sz val="11"/>
      <color rgb="FF000000"/>
      <name val="Calibri"/>
    </font>
    <font>
      <b/>
      <sz val="11"/>
      <color rgb="FFFFFFFF"/>
      <name val="Times New Roman"/>
      <family val="1"/>
      <charset val="204"/>
    </font>
    <font>
      <sz val="12"/>
      <color rgb="FF2F5487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FFFFFF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color rgb="FF8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2"/>
      <color rgb="FFFF0000"/>
      <name val="Calibri"/>
      <family val="2"/>
      <charset val="204"/>
    </font>
    <font>
      <sz val="8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5" tint="-0.249977111117893"/>
      <name val="Times New Roman"/>
      <family val="1"/>
      <charset val="204"/>
    </font>
    <font>
      <sz val="11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2F5487"/>
        <bgColor rgb="FF000000"/>
      </patternFill>
    </fill>
    <fill>
      <patternFill patternType="solid">
        <fgColor rgb="FFDBE6F1"/>
        <bgColor rgb="FF000000"/>
      </patternFill>
    </fill>
    <fill>
      <patternFill patternType="solid">
        <fgColor rgb="FFD9D9D8"/>
        <bgColor rgb="FF000000"/>
      </patternFill>
    </fill>
    <fill>
      <patternFill patternType="solid">
        <fgColor rgb="FFD8E4BC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000000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142">
    <xf numFmtId="0" fontId="0" fillId="0" borderId="0" xfId="0"/>
    <xf numFmtId="0" fontId="1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 wrapText="1"/>
    </xf>
    <xf numFmtId="0" fontId="0" fillId="2" borderId="0" xfId="0" applyFill="1" applyProtection="1"/>
    <xf numFmtId="0" fontId="4" fillId="0" borderId="0" xfId="0" applyFont="1" applyAlignment="1" applyProtection="1">
      <alignment horizontal="left" vertical="center"/>
    </xf>
    <xf numFmtId="0" fontId="4" fillId="0" borderId="7" xfId="0" applyFont="1" applyBorder="1" applyAlignment="1" applyProtection="1">
      <alignment horizontal="center" vertical="center" wrapText="1"/>
    </xf>
    <xf numFmtId="4" fontId="7" fillId="0" borderId="7" xfId="0" applyNumberFormat="1" applyFont="1" applyBorder="1" applyAlignment="1" applyProtection="1">
      <alignment horizontal="center" vertical="center"/>
    </xf>
    <xf numFmtId="0" fontId="0" fillId="4" borderId="2" xfId="0" applyFill="1" applyBorder="1" applyProtection="1"/>
    <xf numFmtId="4" fontId="7" fillId="4" borderId="7" xfId="0" applyNumberFormat="1" applyFont="1" applyFill="1" applyBorder="1" applyAlignment="1" applyProtection="1">
      <alignment horizontal="center" vertical="center"/>
    </xf>
    <xf numFmtId="4" fontId="4" fillId="0" borderId="0" xfId="0" applyNumberFormat="1" applyFont="1" applyAlignment="1" applyProtection="1">
      <alignment horizontal="left" vertical="center"/>
    </xf>
    <xf numFmtId="0" fontId="4" fillId="0" borderId="7" xfId="0" applyFont="1" applyBorder="1" applyAlignment="1" applyProtection="1">
      <alignment horizontal="left" vertical="center"/>
    </xf>
    <xf numFmtId="0" fontId="9" fillId="0" borderId="7" xfId="0" applyFont="1" applyBorder="1" applyAlignment="1" applyProtection="1">
      <alignment horizontal="left" vertical="center" wrapText="1"/>
    </xf>
    <xf numFmtId="0" fontId="9" fillId="0" borderId="7" xfId="0" applyFont="1" applyBorder="1" applyAlignment="1" applyProtection="1">
      <alignment horizontal="center" vertical="center" wrapText="1"/>
    </xf>
    <xf numFmtId="164" fontId="9" fillId="0" borderId="7" xfId="0" applyNumberFormat="1" applyFont="1" applyBorder="1" applyAlignment="1" applyProtection="1">
      <alignment horizontal="center" vertical="center" wrapText="1"/>
    </xf>
    <xf numFmtId="4" fontId="9" fillId="0" borderId="7" xfId="0" applyNumberFormat="1" applyFont="1" applyBorder="1" applyAlignment="1" applyProtection="1">
      <alignment horizontal="center" vertical="center" wrapText="1"/>
    </xf>
    <xf numFmtId="4" fontId="9" fillId="3" borderId="7" xfId="0" applyNumberFormat="1" applyFont="1" applyFill="1" applyBorder="1" applyAlignment="1" applyProtection="1">
      <alignment horizontal="center" vertical="center" wrapText="1"/>
    </xf>
    <xf numFmtId="4" fontId="9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Border="1" applyAlignment="1" applyProtection="1">
      <alignment horizontal="right" vertical="center" wrapText="1"/>
    </xf>
    <xf numFmtId="0" fontId="9" fillId="0" borderId="7" xfId="0" applyFont="1" applyBorder="1" applyAlignment="1" applyProtection="1">
      <alignment horizontal="center" vertical="center"/>
    </xf>
    <xf numFmtId="164" fontId="9" fillId="0" borderId="7" xfId="0" applyNumberFormat="1" applyFont="1" applyBorder="1" applyAlignment="1" applyProtection="1">
      <alignment horizontal="center" vertical="center"/>
    </xf>
    <xf numFmtId="4" fontId="9" fillId="3" borderId="7" xfId="0" applyNumberFormat="1" applyFont="1" applyFill="1" applyBorder="1" applyAlignment="1" applyProtection="1">
      <alignment horizontal="center" vertical="center"/>
    </xf>
    <xf numFmtId="4" fontId="9" fillId="0" borderId="7" xfId="0" applyNumberFormat="1" applyFont="1" applyBorder="1" applyAlignment="1" applyProtection="1">
      <alignment horizontal="center" vertical="center"/>
    </xf>
    <xf numFmtId="4" fontId="9" fillId="3" borderId="7" xfId="0" applyNumberFormat="1" applyFont="1" applyFill="1" applyBorder="1" applyAlignment="1" applyProtection="1">
      <alignment horizontal="center" vertical="center"/>
      <protection locked="0"/>
    </xf>
    <xf numFmtId="164" fontId="11" fillId="0" borderId="7" xfId="0" applyNumberFormat="1" applyFont="1" applyBorder="1" applyAlignment="1" applyProtection="1">
      <alignment horizontal="center" vertical="center"/>
    </xf>
    <xf numFmtId="0" fontId="10" fillId="5" borderId="7" xfId="0" applyFont="1" applyFill="1" applyBorder="1" applyAlignment="1" applyProtection="1">
      <alignment horizontal="right" vertical="center" wrapText="1"/>
    </xf>
    <xf numFmtId="0" fontId="0" fillId="3" borderId="0" xfId="0" applyFill="1" applyProtection="1"/>
    <xf numFmtId="0" fontId="12" fillId="3" borderId="7" xfId="0" applyFont="1" applyFill="1" applyBorder="1" applyAlignment="1" applyProtection="1">
      <alignment horizontal="right" vertical="center"/>
    </xf>
    <xf numFmtId="4" fontId="12" fillId="3" borderId="7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left" vertical="center" wrapText="1"/>
    </xf>
    <xf numFmtId="0" fontId="0" fillId="0" borderId="1" xfId="0" applyBorder="1" applyProtection="1"/>
    <xf numFmtId="0" fontId="0" fillId="0" borderId="2" xfId="0" applyBorder="1" applyProtection="1"/>
    <xf numFmtId="164" fontId="13" fillId="0" borderId="7" xfId="0" applyNumberFormat="1" applyFont="1" applyBorder="1" applyAlignment="1" applyProtection="1">
      <alignment horizontal="center" vertical="center" wrapText="1"/>
    </xf>
    <xf numFmtId="164" fontId="9" fillId="0" borderId="7" xfId="0" applyNumberFormat="1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right" vertical="center" wrapText="1"/>
    </xf>
    <xf numFmtId="0" fontId="10" fillId="6" borderId="7" xfId="0" applyFont="1" applyFill="1" applyBorder="1" applyAlignment="1" applyProtection="1">
      <alignment horizontal="right" vertical="center" wrapText="1"/>
    </xf>
    <xf numFmtId="0" fontId="4" fillId="6" borderId="7" xfId="0" applyFont="1" applyFill="1" applyBorder="1" applyAlignment="1" applyProtection="1">
      <alignment horizontal="left" vertical="center"/>
    </xf>
    <xf numFmtId="0" fontId="14" fillId="0" borderId="0" xfId="0" applyFont="1"/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164" fontId="11" fillId="0" borderId="7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0" fontId="10" fillId="6" borderId="1" xfId="0" applyFont="1" applyFill="1" applyBorder="1" applyAlignment="1" applyProtection="1">
      <alignment horizontal="right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</xf>
    <xf numFmtId="3" fontId="15" fillId="0" borderId="8" xfId="0" applyNumberFormat="1" applyFont="1" applyBorder="1" applyAlignment="1">
      <alignment horizontal="left"/>
    </xf>
    <xf numFmtId="0" fontId="15" fillId="0" borderId="8" xfId="0" applyFont="1" applyBorder="1" applyAlignment="1">
      <alignment horizontal="left"/>
    </xf>
    <xf numFmtId="165" fontId="9" fillId="0" borderId="7" xfId="0" applyNumberFormat="1" applyFont="1" applyBorder="1" applyAlignment="1" applyProtection="1">
      <alignment horizontal="center" vertical="center" wrapText="1"/>
    </xf>
    <xf numFmtId="0" fontId="13" fillId="0" borderId="7" xfId="0" applyFont="1" applyBorder="1" applyAlignment="1" applyProtection="1">
      <alignment horizontal="center" vertical="center" wrapText="1"/>
    </xf>
    <xf numFmtId="4" fontId="9" fillId="7" borderId="7" xfId="0" applyNumberFormat="1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left" vertical="center"/>
    </xf>
    <xf numFmtId="2" fontId="14" fillId="0" borderId="0" xfId="0" applyNumberFormat="1" applyFont="1"/>
    <xf numFmtId="166" fontId="14" fillId="0" borderId="0" xfId="0" applyNumberFormat="1" applyFont="1"/>
    <xf numFmtId="0" fontId="4" fillId="0" borderId="4" xfId="0" applyFont="1" applyBorder="1" applyAlignment="1" applyProtection="1">
      <alignment horizontal="left" vertical="center"/>
    </xf>
    <xf numFmtId="164" fontId="9" fillId="0" borderId="4" xfId="0" applyNumberFormat="1" applyFont="1" applyBorder="1" applyAlignment="1" applyProtection="1">
      <alignment horizontal="center" vertical="center" wrapText="1"/>
    </xf>
    <xf numFmtId="4" fontId="9" fillId="0" borderId="4" xfId="0" applyNumberFormat="1" applyFont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left" vertical="center"/>
    </xf>
    <xf numFmtId="0" fontId="9" fillId="0" borderId="8" xfId="0" applyFont="1" applyBorder="1" applyAlignment="1" applyProtection="1">
      <alignment horizontal="center" vertical="center" wrapText="1"/>
    </xf>
    <xf numFmtId="4" fontId="9" fillId="3" borderId="8" xfId="0" applyNumberFormat="1" applyFont="1" applyFill="1" applyBorder="1" applyAlignment="1" applyProtection="1">
      <alignment horizontal="center" vertical="center"/>
    </xf>
    <xf numFmtId="0" fontId="0" fillId="0" borderId="8" xfId="0" applyBorder="1"/>
    <xf numFmtId="4" fontId="9" fillId="0" borderId="8" xfId="0" applyNumberFormat="1" applyFont="1" applyBorder="1" applyAlignment="1" applyProtection="1">
      <alignment horizontal="center" vertical="center"/>
    </xf>
    <xf numFmtId="4" fontId="9" fillId="3" borderId="8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4" fontId="13" fillId="0" borderId="8" xfId="0" applyNumberFormat="1" applyFont="1" applyBorder="1" applyAlignment="1" applyProtection="1">
      <alignment horizontal="center" vertical="center"/>
    </xf>
    <xf numFmtId="164" fontId="13" fillId="0" borderId="7" xfId="0" applyNumberFormat="1" applyFont="1" applyFill="1" applyBorder="1" applyAlignment="1" applyProtection="1">
      <alignment horizontal="center" vertical="center"/>
    </xf>
    <xf numFmtId="2" fontId="13" fillId="0" borderId="4" xfId="0" applyNumberFormat="1" applyFont="1" applyBorder="1" applyAlignment="1" applyProtection="1">
      <alignment horizontal="center" vertical="center" wrapText="1"/>
    </xf>
    <xf numFmtId="4" fontId="13" fillId="0" borderId="7" xfId="0" applyNumberFormat="1" applyFont="1" applyBorder="1" applyAlignment="1" applyProtection="1">
      <alignment horizontal="center" vertical="center" wrapText="1"/>
    </xf>
    <xf numFmtId="2" fontId="13" fillId="0" borderId="7" xfId="0" applyNumberFormat="1" applyFont="1" applyBorder="1" applyAlignment="1" applyProtection="1">
      <alignment horizontal="center" vertical="center" wrapText="1"/>
    </xf>
    <xf numFmtId="164" fontId="14" fillId="0" borderId="0" xfId="0" applyNumberFormat="1" applyFont="1"/>
    <xf numFmtId="0" fontId="14" fillId="0" borderId="0" xfId="0" applyFont="1" applyAlignment="1">
      <alignment horizontal="right"/>
    </xf>
    <xf numFmtId="0" fontId="9" fillId="0" borderId="7" xfId="0" applyFont="1" applyFill="1" applyBorder="1" applyAlignment="1" applyProtection="1">
      <alignment horizontal="center" vertical="center" wrapText="1"/>
    </xf>
    <xf numFmtId="0" fontId="9" fillId="0" borderId="7" xfId="0" applyFont="1" applyFill="1" applyBorder="1" applyAlignment="1" applyProtection="1">
      <alignment horizontal="center" vertical="center"/>
    </xf>
    <xf numFmtId="164" fontId="9" fillId="0" borderId="7" xfId="0" applyNumberFormat="1" applyFont="1" applyFill="1" applyBorder="1" applyAlignment="1" applyProtection="1">
      <alignment horizontal="center" vertical="center"/>
    </xf>
    <xf numFmtId="2" fontId="0" fillId="0" borderId="0" xfId="0" applyNumberFormat="1"/>
    <xf numFmtId="4" fontId="0" fillId="0" borderId="0" xfId="0" applyNumberFormat="1"/>
    <xf numFmtId="0" fontId="14" fillId="0" borderId="0" xfId="0" applyFont="1" applyFill="1"/>
    <xf numFmtId="2" fontId="15" fillId="0" borderId="0" xfId="0" applyNumberFormat="1" applyFont="1" applyAlignment="1">
      <alignment horizontal="left"/>
    </xf>
    <xf numFmtId="0" fontId="18" fillId="0" borderId="7" xfId="0" applyFont="1" applyBorder="1" applyAlignment="1" applyProtection="1">
      <alignment horizontal="left" vertical="center"/>
    </xf>
    <xf numFmtId="4" fontId="13" fillId="0" borderId="7" xfId="0" applyNumberFormat="1" applyFont="1" applyBorder="1" applyAlignment="1" applyProtection="1">
      <alignment horizontal="center" vertical="center"/>
    </xf>
    <xf numFmtId="4" fontId="18" fillId="0" borderId="0" xfId="0" applyNumberFormat="1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18" fillId="0" borderId="6" xfId="0" applyFont="1" applyBorder="1" applyAlignment="1" applyProtection="1">
      <alignment horizontal="left" vertical="center"/>
    </xf>
    <xf numFmtId="0" fontId="13" fillId="0" borderId="6" xfId="0" applyFont="1" applyBorder="1" applyAlignment="1" applyProtection="1">
      <alignment horizontal="center" vertical="center" wrapText="1"/>
    </xf>
    <xf numFmtId="4" fontId="13" fillId="0" borderId="8" xfId="0" applyNumberFormat="1" applyFont="1" applyBorder="1" applyAlignment="1" applyProtection="1">
      <alignment horizontal="center" vertical="center"/>
    </xf>
    <xf numFmtId="164" fontId="9" fillId="0" borderId="8" xfId="0" applyNumberFormat="1" applyFont="1" applyBorder="1" applyAlignment="1" applyProtection="1">
      <alignment horizontal="center" vertical="center" wrapText="1"/>
    </xf>
    <xf numFmtId="4" fontId="9" fillId="3" borderId="9" xfId="0" applyNumberFormat="1" applyFont="1" applyFill="1" applyBorder="1" applyAlignment="1" applyProtection="1">
      <alignment horizontal="center" vertical="center" wrapText="1"/>
    </xf>
    <xf numFmtId="43" fontId="19" fillId="0" borderId="0" xfId="1" applyFont="1"/>
    <xf numFmtId="164" fontId="9" fillId="0" borderId="4" xfId="0" applyNumberFormat="1" applyFont="1" applyFill="1" applyBorder="1" applyAlignment="1" applyProtection="1">
      <alignment horizontal="center" vertical="center" wrapText="1"/>
    </xf>
    <xf numFmtId="164" fontId="11" fillId="0" borderId="8" xfId="0" applyNumberFormat="1" applyFont="1" applyFill="1" applyBorder="1" applyAlignment="1" applyProtection="1">
      <alignment horizontal="center" vertical="center"/>
    </xf>
    <xf numFmtId="4" fontId="0" fillId="3" borderId="0" xfId="0" applyNumberFormat="1" applyFill="1" applyProtection="1"/>
    <xf numFmtId="0" fontId="20" fillId="0" borderId="7" xfId="0" applyFont="1" applyBorder="1" applyAlignment="1" applyProtection="1">
      <alignment horizontal="center" vertical="center" wrapText="1"/>
    </xf>
    <xf numFmtId="0" fontId="21" fillId="0" borderId="7" xfId="0" applyFont="1" applyBorder="1" applyAlignment="1" applyProtection="1">
      <alignment horizontal="left" vertical="center"/>
    </xf>
    <xf numFmtId="0" fontId="20" fillId="0" borderId="7" xfId="0" applyFont="1" applyBorder="1" applyAlignment="1" applyProtection="1">
      <alignment horizontal="left" vertical="center" wrapText="1"/>
    </xf>
    <xf numFmtId="0" fontId="22" fillId="0" borderId="7" xfId="0" applyFont="1" applyFill="1" applyBorder="1" applyAlignment="1" applyProtection="1">
      <alignment horizontal="right" vertical="center" wrapText="1"/>
    </xf>
    <xf numFmtId="164" fontId="20" fillId="0" borderId="7" xfId="0" applyNumberFormat="1" applyFont="1" applyBorder="1" applyAlignment="1" applyProtection="1">
      <alignment horizontal="center" vertical="center" wrapText="1"/>
    </xf>
    <xf numFmtId="0" fontId="20" fillId="0" borderId="7" xfId="0" applyFont="1" applyBorder="1" applyAlignment="1" applyProtection="1">
      <alignment horizontal="center" vertical="center"/>
    </xf>
    <xf numFmtId="164" fontId="20" fillId="0" borderId="7" xfId="0" applyNumberFormat="1" applyFont="1" applyBorder="1" applyAlignment="1" applyProtection="1">
      <alignment horizontal="center" vertical="center"/>
    </xf>
    <xf numFmtId="164" fontId="20" fillId="0" borderId="7" xfId="0" applyNumberFormat="1" applyFont="1" applyFill="1" applyBorder="1" applyAlignment="1" applyProtection="1">
      <alignment horizontal="center" vertical="center" wrapText="1"/>
    </xf>
    <xf numFmtId="164" fontId="23" fillId="0" borderId="7" xfId="0" applyNumberFormat="1" applyFont="1" applyBorder="1" applyAlignment="1" applyProtection="1">
      <alignment horizontal="center" vertical="center"/>
    </xf>
    <xf numFmtId="4" fontId="20" fillId="3" borderId="7" xfId="0" applyNumberFormat="1" applyFont="1" applyFill="1" applyBorder="1" applyAlignment="1" applyProtection="1">
      <alignment horizontal="center" vertical="center"/>
    </xf>
    <xf numFmtId="0" fontId="24" fillId="0" borderId="0" xfId="0" applyFont="1"/>
    <xf numFmtId="4" fontId="20" fillId="0" borderId="7" xfId="0" applyNumberFormat="1" applyFont="1" applyBorder="1" applyAlignment="1" applyProtection="1">
      <alignment horizontal="center" vertical="center"/>
    </xf>
    <xf numFmtId="4" fontId="20" fillId="3" borderId="7" xfId="0" applyNumberFormat="1" applyFont="1" applyFill="1" applyBorder="1" applyAlignment="1" applyProtection="1">
      <alignment horizontal="center" vertical="center"/>
      <protection locked="0"/>
    </xf>
    <xf numFmtId="0" fontId="20" fillId="0" borderId="7" xfId="0" applyFont="1" applyFill="1" applyBorder="1" applyAlignment="1" applyProtection="1">
      <alignment horizontal="center" vertical="center" wrapText="1"/>
    </xf>
    <xf numFmtId="0" fontId="20" fillId="0" borderId="4" xfId="0" applyFont="1" applyFill="1" applyBorder="1" applyAlignment="1" applyProtection="1">
      <alignment horizontal="left" vertical="center" wrapText="1"/>
    </xf>
    <xf numFmtId="0" fontId="22" fillId="0" borderId="8" xfId="0" applyFont="1" applyFill="1" applyBorder="1" applyAlignment="1" applyProtection="1">
      <alignment horizontal="right" vertical="center" wrapText="1"/>
    </xf>
    <xf numFmtId="0" fontId="22" fillId="0" borderId="6" xfId="0" applyFont="1" applyFill="1" applyBorder="1" applyAlignment="1" applyProtection="1">
      <alignment horizontal="right" vertical="center" wrapText="1"/>
    </xf>
    <xf numFmtId="0" fontId="21" fillId="0" borderId="8" xfId="0" applyFont="1" applyBorder="1" applyAlignment="1" applyProtection="1">
      <alignment horizontal="left" vertical="center"/>
    </xf>
    <xf numFmtId="0" fontId="20" fillId="0" borderId="8" xfId="0" applyFont="1" applyBorder="1" applyAlignment="1" applyProtection="1">
      <alignment horizontal="center" vertical="center"/>
    </xf>
    <xf numFmtId="164" fontId="20" fillId="0" borderId="8" xfId="0" applyNumberFormat="1" applyFont="1" applyBorder="1" applyAlignment="1" applyProtection="1">
      <alignment horizontal="center" vertical="center"/>
    </xf>
    <xf numFmtId="164" fontId="20" fillId="0" borderId="4" xfId="0" applyNumberFormat="1" applyFont="1" applyBorder="1" applyAlignment="1" applyProtection="1">
      <alignment horizontal="center" vertical="center" wrapText="1"/>
    </xf>
    <xf numFmtId="164" fontId="23" fillId="0" borderId="8" xfId="0" applyNumberFormat="1" applyFont="1" applyBorder="1" applyAlignment="1" applyProtection="1">
      <alignment horizontal="center" vertical="center"/>
    </xf>
    <xf numFmtId="4" fontId="20" fillId="3" borderId="8" xfId="0" applyNumberFormat="1" applyFont="1" applyFill="1" applyBorder="1" applyAlignment="1" applyProtection="1">
      <alignment horizontal="center" vertical="center"/>
    </xf>
    <xf numFmtId="4" fontId="20" fillId="0" borderId="8" xfId="0" applyNumberFormat="1" applyFont="1" applyBorder="1" applyAlignment="1" applyProtection="1">
      <alignment horizontal="center" vertical="center"/>
    </xf>
    <xf numFmtId="4" fontId="20" fillId="3" borderId="8" xfId="0" applyNumberFormat="1" applyFont="1" applyFill="1" applyBorder="1" applyAlignment="1" applyProtection="1">
      <alignment horizontal="center" vertical="center"/>
      <protection locked="0"/>
    </xf>
    <xf numFmtId="164" fontId="23" fillId="0" borderId="7" xfId="0" applyNumberFormat="1" applyFont="1" applyFill="1" applyBorder="1" applyAlignment="1" applyProtection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left" vertical="center"/>
    </xf>
    <xf numFmtId="0" fontId="3" fillId="0" borderId="3" xfId="0" applyFont="1" applyBorder="1" applyAlignment="1" applyProtection="1">
      <alignment horizontal="left" vertical="center"/>
    </xf>
    <xf numFmtId="0" fontId="8" fillId="4" borderId="1" xfId="0" applyFont="1" applyFill="1" applyBorder="1" applyAlignment="1" applyProtection="1">
      <alignment horizontal="left" vertical="center"/>
    </xf>
    <xf numFmtId="0" fontId="8" fillId="4" borderId="2" xfId="0" applyFont="1" applyFill="1" applyBorder="1" applyAlignment="1" applyProtection="1">
      <alignment horizontal="left" vertical="center"/>
    </xf>
    <xf numFmtId="0" fontId="8" fillId="4" borderId="3" xfId="0" applyFont="1" applyFill="1" applyBorder="1" applyAlignment="1" applyProtection="1">
      <alignment horizontal="left" vertical="center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/>
    </xf>
    <xf numFmtId="0" fontId="5" fillId="3" borderId="3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5" fillId="3" borderId="3" xfId="0" applyFont="1" applyFill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 wrapText="1"/>
    </xf>
    <xf numFmtId="164" fontId="21" fillId="0" borderId="7" xfId="0" applyNumberFormat="1" applyFont="1" applyBorder="1" applyAlignment="1" applyProtection="1">
      <alignment horizontal="center" vertical="center" wrapText="1"/>
    </xf>
    <xf numFmtId="0" fontId="21" fillId="0" borderId="7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22"/>
  <sheetViews>
    <sheetView tabSelected="1" zoomScale="70" zoomScaleNormal="70" workbookViewId="0">
      <pane xSplit="9" ySplit="7" topLeftCell="M295" activePane="bottomRight" state="frozen"/>
      <selection pane="topRight"/>
      <selection pane="bottomLeft"/>
      <selection pane="bottomRight" activeCell="M297" sqref="M297"/>
    </sheetView>
  </sheetViews>
  <sheetFormatPr defaultRowHeight="15" x14ac:dyDescent="0.25"/>
  <cols>
    <col min="1" max="1" width="20" customWidth="1"/>
    <col min="2" max="2" width="22.85546875" bestFit="1" customWidth="1"/>
    <col min="3" max="3" width="55.7109375" customWidth="1"/>
    <col min="4" max="4" width="14.7109375" customWidth="1"/>
    <col min="5" max="5" width="38" customWidth="1"/>
    <col min="6" max="7" width="16.42578125" customWidth="1"/>
    <col min="8" max="8" width="16" customWidth="1"/>
    <col min="9" max="9" width="16.7109375" customWidth="1"/>
    <col min="10" max="10" width="16" customWidth="1"/>
    <col min="11" max="11" width="17" customWidth="1"/>
    <col min="12" max="12" width="17.7109375" customWidth="1"/>
    <col min="13" max="13" width="18" customWidth="1"/>
    <col min="14" max="14" width="18.7109375" customWidth="1"/>
    <col min="15" max="15" width="23.7109375" customWidth="1"/>
    <col min="16" max="16" width="16" customWidth="1"/>
    <col min="17" max="17" width="17" customWidth="1"/>
    <col min="18" max="18" width="17.7109375" customWidth="1"/>
    <col min="19" max="19" width="18" customWidth="1"/>
    <col min="20" max="20" width="18.7109375" customWidth="1"/>
    <col min="21" max="21" width="23.7109375" customWidth="1"/>
    <col min="22" max="35" width="9.140625" hidden="1"/>
  </cols>
  <sheetData>
    <row r="1" spans="1:35" ht="15" customHeight="1" x14ac:dyDescent="0.25">
      <c r="A1" s="1" t="s">
        <v>0</v>
      </c>
      <c r="B1" s="3"/>
      <c r="C1" s="3"/>
      <c r="D1" s="2" t="s">
        <v>1</v>
      </c>
      <c r="E1" s="2" t="s">
        <v>3</v>
      </c>
      <c r="F1" s="2" t="s">
        <v>2</v>
      </c>
      <c r="G1" s="2" t="s">
        <v>10</v>
      </c>
      <c r="H1" s="2" t="s">
        <v>11</v>
      </c>
      <c r="I1" s="2" t="s">
        <v>12</v>
      </c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AC1" s="4" t="s">
        <v>13</v>
      </c>
      <c r="AD1" s="4" t="s">
        <v>14</v>
      </c>
      <c r="AE1" s="4" t="s">
        <v>15</v>
      </c>
      <c r="AF1" s="4" t="s">
        <v>16</v>
      </c>
      <c r="AG1" s="4" t="s">
        <v>17</v>
      </c>
      <c r="AH1" s="4" t="s">
        <v>18</v>
      </c>
      <c r="AI1" s="4" t="s">
        <v>19</v>
      </c>
    </row>
    <row r="2" spans="1:35" ht="30.75" customHeight="1" x14ac:dyDescent="0.25">
      <c r="A2" s="130" t="s">
        <v>4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</row>
    <row r="3" spans="1:35" ht="15" customHeight="1" x14ac:dyDescent="0.25">
      <c r="A3" s="131" t="s">
        <v>5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</row>
    <row r="4" spans="1:35" ht="15" customHeight="1" x14ac:dyDescent="0.25">
      <c r="A4" s="132" t="s">
        <v>6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35" ht="40.9" customHeight="1" x14ac:dyDescent="0.25">
      <c r="A5" s="128" t="s">
        <v>20</v>
      </c>
      <c r="B5" s="128" t="s">
        <v>21</v>
      </c>
      <c r="C5" s="128" t="s">
        <v>22</v>
      </c>
      <c r="D5" s="128" t="s">
        <v>23</v>
      </c>
      <c r="E5" s="128" t="s">
        <v>24</v>
      </c>
      <c r="F5" s="128" t="s">
        <v>25</v>
      </c>
      <c r="G5" s="128" t="s">
        <v>26</v>
      </c>
      <c r="H5" s="128" t="s">
        <v>27</v>
      </c>
      <c r="I5" s="128" t="s">
        <v>28</v>
      </c>
      <c r="J5" s="133" t="s">
        <v>7</v>
      </c>
      <c r="K5" s="134"/>
      <c r="L5" s="134"/>
      <c r="M5" s="134"/>
      <c r="N5" s="134"/>
      <c r="O5" s="135"/>
      <c r="P5" s="136" t="s">
        <v>8</v>
      </c>
      <c r="Q5" s="137"/>
      <c r="R5" s="138"/>
      <c r="S5" s="136" t="s">
        <v>9</v>
      </c>
      <c r="T5" s="137"/>
      <c r="U5" s="138"/>
    </row>
    <row r="6" spans="1:35" ht="15.75" customHeight="1" x14ac:dyDescent="0.25">
      <c r="A6" s="139"/>
      <c r="B6" s="139"/>
      <c r="C6" s="139"/>
      <c r="D6" s="139"/>
      <c r="E6" s="139"/>
      <c r="F6" s="139"/>
      <c r="G6" s="139"/>
      <c r="H6" s="139"/>
      <c r="I6" s="139"/>
      <c r="J6" s="119" t="s">
        <v>29</v>
      </c>
      <c r="K6" s="121"/>
      <c r="L6" s="128" t="s">
        <v>29</v>
      </c>
      <c r="M6" s="119" t="s">
        <v>32</v>
      </c>
      <c r="N6" s="121"/>
      <c r="O6" s="128" t="s">
        <v>33</v>
      </c>
      <c r="P6" s="119" t="s">
        <v>29</v>
      </c>
      <c r="Q6" s="121"/>
      <c r="R6" s="128" t="s">
        <v>29</v>
      </c>
      <c r="S6" s="119" t="s">
        <v>32</v>
      </c>
      <c r="T6" s="121"/>
      <c r="U6" s="128" t="s">
        <v>33</v>
      </c>
    </row>
    <row r="7" spans="1:35" ht="31.15" customHeight="1" x14ac:dyDescent="0.25">
      <c r="A7" s="129"/>
      <c r="B7" s="129"/>
      <c r="C7" s="129"/>
      <c r="D7" s="129"/>
      <c r="E7" s="129"/>
      <c r="F7" s="129"/>
      <c r="G7" s="129"/>
      <c r="H7" s="129"/>
      <c r="I7" s="129"/>
      <c r="J7" s="5" t="s">
        <v>30</v>
      </c>
      <c r="K7" s="5" t="s">
        <v>31</v>
      </c>
      <c r="L7" s="129"/>
      <c r="M7" s="5" t="s">
        <v>30</v>
      </c>
      <c r="N7" s="5" t="s">
        <v>31</v>
      </c>
      <c r="O7" s="129"/>
      <c r="P7" s="5" t="s">
        <v>30</v>
      </c>
      <c r="Q7" s="5" t="s">
        <v>31</v>
      </c>
      <c r="R7" s="129"/>
      <c r="S7" s="5" t="s">
        <v>30</v>
      </c>
      <c r="T7" s="5" t="s">
        <v>31</v>
      </c>
      <c r="U7" s="129"/>
    </row>
    <row r="8" spans="1:35" ht="30" customHeight="1" x14ac:dyDescent="0.25">
      <c r="A8" s="125" t="s">
        <v>34</v>
      </c>
      <c r="B8" s="126"/>
      <c r="C8" s="126"/>
      <c r="D8" s="126"/>
      <c r="E8" s="126"/>
      <c r="F8" s="126"/>
      <c r="G8" s="126"/>
      <c r="H8" s="126"/>
      <c r="I8" s="127"/>
      <c r="J8" s="7"/>
      <c r="K8" s="7"/>
      <c r="L8" s="7"/>
      <c r="M8" s="8">
        <f>SUM(M9)</f>
        <v>4745879.0100000007</v>
      </c>
      <c r="N8" s="8">
        <f>SUM(N9)</f>
        <v>0</v>
      </c>
      <c r="O8" s="8">
        <f>SUM(O9)</f>
        <v>4745879.0100000007</v>
      </c>
      <c r="P8" s="7"/>
      <c r="Q8" s="7"/>
      <c r="R8" s="7"/>
      <c r="S8" s="8">
        <f>SUM(S9)</f>
        <v>0</v>
      </c>
      <c r="T8" s="8">
        <f>SUM(T9)</f>
        <v>0</v>
      </c>
      <c r="U8" s="8">
        <f>SUM(U9)</f>
        <v>0</v>
      </c>
      <c r="Y8" s="9">
        <f>SUM(Y9)</f>
        <v>0</v>
      </c>
      <c r="Z8" s="9">
        <f>SUM(Z9)</f>
        <v>0</v>
      </c>
      <c r="AA8" s="9">
        <f>SUM(AA9)</f>
        <v>0</v>
      </c>
      <c r="AC8" s="4" t="s">
        <v>35</v>
      </c>
    </row>
    <row r="9" spans="1:35" ht="16.899999999999999" customHeight="1" x14ac:dyDescent="0.25">
      <c r="A9" s="10" t="s">
        <v>36</v>
      </c>
      <c r="B9" s="10" t="s">
        <v>37</v>
      </c>
      <c r="C9" s="122" t="s">
        <v>38</v>
      </c>
      <c r="D9" s="123"/>
      <c r="E9" s="123"/>
      <c r="F9" s="123"/>
      <c r="G9" s="123"/>
      <c r="H9" s="123"/>
      <c r="I9" s="124"/>
      <c r="M9" s="6">
        <f>SUM(M10,M284)</f>
        <v>4745879.0100000007</v>
      </c>
      <c r="N9" s="6">
        <f>SUM(N10,N284)</f>
        <v>0</v>
      </c>
      <c r="O9" s="6">
        <f>SUM(O10,O284)</f>
        <v>4745879.0100000007</v>
      </c>
      <c r="S9" s="6">
        <f>SUM(S10,S284)</f>
        <v>0</v>
      </c>
      <c r="T9" s="6">
        <f>SUM(T10,T284)</f>
        <v>0</v>
      </c>
      <c r="U9" s="6">
        <f>SUM(U10,U284)</f>
        <v>0</v>
      </c>
      <c r="Y9" s="9">
        <f>SUM(Y10,Y284)</f>
        <v>0</v>
      </c>
      <c r="Z9" s="9">
        <f>SUM(Z10,Z284)</f>
        <v>0</v>
      </c>
      <c r="AA9" s="9">
        <f>SUM(AA10,AA284)</f>
        <v>0</v>
      </c>
      <c r="AD9" s="4">
        <v>214425291</v>
      </c>
      <c r="AE9" s="4">
        <v>16743583</v>
      </c>
    </row>
    <row r="10" spans="1:35" ht="16.899999999999999" customHeight="1" x14ac:dyDescent="0.25">
      <c r="A10" s="10" t="s">
        <v>39</v>
      </c>
      <c r="B10" s="10" t="s">
        <v>40</v>
      </c>
      <c r="C10" s="122" t="s">
        <v>41</v>
      </c>
      <c r="D10" s="123"/>
      <c r="E10" s="123"/>
      <c r="F10" s="123"/>
      <c r="G10" s="123"/>
      <c r="H10" s="123"/>
      <c r="I10" s="124"/>
      <c r="M10" s="6">
        <f>SUM(M11)</f>
        <v>4745879.0100000007</v>
      </c>
      <c r="N10" s="6">
        <f>SUM(N11)</f>
        <v>0</v>
      </c>
      <c r="O10" s="6">
        <f t="shared" ref="O10:O11" si="0">SUM(O11)</f>
        <v>4745879.0100000007</v>
      </c>
      <c r="S10" s="6">
        <f t="shared" ref="S10:U11" si="1">SUM(S11)</f>
        <v>0</v>
      </c>
      <c r="T10" s="6">
        <f t="shared" si="1"/>
        <v>0</v>
      </c>
      <c r="U10" s="6">
        <f t="shared" si="1"/>
        <v>0</v>
      </c>
      <c r="Y10" s="9">
        <f t="shared" ref="Y10:AA11" si="2">SUM(Y11)</f>
        <v>0</v>
      </c>
      <c r="Z10" s="9">
        <f t="shared" si="2"/>
        <v>0</v>
      </c>
      <c r="AA10" s="9">
        <f t="shared" si="2"/>
        <v>0</v>
      </c>
      <c r="AD10" s="4">
        <v>214425292</v>
      </c>
      <c r="AE10" s="4">
        <v>16743658</v>
      </c>
    </row>
    <row r="11" spans="1:35" ht="16.899999999999999" customHeight="1" x14ac:dyDescent="0.25">
      <c r="A11" s="10" t="s">
        <v>42</v>
      </c>
      <c r="B11" s="10" t="s">
        <v>43</v>
      </c>
      <c r="C11" s="122" t="s">
        <v>44</v>
      </c>
      <c r="D11" s="123"/>
      <c r="E11" s="123"/>
      <c r="F11" s="123"/>
      <c r="G11" s="123"/>
      <c r="H11" s="123"/>
      <c r="I11" s="124"/>
      <c r="M11" s="6">
        <f>SUM(M12)</f>
        <v>4745879.0100000007</v>
      </c>
      <c r="N11" s="6">
        <f>SUM(N12)</f>
        <v>0</v>
      </c>
      <c r="O11" s="6">
        <f t="shared" si="0"/>
        <v>4745879.0100000007</v>
      </c>
      <c r="S11" s="6">
        <f t="shared" si="1"/>
        <v>0</v>
      </c>
      <c r="T11" s="6">
        <f t="shared" si="1"/>
        <v>0</v>
      </c>
      <c r="U11" s="6">
        <f t="shared" si="1"/>
        <v>0</v>
      </c>
      <c r="Y11" s="9">
        <f t="shared" si="2"/>
        <v>0</v>
      </c>
      <c r="Z11" s="9">
        <f t="shared" si="2"/>
        <v>0</v>
      </c>
      <c r="AA11" s="9">
        <f t="shared" si="2"/>
        <v>0</v>
      </c>
      <c r="AD11" s="4">
        <v>214425293</v>
      </c>
      <c r="AE11" s="4">
        <v>16743579</v>
      </c>
    </row>
    <row r="12" spans="1:35" ht="16.899999999999999" customHeight="1" x14ac:dyDescent="0.25">
      <c r="A12" s="10" t="s">
        <v>45</v>
      </c>
      <c r="B12" s="10" t="s">
        <v>46</v>
      </c>
      <c r="C12" s="122" t="s">
        <v>47</v>
      </c>
      <c r="D12" s="123"/>
      <c r="E12" s="123"/>
      <c r="F12" s="123"/>
      <c r="G12" s="123"/>
      <c r="H12" s="123"/>
      <c r="I12" s="124"/>
      <c r="L12" s="76"/>
      <c r="M12" s="6">
        <f>SUM(M13,M84,M111,M142,M149,M230,M233,M281)</f>
        <v>4745879.0100000007</v>
      </c>
      <c r="N12" s="6">
        <f>SUM(N13,N84,N111,N142,N149,N230,N233,N281)</f>
        <v>0</v>
      </c>
      <c r="O12" s="6">
        <f>SUM(O13,O84,O111,O142,O149,O230,O233,O281)</f>
        <v>4745879.0100000007</v>
      </c>
      <c r="S12" s="6">
        <f>SUM(S13,S84,S111,S142,S149,S230,S233,S281)</f>
        <v>0</v>
      </c>
      <c r="T12" s="6">
        <f>SUM(T13,T84,T111,T142,T149,T230,T233,T281)</f>
        <v>0</v>
      </c>
      <c r="U12" s="6">
        <f>SUM(U13,U84,U111,U142,U149,U230,U233,U281)</f>
        <v>0</v>
      </c>
      <c r="Y12" s="9">
        <f>SUM(Y13,Y84,Y111,Y142,Y149,Y230,Y233,Y281)</f>
        <v>0</v>
      </c>
      <c r="Z12" s="9">
        <f>SUM(Z13,Z84,Z111,Z142,Z149,Z230,Z233,Z281)</f>
        <v>0</v>
      </c>
      <c r="AA12" s="9">
        <f>SUM(AA13,AA84,AA111,AA142,AA149,AA230,AA233,AA281)</f>
        <v>0</v>
      </c>
      <c r="AD12" s="4">
        <v>214425294</v>
      </c>
      <c r="AE12" s="4">
        <v>16743635</v>
      </c>
    </row>
    <row r="13" spans="1:35" ht="16.899999999999999" customHeight="1" x14ac:dyDescent="0.25">
      <c r="A13" s="10" t="s">
        <v>48</v>
      </c>
      <c r="B13" s="10" t="s">
        <v>49</v>
      </c>
      <c r="C13" s="122" t="s">
        <v>50</v>
      </c>
      <c r="D13" s="123"/>
      <c r="E13" s="123"/>
      <c r="F13" s="123"/>
      <c r="G13" s="123"/>
      <c r="H13" s="123"/>
      <c r="I13" s="124"/>
      <c r="M13" s="6">
        <f>SUM(M14,M44,M61,M68,M71,M74,M77,M80,M82)</f>
        <v>0</v>
      </c>
      <c r="N13" s="6">
        <f>SUM(N14,N44,N61,N68,N71,N74,N77,N80,N82)</f>
        <v>0</v>
      </c>
      <c r="O13" s="6">
        <f>SUM(O14,O44,O61,O68,O71,O74,O77,O80,O82)</f>
        <v>0</v>
      </c>
      <c r="S13" s="6">
        <f>SUM(S14,S44,S61,S68,S71,S74,S77,S80,S82)</f>
        <v>0</v>
      </c>
      <c r="T13" s="6">
        <f>SUM(T14,T44,T61,T68,T71,T74,T77,T80,T82)</f>
        <v>0</v>
      </c>
      <c r="U13" s="6">
        <f>SUM(U14,U44,U61,U68,U71,U74,U77,U80,U82)</f>
        <v>0</v>
      </c>
      <c r="Y13" s="9">
        <f>SUM(Y14,Y44,Y61,Y68,Y71,Y74,Y77,Y80,Y82)</f>
        <v>0</v>
      </c>
      <c r="Z13" s="9">
        <f>SUM(Z14,Z44,Z61,Z68,Z71,Z74,Z77,Z80,Z82)</f>
        <v>0</v>
      </c>
      <c r="AA13" s="9">
        <f>SUM(AA14,AA44,AA61,AA68,AA71,AA74,AA77,AA80,AA82)</f>
        <v>0</v>
      </c>
      <c r="AD13" s="4">
        <v>214425295</v>
      </c>
      <c r="AE13" s="4">
        <v>16743647</v>
      </c>
    </row>
    <row r="14" spans="1:35" ht="237.75" customHeight="1" x14ac:dyDescent="0.25">
      <c r="A14" s="10" t="s">
        <v>51</v>
      </c>
      <c r="B14" s="10" t="s">
        <v>52</v>
      </c>
      <c r="C14" s="11" t="s">
        <v>53</v>
      </c>
      <c r="D14" s="12" t="s">
        <v>54</v>
      </c>
      <c r="E14" s="140" t="s">
        <v>1423</v>
      </c>
      <c r="F14" s="12" t="s">
        <v>55</v>
      </c>
      <c r="G14" s="13">
        <v>1</v>
      </c>
      <c r="H14" s="32">
        <v>8214.3979999999992</v>
      </c>
      <c r="I14" s="96">
        <v>8218.6239999999998</v>
      </c>
      <c r="J14" s="14">
        <f>IFERROR(ROUND(SUM(M15,M16,M17,M18,M19,M20,M21,M22,M23,M24,M25,M26,M27,M28,M29,M30,M31,M32,M33,M34,M35,M36,M37,M38,M39,M40,M41,M42,M43)/I14, 2),0)</f>
        <v>0</v>
      </c>
      <c r="K14" s="15">
        <v>0</v>
      </c>
      <c r="L14" s="14">
        <f>J14+ROUND(K14, 2)</f>
        <v>0</v>
      </c>
      <c r="M14" s="14">
        <f>ROUND(J14*I14, 2)</f>
        <v>0</v>
      </c>
      <c r="N14" s="14">
        <f>ROUND(I14*ROUND(K14, 2), 2)</f>
        <v>0</v>
      </c>
      <c r="O14" s="14">
        <f>M14+N14</f>
        <v>0</v>
      </c>
      <c r="P14" s="14">
        <f>IFERROR(ROUND(SUM(S15,S16,S17,S18,S19,S20,S21,S22,S23,S24,S25,S26,S27,S28,S29,S30,S31,S32,S33,S34,S35,S36,S37,S38,S39,S40,S41,S42,S43)/I14, 2),0)</f>
        <v>0</v>
      </c>
      <c r="Q14" s="16">
        <v>0</v>
      </c>
      <c r="R14" s="14">
        <f>P14+ROUND(Q14, 2)</f>
        <v>0</v>
      </c>
      <c r="S14" s="14">
        <f>ROUND(P14*I14, 2)</f>
        <v>0</v>
      </c>
      <c r="T14" s="14">
        <f>ROUND(I14*ROUND(Q14, 2), 2)</f>
        <v>0</v>
      </c>
      <c r="U14" s="14">
        <f>S14+T14</f>
        <v>0</v>
      </c>
      <c r="V14" s="9">
        <f>ROUND(P14 / 1.2, 2)</f>
        <v>0</v>
      </c>
      <c r="W14" s="9">
        <f>ROUND(Q14 / 1.2, 2)</f>
        <v>0</v>
      </c>
      <c r="X14" s="9">
        <f>ROUND(R14 / 1.2, 2)</f>
        <v>0</v>
      </c>
      <c r="Y14" s="9">
        <f>ROUND(S14 / 1.2, 2)</f>
        <v>0</v>
      </c>
      <c r="Z14" s="9">
        <f>ROUND(T14 / 1.2, 2)</f>
        <v>0</v>
      </c>
      <c r="AA14" s="9">
        <f>Y14+Z14</f>
        <v>0</v>
      </c>
      <c r="AD14" s="4">
        <v>214425297</v>
      </c>
      <c r="AE14" s="4">
        <v>16743601</v>
      </c>
      <c r="AG14" s="4" t="s">
        <v>56</v>
      </c>
      <c r="AH14" s="4" t="s">
        <v>57</v>
      </c>
      <c r="AI14" s="4" t="s">
        <v>58</v>
      </c>
    </row>
    <row r="15" spans="1:35" ht="37.5" x14ac:dyDescent="0.25">
      <c r="A15" s="10" t="s">
        <v>59</v>
      </c>
      <c r="B15" s="10"/>
      <c r="C15" s="17" t="s">
        <v>60</v>
      </c>
      <c r="D15" s="12"/>
      <c r="E15" s="12"/>
      <c r="F15" s="18" t="s">
        <v>61</v>
      </c>
      <c r="G15" s="19">
        <v>1</v>
      </c>
      <c r="H15" s="74">
        <v>8214.3979999999992</v>
      </c>
      <c r="I15" s="98">
        <v>8218.6239999999998</v>
      </c>
      <c r="J15" s="20">
        <v>0</v>
      </c>
      <c r="K15" s="64"/>
      <c r="L15" s="64"/>
      <c r="M15" s="21">
        <f t="shared" ref="M15:M43" si="3">ROUND(ROUND(J15, 2)*I15, 2)</f>
        <v>0</v>
      </c>
      <c r="P15" s="22">
        <v>0</v>
      </c>
      <c r="S15" s="21">
        <f t="shared" ref="S15:S43" si="4">ROUND(ROUND(P15, 2)*I15, 2)</f>
        <v>0</v>
      </c>
      <c r="V15" s="9">
        <f t="shared" ref="V15:V43" si="5">ROUND(ROUND(P15, 2)/1.2, 2)</f>
        <v>0</v>
      </c>
      <c r="Y15" s="9">
        <f t="shared" ref="Y15:Y47" si="6">ROUND(S15 / 1.2, 2)</f>
        <v>0</v>
      </c>
      <c r="AD15" s="4" t="s">
        <v>62</v>
      </c>
      <c r="AE15" s="4" t="s">
        <v>63</v>
      </c>
      <c r="AF15" s="4" t="s">
        <v>64</v>
      </c>
    </row>
    <row r="16" spans="1:35" ht="56.25" x14ac:dyDescent="0.25">
      <c r="A16" s="10" t="s">
        <v>65</v>
      </c>
      <c r="B16" s="10"/>
      <c r="C16" s="17" t="s">
        <v>66</v>
      </c>
      <c r="D16" s="12"/>
      <c r="E16" s="12"/>
      <c r="F16" s="18" t="s">
        <v>67</v>
      </c>
      <c r="G16" s="19">
        <v>1</v>
      </c>
      <c r="H16" s="23">
        <v>115</v>
      </c>
      <c r="I16" s="100">
        <v>115</v>
      </c>
      <c r="J16" s="20">
        <v>0</v>
      </c>
      <c r="M16" s="21">
        <f t="shared" si="3"/>
        <v>0</v>
      </c>
      <c r="P16" s="22">
        <v>0</v>
      </c>
      <c r="S16" s="21">
        <f t="shared" si="4"/>
        <v>0</v>
      </c>
      <c r="V16" s="9">
        <f t="shared" si="5"/>
        <v>0</v>
      </c>
      <c r="Y16" s="9">
        <f t="shared" si="6"/>
        <v>0</v>
      </c>
      <c r="AD16" s="4" t="s">
        <v>68</v>
      </c>
      <c r="AE16" s="4" t="s">
        <v>69</v>
      </c>
      <c r="AF16" s="4" t="s">
        <v>70</v>
      </c>
    </row>
    <row r="17" spans="1:32" ht="56.25" x14ac:dyDescent="0.25">
      <c r="A17" s="10" t="s">
        <v>71</v>
      </c>
      <c r="B17" s="10"/>
      <c r="C17" s="17" t="s">
        <v>72</v>
      </c>
      <c r="D17" s="12"/>
      <c r="E17" s="12"/>
      <c r="F17" s="18" t="s">
        <v>67</v>
      </c>
      <c r="G17" s="19">
        <v>1</v>
      </c>
      <c r="H17" s="23">
        <v>1</v>
      </c>
      <c r="I17" s="100">
        <v>1</v>
      </c>
      <c r="J17" s="20">
        <v>0</v>
      </c>
      <c r="K17" s="37"/>
      <c r="M17" s="21">
        <f t="shared" si="3"/>
        <v>0</v>
      </c>
      <c r="P17" s="22">
        <v>0</v>
      </c>
      <c r="S17" s="21">
        <f t="shared" si="4"/>
        <v>0</v>
      </c>
      <c r="V17" s="9">
        <f t="shared" si="5"/>
        <v>0</v>
      </c>
      <c r="Y17" s="9">
        <f t="shared" si="6"/>
        <v>0</v>
      </c>
      <c r="AD17" s="4" t="s">
        <v>73</v>
      </c>
      <c r="AE17" s="4" t="s">
        <v>74</v>
      </c>
      <c r="AF17" s="4" t="s">
        <v>75</v>
      </c>
    </row>
    <row r="18" spans="1:32" ht="37.5" x14ac:dyDescent="0.25">
      <c r="A18" s="10" t="s">
        <v>76</v>
      </c>
      <c r="B18" s="10"/>
      <c r="C18" s="33" t="s">
        <v>77</v>
      </c>
      <c r="D18" s="12"/>
      <c r="E18" s="48"/>
      <c r="F18" s="18" t="s">
        <v>78</v>
      </c>
      <c r="G18" s="19">
        <v>1</v>
      </c>
      <c r="H18" s="39">
        <v>2649.3440000000001</v>
      </c>
      <c r="I18" s="39">
        <v>2653.57</v>
      </c>
      <c r="J18" s="20">
        <v>0</v>
      </c>
      <c r="K18" s="37"/>
      <c r="L18" s="64"/>
      <c r="M18" s="21">
        <f t="shared" si="3"/>
        <v>0</v>
      </c>
      <c r="P18" s="22">
        <v>0</v>
      </c>
      <c r="S18" s="21">
        <f t="shared" si="4"/>
        <v>0</v>
      </c>
      <c r="V18" s="9">
        <f t="shared" si="5"/>
        <v>0</v>
      </c>
      <c r="Y18" s="9">
        <f t="shared" si="6"/>
        <v>0</v>
      </c>
      <c r="AD18" s="4" t="s">
        <v>79</v>
      </c>
      <c r="AE18" s="4" t="s">
        <v>80</v>
      </c>
      <c r="AF18" s="4" t="s">
        <v>81</v>
      </c>
    </row>
    <row r="19" spans="1:32" ht="37.5" x14ac:dyDescent="0.25">
      <c r="A19" s="10" t="s">
        <v>82</v>
      </c>
      <c r="B19" s="10"/>
      <c r="C19" s="33" t="s">
        <v>83</v>
      </c>
      <c r="D19" s="12"/>
      <c r="E19" s="48"/>
      <c r="F19" s="18" t="s">
        <v>78</v>
      </c>
      <c r="G19" s="19">
        <v>1</v>
      </c>
      <c r="H19" s="23">
        <v>1525.8340000000001</v>
      </c>
      <c r="I19" s="39">
        <v>1525.8340000000001</v>
      </c>
      <c r="J19" s="20">
        <v>0</v>
      </c>
      <c r="K19" s="37"/>
      <c r="L19" s="64"/>
      <c r="M19" s="21">
        <f t="shared" si="3"/>
        <v>0</v>
      </c>
      <c r="P19" s="22">
        <v>0</v>
      </c>
      <c r="S19" s="21">
        <f t="shared" si="4"/>
        <v>0</v>
      </c>
      <c r="V19" s="9">
        <f t="shared" si="5"/>
        <v>0</v>
      </c>
      <c r="Y19" s="9">
        <f t="shared" si="6"/>
        <v>0</v>
      </c>
      <c r="AD19" s="4" t="s">
        <v>84</v>
      </c>
      <c r="AE19" s="4" t="s">
        <v>85</v>
      </c>
      <c r="AF19" s="4" t="s">
        <v>86</v>
      </c>
    </row>
    <row r="20" spans="1:32" ht="37.5" x14ac:dyDescent="0.25">
      <c r="A20" s="10" t="s">
        <v>87</v>
      </c>
      <c r="B20" s="10"/>
      <c r="C20" s="33" t="s">
        <v>88</v>
      </c>
      <c r="D20" s="12"/>
      <c r="E20" s="48"/>
      <c r="F20" s="18" t="s">
        <v>78</v>
      </c>
      <c r="G20" s="19">
        <v>1</v>
      </c>
      <c r="H20" s="23">
        <v>2737.7240000000002</v>
      </c>
      <c r="I20" s="39">
        <v>2737.7240000000002</v>
      </c>
      <c r="J20" s="20">
        <v>0</v>
      </c>
      <c r="K20" s="37"/>
      <c r="M20" s="21">
        <f t="shared" si="3"/>
        <v>0</v>
      </c>
      <c r="P20" s="22">
        <v>0</v>
      </c>
      <c r="S20" s="21">
        <f t="shared" si="4"/>
        <v>0</v>
      </c>
      <c r="V20" s="9">
        <f t="shared" si="5"/>
        <v>0</v>
      </c>
      <c r="Y20" s="9">
        <f t="shared" si="6"/>
        <v>0</v>
      </c>
      <c r="AD20" s="4" t="s">
        <v>89</v>
      </c>
      <c r="AE20" s="4" t="s">
        <v>90</v>
      </c>
      <c r="AF20" s="4" t="s">
        <v>91</v>
      </c>
    </row>
    <row r="21" spans="1:32" ht="37.5" x14ac:dyDescent="0.25">
      <c r="A21" s="10" t="s">
        <v>92</v>
      </c>
      <c r="B21" s="10"/>
      <c r="C21" s="33" t="s">
        <v>93</v>
      </c>
      <c r="D21" s="12"/>
      <c r="E21" s="48"/>
      <c r="F21" s="18" t="s">
        <v>78</v>
      </c>
      <c r="G21" s="19">
        <v>1</v>
      </c>
      <c r="H21" s="23">
        <v>1214.136</v>
      </c>
      <c r="I21" s="39">
        <v>1214.136</v>
      </c>
      <c r="J21" s="20">
        <v>0</v>
      </c>
      <c r="K21" s="37"/>
      <c r="M21" s="21">
        <f t="shared" si="3"/>
        <v>0</v>
      </c>
      <c r="P21" s="22">
        <v>0</v>
      </c>
      <c r="S21" s="21">
        <f t="shared" si="4"/>
        <v>0</v>
      </c>
      <c r="V21" s="9">
        <f t="shared" si="5"/>
        <v>0</v>
      </c>
      <c r="Y21" s="9">
        <f t="shared" si="6"/>
        <v>0</v>
      </c>
      <c r="AD21" s="4" t="s">
        <v>94</v>
      </c>
      <c r="AE21" s="4" t="s">
        <v>95</v>
      </c>
      <c r="AF21" s="4" t="s">
        <v>96</v>
      </c>
    </row>
    <row r="22" spans="1:32" ht="37.5" x14ac:dyDescent="0.25">
      <c r="A22" s="10" t="s">
        <v>97</v>
      </c>
      <c r="B22" s="10"/>
      <c r="C22" s="33" t="s">
        <v>98</v>
      </c>
      <c r="D22" s="12"/>
      <c r="E22" s="48"/>
      <c r="F22" s="18" t="s">
        <v>78</v>
      </c>
      <c r="G22" s="19">
        <v>1</v>
      </c>
      <c r="H22" s="23">
        <v>11.468</v>
      </c>
      <c r="I22" s="23">
        <v>11.468</v>
      </c>
      <c r="J22" s="20">
        <v>0</v>
      </c>
      <c r="K22" s="37"/>
      <c r="M22" s="21">
        <f t="shared" si="3"/>
        <v>0</v>
      </c>
      <c r="P22" s="22">
        <v>0</v>
      </c>
      <c r="S22" s="21">
        <f t="shared" si="4"/>
        <v>0</v>
      </c>
      <c r="V22" s="9">
        <f t="shared" si="5"/>
        <v>0</v>
      </c>
      <c r="Y22" s="9">
        <f t="shared" si="6"/>
        <v>0</v>
      </c>
      <c r="AD22" s="4" t="s">
        <v>99</v>
      </c>
      <c r="AE22" s="4" t="s">
        <v>100</v>
      </c>
      <c r="AF22" s="4" t="s">
        <v>101</v>
      </c>
    </row>
    <row r="23" spans="1:32" ht="37.5" x14ac:dyDescent="0.25">
      <c r="A23" s="10" t="s">
        <v>102</v>
      </c>
      <c r="B23" s="10"/>
      <c r="C23" s="33" t="s">
        <v>103</v>
      </c>
      <c r="D23" s="12"/>
      <c r="E23" s="48"/>
      <c r="F23" s="18" t="s">
        <v>78</v>
      </c>
      <c r="G23" s="19">
        <v>1</v>
      </c>
      <c r="H23" s="23">
        <v>75.891999999999996</v>
      </c>
      <c r="I23" s="23">
        <v>75.891999999999996</v>
      </c>
      <c r="J23" s="20">
        <v>0</v>
      </c>
      <c r="K23" s="37"/>
      <c r="M23" s="21">
        <f t="shared" si="3"/>
        <v>0</v>
      </c>
      <c r="P23" s="22">
        <v>0</v>
      </c>
      <c r="S23" s="21">
        <f t="shared" si="4"/>
        <v>0</v>
      </c>
      <c r="V23" s="9">
        <f t="shared" si="5"/>
        <v>0</v>
      </c>
      <c r="Y23" s="9">
        <f t="shared" si="6"/>
        <v>0</v>
      </c>
      <c r="AD23" s="4" t="s">
        <v>104</v>
      </c>
      <c r="AE23" s="4" t="s">
        <v>105</v>
      </c>
      <c r="AF23" s="4" t="s">
        <v>106</v>
      </c>
    </row>
    <row r="24" spans="1:32" ht="56.25" x14ac:dyDescent="0.25">
      <c r="A24" s="10" t="s">
        <v>107</v>
      </c>
      <c r="B24" s="10"/>
      <c r="C24" s="17" t="s">
        <v>108</v>
      </c>
      <c r="D24" s="12"/>
      <c r="E24" s="12"/>
      <c r="F24" s="18" t="s">
        <v>67</v>
      </c>
      <c r="G24" s="19">
        <v>1</v>
      </c>
      <c r="H24" s="23">
        <v>1580</v>
      </c>
      <c r="I24" s="23">
        <v>1580</v>
      </c>
      <c r="J24" s="20">
        <v>0</v>
      </c>
      <c r="K24" s="37"/>
      <c r="M24" s="21">
        <f t="shared" si="3"/>
        <v>0</v>
      </c>
      <c r="P24" s="22">
        <v>0</v>
      </c>
      <c r="S24" s="21">
        <f t="shared" si="4"/>
        <v>0</v>
      </c>
      <c r="V24" s="9">
        <f t="shared" si="5"/>
        <v>0</v>
      </c>
      <c r="Y24" s="9">
        <f t="shared" si="6"/>
        <v>0</v>
      </c>
      <c r="AD24" s="4" t="s">
        <v>109</v>
      </c>
      <c r="AE24" s="4" t="s">
        <v>110</v>
      </c>
      <c r="AF24" s="4" t="s">
        <v>111</v>
      </c>
    </row>
    <row r="25" spans="1:32" ht="56.25" x14ac:dyDescent="0.25">
      <c r="A25" s="10" t="s">
        <v>112</v>
      </c>
      <c r="B25" s="10"/>
      <c r="C25" s="17" t="s">
        <v>113</v>
      </c>
      <c r="D25" s="12"/>
      <c r="E25" s="12"/>
      <c r="F25" s="18" t="s">
        <v>67</v>
      </c>
      <c r="G25" s="19">
        <v>1</v>
      </c>
      <c r="H25" s="23">
        <v>100</v>
      </c>
      <c r="I25" s="23">
        <v>100</v>
      </c>
      <c r="J25" s="20">
        <v>0</v>
      </c>
      <c r="M25" s="21">
        <f t="shared" si="3"/>
        <v>0</v>
      </c>
      <c r="P25" s="22">
        <v>0</v>
      </c>
      <c r="S25" s="21">
        <f t="shared" si="4"/>
        <v>0</v>
      </c>
      <c r="V25" s="9">
        <f t="shared" si="5"/>
        <v>0</v>
      </c>
      <c r="Y25" s="9">
        <f t="shared" si="6"/>
        <v>0</v>
      </c>
      <c r="AD25" s="4" t="s">
        <v>114</v>
      </c>
      <c r="AE25" s="4" t="s">
        <v>115</v>
      </c>
      <c r="AF25" s="4" t="s">
        <v>116</v>
      </c>
    </row>
    <row r="26" spans="1:32" ht="56.25" x14ac:dyDescent="0.25">
      <c r="A26" s="10" t="s">
        <v>117</v>
      </c>
      <c r="B26" s="10"/>
      <c r="C26" s="17" t="s">
        <v>118</v>
      </c>
      <c r="D26" s="12"/>
      <c r="E26" s="12"/>
      <c r="F26" s="18" t="s">
        <v>67</v>
      </c>
      <c r="G26" s="19">
        <v>1</v>
      </c>
      <c r="H26" s="23">
        <v>22</v>
      </c>
      <c r="I26" s="23">
        <v>22</v>
      </c>
      <c r="J26" s="20">
        <v>0</v>
      </c>
      <c r="M26" s="21">
        <f t="shared" si="3"/>
        <v>0</v>
      </c>
      <c r="P26" s="22">
        <v>0</v>
      </c>
      <c r="S26" s="21">
        <f t="shared" si="4"/>
        <v>0</v>
      </c>
      <c r="V26" s="9">
        <f t="shared" si="5"/>
        <v>0</v>
      </c>
      <c r="Y26" s="9">
        <f t="shared" si="6"/>
        <v>0</v>
      </c>
      <c r="AD26" s="4" t="s">
        <v>119</v>
      </c>
      <c r="AE26" s="4" t="s">
        <v>120</v>
      </c>
      <c r="AF26" s="4" t="s">
        <v>121</v>
      </c>
    </row>
    <row r="27" spans="1:32" ht="56.25" x14ac:dyDescent="0.25">
      <c r="A27" s="10" t="s">
        <v>122</v>
      </c>
      <c r="B27" s="10"/>
      <c r="C27" s="17" t="s">
        <v>123</v>
      </c>
      <c r="D27" s="12"/>
      <c r="E27" s="12"/>
      <c r="F27" s="18" t="s">
        <v>67</v>
      </c>
      <c r="G27" s="19">
        <v>1</v>
      </c>
      <c r="H27" s="23">
        <v>10</v>
      </c>
      <c r="I27" s="23">
        <v>10</v>
      </c>
      <c r="J27" s="20">
        <v>0</v>
      </c>
      <c r="M27" s="21">
        <f t="shared" si="3"/>
        <v>0</v>
      </c>
      <c r="P27" s="22">
        <v>0</v>
      </c>
      <c r="S27" s="21">
        <f t="shared" si="4"/>
        <v>0</v>
      </c>
      <c r="V27" s="9">
        <f t="shared" si="5"/>
        <v>0</v>
      </c>
      <c r="Y27" s="9">
        <f t="shared" si="6"/>
        <v>0</v>
      </c>
      <c r="AD27" s="4" t="s">
        <v>124</v>
      </c>
      <c r="AE27" s="4" t="s">
        <v>125</v>
      </c>
      <c r="AF27" s="4" t="s">
        <v>126</v>
      </c>
    </row>
    <row r="28" spans="1:32" ht="56.25" x14ac:dyDescent="0.25">
      <c r="A28" s="10" t="s">
        <v>127</v>
      </c>
      <c r="B28" s="10"/>
      <c r="C28" s="17" t="s">
        <v>128</v>
      </c>
      <c r="D28" s="12"/>
      <c r="E28" s="12"/>
      <c r="F28" s="18" t="s">
        <v>67</v>
      </c>
      <c r="G28" s="19">
        <v>1</v>
      </c>
      <c r="H28" s="23">
        <v>8</v>
      </c>
      <c r="I28" s="23">
        <v>8</v>
      </c>
      <c r="J28" s="20">
        <v>0</v>
      </c>
      <c r="M28" s="21">
        <f t="shared" si="3"/>
        <v>0</v>
      </c>
      <c r="P28" s="22">
        <v>0</v>
      </c>
      <c r="S28" s="21">
        <f t="shared" si="4"/>
        <v>0</v>
      </c>
      <c r="V28" s="9">
        <f t="shared" si="5"/>
        <v>0</v>
      </c>
      <c r="Y28" s="9">
        <f t="shared" si="6"/>
        <v>0</v>
      </c>
      <c r="AD28" s="4" t="s">
        <v>129</v>
      </c>
      <c r="AE28" s="4" t="s">
        <v>130</v>
      </c>
      <c r="AF28" s="4" t="s">
        <v>131</v>
      </c>
    </row>
    <row r="29" spans="1:32" ht="56.25" x14ac:dyDescent="0.25">
      <c r="A29" s="10" t="s">
        <v>132</v>
      </c>
      <c r="B29" s="10"/>
      <c r="C29" s="17" t="s">
        <v>133</v>
      </c>
      <c r="D29" s="12"/>
      <c r="E29" s="12"/>
      <c r="F29" s="18" t="s">
        <v>67</v>
      </c>
      <c r="G29" s="19">
        <v>1</v>
      </c>
      <c r="H29" s="23">
        <v>74</v>
      </c>
      <c r="I29" s="23">
        <v>74</v>
      </c>
      <c r="J29" s="20">
        <v>0</v>
      </c>
      <c r="M29" s="21">
        <f t="shared" si="3"/>
        <v>0</v>
      </c>
      <c r="P29" s="22">
        <v>0</v>
      </c>
      <c r="S29" s="21">
        <f t="shared" si="4"/>
        <v>0</v>
      </c>
      <c r="V29" s="9">
        <f t="shared" si="5"/>
        <v>0</v>
      </c>
      <c r="Y29" s="9">
        <f t="shared" si="6"/>
        <v>0</v>
      </c>
      <c r="AD29" s="4" t="s">
        <v>134</v>
      </c>
      <c r="AE29" s="4" t="s">
        <v>135</v>
      </c>
      <c r="AF29" s="4" t="s">
        <v>136</v>
      </c>
    </row>
    <row r="30" spans="1:32" ht="56.25" x14ac:dyDescent="0.25">
      <c r="A30" s="10" t="s">
        <v>137</v>
      </c>
      <c r="B30" s="10"/>
      <c r="C30" s="17" t="s">
        <v>138</v>
      </c>
      <c r="D30" s="12"/>
      <c r="E30" s="12"/>
      <c r="F30" s="18" t="s">
        <v>67</v>
      </c>
      <c r="G30" s="19">
        <v>1</v>
      </c>
      <c r="H30" s="23">
        <v>8</v>
      </c>
      <c r="I30" s="23">
        <v>8</v>
      </c>
      <c r="J30" s="20">
        <v>0</v>
      </c>
      <c r="M30" s="21">
        <f t="shared" si="3"/>
        <v>0</v>
      </c>
      <c r="P30" s="22">
        <v>0</v>
      </c>
      <c r="S30" s="21">
        <f t="shared" si="4"/>
        <v>0</v>
      </c>
      <c r="V30" s="9">
        <f t="shared" si="5"/>
        <v>0</v>
      </c>
      <c r="Y30" s="9">
        <f t="shared" si="6"/>
        <v>0</v>
      </c>
      <c r="AD30" s="4" t="s">
        <v>139</v>
      </c>
      <c r="AE30" s="4" t="s">
        <v>140</v>
      </c>
      <c r="AF30" s="4" t="s">
        <v>141</v>
      </c>
    </row>
    <row r="31" spans="1:32" ht="56.25" x14ac:dyDescent="0.25">
      <c r="A31" s="10" t="s">
        <v>142</v>
      </c>
      <c r="B31" s="10"/>
      <c r="C31" s="17" t="s">
        <v>143</v>
      </c>
      <c r="D31" s="12"/>
      <c r="E31" s="12"/>
      <c r="F31" s="18" t="s">
        <v>67</v>
      </c>
      <c r="G31" s="19">
        <v>1</v>
      </c>
      <c r="H31" s="23">
        <v>6</v>
      </c>
      <c r="I31" s="23">
        <v>6</v>
      </c>
      <c r="J31" s="20">
        <v>0</v>
      </c>
      <c r="M31" s="21">
        <f t="shared" si="3"/>
        <v>0</v>
      </c>
      <c r="P31" s="22">
        <v>0</v>
      </c>
      <c r="S31" s="21">
        <f t="shared" si="4"/>
        <v>0</v>
      </c>
      <c r="V31" s="9">
        <f t="shared" si="5"/>
        <v>0</v>
      </c>
      <c r="Y31" s="9">
        <f t="shared" si="6"/>
        <v>0</v>
      </c>
      <c r="AD31" s="4" t="s">
        <v>144</v>
      </c>
      <c r="AE31" s="4" t="s">
        <v>145</v>
      </c>
      <c r="AF31" s="4" t="s">
        <v>146</v>
      </c>
    </row>
    <row r="32" spans="1:32" ht="56.25" x14ac:dyDescent="0.25">
      <c r="A32" s="10" t="s">
        <v>147</v>
      </c>
      <c r="B32" s="10"/>
      <c r="C32" s="17" t="s">
        <v>148</v>
      </c>
      <c r="D32" s="12"/>
      <c r="E32" s="12"/>
      <c r="F32" s="18" t="s">
        <v>67</v>
      </c>
      <c r="G32" s="19">
        <v>1</v>
      </c>
      <c r="H32" s="23">
        <v>353</v>
      </c>
      <c r="I32" s="23">
        <v>353</v>
      </c>
      <c r="J32" s="20">
        <v>0</v>
      </c>
      <c r="M32" s="21">
        <f t="shared" si="3"/>
        <v>0</v>
      </c>
      <c r="P32" s="22">
        <v>0</v>
      </c>
      <c r="S32" s="21">
        <f t="shared" si="4"/>
        <v>0</v>
      </c>
      <c r="V32" s="9">
        <f t="shared" si="5"/>
        <v>0</v>
      </c>
      <c r="Y32" s="9">
        <f t="shared" si="6"/>
        <v>0</v>
      </c>
      <c r="AD32" s="4" t="s">
        <v>149</v>
      </c>
      <c r="AE32" s="4" t="s">
        <v>150</v>
      </c>
      <c r="AF32" s="4" t="s">
        <v>151</v>
      </c>
    </row>
    <row r="33" spans="1:35" ht="56.25" x14ac:dyDescent="0.25">
      <c r="A33" s="10" t="s">
        <v>152</v>
      </c>
      <c r="B33" s="10"/>
      <c r="C33" s="17" t="s">
        <v>153</v>
      </c>
      <c r="D33" s="12"/>
      <c r="E33" s="12"/>
      <c r="F33" s="18" t="s">
        <v>67</v>
      </c>
      <c r="G33" s="19">
        <v>1</v>
      </c>
      <c r="H33" s="23">
        <v>2005</v>
      </c>
      <c r="I33" s="23">
        <v>2005</v>
      </c>
      <c r="J33" s="20">
        <v>0</v>
      </c>
      <c r="M33" s="21">
        <f t="shared" si="3"/>
        <v>0</v>
      </c>
      <c r="P33" s="22">
        <v>0</v>
      </c>
      <c r="S33" s="21">
        <f t="shared" si="4"/>
        <v>0</v>
      </c>
      <c r="V33" s="9">
        <f t="shared" si="5"/>
        <v>0</v>
      </c>
      <c r="Y33" s="9">
        <f t="shared" si="6"/>
        <v>0</v>
      </c>
      <c r="AD33" s="4" t="s">
        <v>154</v>
      </c>
      <c r="AE33" s="4" t="s">
        <v>155</v>
      </c>
      <c r="AF33" s="4" t="s">
        <v>156</v>
      </c>
    </row>
    <row r="34" spans="1:35" ht="56.25" x14ac:dyDescent="0.25">
      <c r="A34" s="10" t="s">
        <v>157</v>
      </c>
      <c r="B34" s="10"/>
      <c r="C34" s="17" t="s">
        <v>158</v>
      </c>
      <c r="D34" s="12"/>
      <c r="E34" s="12"/>
      <c r="F34" s="18" t="s">
        <v>67</v>
      </c>
      <c r="G34" s="19">
        <v>1</v>
      </c>
      <c r="H34" s="23">
        <v>19</v>
      </c>
      <c r="I34" s="23">
        <v>19</v>
      </c>
      <c r="J34" s="20">
        <v>0</v>
      </c>
      <c r="M34" s="21">
        <f t="shared" si="3"/>
        <v>0</v>
      </c>
      <c r="P34" s="22">
        <v>0</v>
      </c>
      <c r="S34" s="21">
        <f t="shared" si="4"/>
        <v>0</v>
      </c>
      <c r="V34" s="9">
        <f t="shared" si="5"/>
        <v>0</v>
      </c>
      <c r="Y34" s="9">
        <f t="shared" si="6"/>
        <v>0</v>
      </c>
      <c r="AD34" s="4" t="s">
        <v>159</v>
      </c>
      <c r="AE34" s="4" t="s">
        <v>160</v>
      </c>
      <c r="AF34" s="4" t="s">
        <v>161</v>
      </c>
    </row>
    <row r="35" spans="1:35" ht="56.25" x14ac:dyDescent="0.25">
      <c r="A35" s="10" t="s">
        <v>162</v>
      </c>
      <c r="B35" s="10"/>
      <c r="C35" s="17" t="s">
        <v>163</v>
      </c>
      <c r="D35" s="12"/>
      <c r="E35" s="12"/>
      <c r="F35" s="18" t="s">
        <v>67</v>
      </c>
      <c r="G35" s="19">
        <v>1</v>
      </c>
      <c r="H35" s="23">
        <v>1</v>
      </c>
      <c r="I35" s="23">
        <v>1</v>
      </c>
      <c r="J35" s="20">
        <v>0</v>
      </c>
      <c r="M35" s="21">
        <f t="shared" si="3"/>
        <v>0</v>
      </c>
      <c r="P35" s="22">
        <v>0</v>
      </c>
      <c r="S35" s="21">
        <f t="shared" si="4"/>
        <v>0</v>
      </c>
      <c r="V35" s="9">
        <f t="shared" si="5"/>
        <v>0</v>
      </c>
      <c r="Y35" s="9">
        <f t="shared" si="6"/>
        <v>0</v>
      </c>
      <c r="AD35" s="4" t="s">
        <v>164</v>
      </c>
      <c r="AE35" s="4" t="s">
        <v>165</v>
      </c>
      <c r="AF35" s="4" t="s">
        <v>166</v>
      </c>
    </row>
    <row r="36" spans="1:35" ht="56.25" x14ac:dyDescent="0.25">
      <c r="A36" s="10" t="s">
        <v>167</v>
      </c>
      <c r="B36" s="10"/>
      <c r="C36" s="17" t="s">
        <v>168</v>
      </c>
      <c r="D36" s="12"/>
      <c r="E36" s="12"/>
      <c r="F36" s="18" t="s">
        <v>67</v>
      </c>
      <c r="G36" s="19">
        <v>1</v>
      </c>
      <c r="H36" s="23">
        <v>252</v>
      </c>
      <c r="I36" s="23">
        <v>252</v>
      </c>
      <c r="J36" s="20">
        <v>0</v>
      </c>
      <c r="M36" s="21">
        <f t="shared" si="3"/>
        <v>0</v>
      </c>
      <c r="P36" s="22">
        <v>0</v>
      </c>
      <c r="S36" s="21">
        <f t="shared" si="4"/>
        <v>0</v>
      </c>
      <c r="V36" s="9">
        <f t="shared" si="5"/>
        <v>0</v>
      </c>
      <c r="Y36" s="9">
        <f t="shared" si="6"/>
        <v>0</v>
      </c>
      <c r="AD36" s="4" t="s">
        <v>169</v>
      </c>
      <c r="AE36" s="4" t="s">
        <v>170</v>
      </c>
      <c r="AF36" s="4" t="s">
        <v>171</v>
      </c>
    </row>
    <row r="37" spans="1:35" ht="56.25" x14ac:dyDescent="0.25">
      <c r="A37" s="10" t="s">
        <v>172</v>
      </c>
      <c r="B37" s="10"/>
      <c r="C37" s="17" t="s">
        <v>173</v>
      </c>
      <c r="D37" s="12"/>
      <c r="E37" s="12"/>
      <c r="F37" s="18" t="s">
        <v>67</v>
      </c>
      <c r="G37" s="19">
        <v>1</v>
      </c>
      <c r="H37" s="23">
        <v>19</v>
      </c>
      <c r="I37" s="23">
        <v>19</v>
      </c>
      <c r="J37" s="20">
        <v>0</v>
      </c>
      <c r="M37" s="21">
        <f t="shared" si="3"/>
        <v>0</v>
      </c>
      <c r="P37" s="22">
        <v>0</v>
      </c>
      <c r="S37" s="21">
        <f t="shared" si="4"/>
        <v>0</v>
      </c>
      <c r="V37" s="9">
        <f t="shared" si="5"/>
        <v>0</v>
      </c>
      <c r="Y37" s="9">
        <f t="shared" si="6"/>
        <v>0</v>
      </c>
      <c r="AD37" s="4" t="s">
        <v>174</v>
      </c>
      <c r="AE37" s="4" t="s">
        <v>175</v>
      </c>
      <c r="AF37" s="4" t="s">
        <v>176</v>
      </c>
    </row>
    <row r="38" spans="1:35" ht="56.25" x14ac:dyDescent="0.25">
      <c r="A38" s="10" t="s">
        <v>177</v>
      </c>
      <c r="B38" s="10"/>
      <c r="C38" s="17" t="s">
        <v>178</v>
      </c>
      <c r="D38" s="12"/>
      <c r="E38" s="12"/>
      <c r="F38" s="18" t="s">
        <v>67</v>
      </c>
      <c r="G38" s="19">
        <v>1</v>
      </c>
      <c r="H38" s="23">
        <v>332</v>
      </c>
      <c r="I38" s="23">
        <v>332</v>
      </c>
      <c r="J38" s="20">
        <v>0</v>
      </c>
      <c r="M38" s="21">
        <f t="shared" si="3"/>
        <v>0</v>
      </c>
      <c r="P38" s="22">
        <v>0</v>
      </c>
      <c r="S38" s="21">
        <f t="shared" si="4"/>
        <v>0</v>
      </c>
      <c r="V38" s="9">
        <f t="shared" si="5"/>
        <v>0</v>
      </c>
      <c r="Y38" s="9">
        <f t="shared" si="6"/>
        <v>0</v>
      </c>
      <c r="AD38" s="4" t="s">
        <v>179</v>
      </c>
      <c r="AE38" s="4" t="s">
        <v>180</v>
      </c>
      <c r="AF38" s="4" t="s">
        <v>181</v>
      </c>
    </row>
    <row r="39" spans="1:35" ht="56.25" x14ac:dyDescent="0.25">
      <c r="A39" s="10" t="s">
        <v>182</v>
      </c>
      <c r="B39" s="10"/>
      <c r="C39" s="17" t="s">
        <v>183</v>
      </c>
      <c r="D39" s="12"/>
      <c r="E39" s="12"/>
      <c r="F39" s="18" t="s">
        <v>67</v>
      </c>
      <c r="G39" s="19">
        <v>1</v>
      </c>
      <c r="H39" s="23">
        <v>37</v>
      </c>
      <c r="I39" s="23">
        <v>37</v>
      </c>
      <c r="J39" s="20">
        <v>0</v>
      </c>
      <c r="M39" s="21">
        <f t="shared" si="3"/>
        <v>0</v>
      </c>
      <c r="P39" s="22">
        <v>0</v>
      </c>
      <c r="S39" s="21">
        <f t="shared" si="4"/>
        <v>0</v>
      </c>
      <c r="V39" s="9">
        <f t="shared" si="5"/>
        <v>0</v>
      </c>
      <c r="Y39" s="9">
        <f t="shared" si="6"/>
        <v>0</v>
      </c>
      <c r="AD39" s="4" t="s">
        <v>184</v>
      </c>
      <c r="AE39" s="4" t="s">
        <v>185</v>
      </c>
      <c r="AF39" s="4" t="s">
        <v>186</v>
      </c>
    </row>
    <row r="40" spans="1:35" ht="56.25" x14ac:dyDescent="0.25">
      <c r="A40" s="10" t="s">
        <v>187</v>
      </c>
      <c r="B40" s="10"/>
      <c r="C40" s="17" t="s">
        <v>188</v>
      </c>
      <c r="D40" s="12"/>
      <c r="E40" s="12"/>
      <c r="F40" s="18" t="s">
        <v>67</v>
      </c>
      <c r="G40" s="19">
        <v>1</v>
      </c>
      <c r="H40" s="23">
        <v>4</v>
      </c>
      <c r="I40" s="23">
        <v>4</v>
      </c>
      <c r="J40" s="20">
        <v>0</v>
      </c>
      <c r="M40" s="21">
        <f t="shared" si="3"/>
        <v>0</v>
      </c>
      <c r="P40" s="22">
        <v>0</v>
      </c>
      <c r="S40" s="21">
        <f t="shared" si="4"/>
        <v>0</v>
      </c>
      <c r="V40" s="9">
        <f t="shared" si="5"/>
        <v>0</v>
      </c>
      <c r="Y40" s="9">
        <f t="shared" si="6"/>
        <v>0</v>
      </c>
      <c r="AD40" s="4" t="s">
        <v>189</v>
      </c>
      <c r="AE40" s="4" t="s">
        <v>190</v>
      </c>
      <c r="AF40" s="4" t="s">
        <v>191</v>
      </c>
    </row>
    <row r="41" spans="1:35" ht="56.25" x14ac:dyDescent="0.25">
      <c r="A41" s="10" t="s">
        <v>192</v>
      </c>
      <c r="B41" s="10"/>
      <c r="C41" s="17" t="s">
        <v>193</v>
      </c>
      <c r="D41" s="12"/>
      <c r="E41" s="12"/>
      <c r="F41" s="18" t="s">
        <v>67</v>
      </c>
      <c r="G41" s="19">
        <v>1</v>
      </c>
      <c r="H41" s="23">
        <v>30</v>
      </c>
      <c r="I41" s="23">
        <v>30</v>
      </c>
      <c r="J41" s="20">
        <v>0</v>
      </c>
      <c r="M41" s="21">
        <f t="shared" si="3"/>
        <v>0</v>
      </c>
      <c r="P41" s="22">
        <v>0</v>
      </c>
      <c r="S41" s="21">
        <f t="shared" si="4"/>
        <v>0</v>
      </c>
      <c r="V41" s="9">
        <f t="shared" si="5"/>
        <v>0</v>
      </c>
      <c r="Y41" s="9">
        <f t="shared" si="6"/>
        <v>0</v>
      </c>
      <c r="AD41" s="4" t="s">
        <v>194</v>
      </c>
      <c r="AE41" s="4" t="s">
        <v>195</v>
      </c>
      <c r="AF41" s="4" t="s">
        <v>196</v>
      </c>
    </row>
    <row r="42" spans="1:35" ht="56.25" x14ac:dyDescent="0.25">
      <c r="A42" s="10" t="s">
        <v>197</v>
      </c>
      <c r="B42" s="10"/>
      <c r="C42" s="17" t="s">
        <v>198</v>
      </c>
      <c r="D42" s="12"/>
      <c r="E42" s="12"/>
      <c r="F42" s="18" t="s">
        <v>67</v>
      </c>
      <c r="G42" s="19">
        <v>1</v>
      </c>
      <c r="H42" s="23">
        <v>8</v>
      </c>
      <c r="I42" s="23">
        <v>8</v>
      </c>
      <c r="J42" s="20">
        <v>0</v>
      </c>
      <c r="M42" s="21">
        <f t="shared" si="3"/>
        <v>0</v>
      </c>
      <c r="P42" s="22">
        <v>0</v>
      </c>
      <c r="S42" s="21">
        <f t="shared" si="4"/>
        <v>0</v>
      </c>
      <c r="V42" s="9">
        <f t="shared" si="5"/>
        <v>0</v>
      </c>
      <c r="Y42" s="9">
        <f t="shared" si="6"/>
        <v>0</v>
      </c>
      <c r="AD42" s="4" t="s">
        <v>199</v>
      </c>
      <c r="AE42" s="4" t="s">
        <v>200</v>
      </c>
      <c r="AF42" s="4" t="s">
        <v>201</v>
      </c>
    </row>
    <row r="43" spans="1:35" s="36" customFormat="1" ht="37.5" x14ac:dyDescent="0.25">
      <c r="A43" s="93" t="s">
        <v>1413</v>
      </c>
      <c r="B43" s="93"/>
      <c r="C43" s="95" t="s">
        <v>1415</v>
      </c>
      <c r="D43" s="92"/>
      <c r="E43" s="92" t="s">
        <v>1416</v>
      </c>
      <c r="F43" s="97" t="s">
        <v>67</v>
      </c>
      <c r="G43" s="98">
        <v>1</v>
      </c>
      <c r="H43" s="66"/>
      <c r="I43" s="23">
        <v>1884</v>
      </c>
      <c r="J43" s="101">
        <v>0</v>
      </c>
      <c r="M43" s="21">
        <f t="shared" si="3"/>
        <v>0</v>
      </c>
      <c r="P43" s="22">
        <v>0</v>
      </c>
      <c r="S43" s="21">
        <f t="shared" si="4"/>
        <v>0</v>
      </c>
      <c r="V43" s="81">
        <f t="shared" si="5"/>
        <v>0</v>
      </c>
      <c r="Y43" s="81"/>
      <c r="AD43" s="82"/>
      <c r="AE43" s="82"/>
      <c r="AF43" s="82"/>
    </row>
    <row r="44" spans="1:35" ht="241.5" customHeight="1" x14ac:dyDescent="0.25">
      <c r="A44" s="10" t="s">
        <v>202</v>
      </c>
      <c r="B44" s="10" t="s">
        <v>203</v>
      </c>
      <c r="C44" s="11" t="s">
        <v>204</v>
      </c>
      <c r="D44" s="12" t="s">
        <v>205</v>
      </c>
      <c r="E44" s="140" t="s">
        <v>1423</v>
      </c>
      <c r="F44" s="12" t="s">
        <v>55</v>
      </c>
      <c r="G44" s="13">
        <v>1</v>
      </c>
      <c r="H44" s="13">
        <v>92.450999999999993</v>
      </c>
      <c r="I44" s="13">
        <v>92.450999999999993</v>
      </c>
      <c r="J44" s="14">
        <f>IFERROR(ROUND(SUM(M45,M46,M47,M48,M49,M50,M51,M52,M53,M54,M55,M56,M57,M58,M59,M60)/I44, 2),0)</f>
        <v>0</v>
      </c>
      <c r="K44" s="15">
        <v>0</v>
      </c>
      <c r="L44" s="14">
        <f>J44+ROUND(K44, 2)</f>
        <v>0</v>
      </c>
      <c r="M44" s="14">
        <f>ROUND(J44*I44, 2)</f>
        <v>0</v>
      </c>
      <c r="N44" s="14">
        <f>ROUND(I44*ROUND(K44, 2), 2)</f>
        <v>0</v>
      </c>
      <c r="O44" s="14">
        <f>M44+N44</f>
        <v>0</v>
      </c>
      <c r="P44" s="14">
        <f>IFERROR(ROUND(SUM(S45,S46,S47,S48,S49,S50,S51,S52,S53,S54,S55,S56,S57,S58,S59,S60)/I44, 2),0)</f>
        <v>0</v>
      </c>
      <c r="Q44" s="16">
        <v>0</v>
      </c>
      <c r="R44" s="14">
        <f>P44+ROUND(Q44, 2)</f>
        <v>0</v>
      </c>
      <c r="S44" s="14">
        <f>ROUND(P44*I44, 2)</f>
        <v>0</v>
      </c>
      <c r="T44" s="14">
        <f>ROUND(I44*ROUND(Q44, 2), 2)</f>
        <v>0</v>
      </c>
      <c r="U44" s="14">
        <f>S44+T44</f>
        <v>0</v>
      </c>
      <c r="V44" s="9">
        <f>ROUND(P44 / 1.2, 2)</f>
        <v>0</v>
      </c>
      <c r="W44" s="9">
        <f>ROUND(Q44 / 1.2, 2)</f>
        <v>0</v>
      </c>
      <c r="X44" s="9">
        <f>ROUND(R44 / 1.2, 2)</f>
        <v>0</v>
      </c>
      <c r="Y44" s="9">
        <f t="shared" si="6"/>
        <v>0</v>
      </c>
      <c r="Z44" s="9">
        <f>ROUND(T44 / 1.2, 2)</f>
        <v>0</v>
      </c>
      <c r="AA44" s="9">
        <f>Y44+Z44</f>
        <v>0</v>
      </c>
      <c r="AD44" s="4">
        <v>214425298</v>
      </c>
      <c r="AE44" s="4">
        <v>16743564</v>
      </c>
      <c r="AG44" s="4" t="s">
        <v>206</v>
      </c>
      <c r="AH44" s="4" t="s">
        <v>207</v>
      </c>
      <c r="AI44" s="4" t="s">
        <v>58</v>
      </c>
    </row>
    <row r="45" spans="1:35" ht="56.25" x14ac:dyDescent="0.25">
      <c r="A45" s="10" t="s">
        <v>208</v>
      </c>
      <c r="B45" s="10"/>
      <c r="C45" s="17" t="s">
        <v>209</v>
      </c>
      <c r="D45" s="12"/>
      <c r="E45" s="92" t="s">
        <v>1407</v>
      </c>
      <c r="F45" s="18" t="s">
        <v>78</v>
      </c>
      <c r="G45" s="19">
        <v>1</v>
      </c>
      <c r="H45" s="23">
        <v>38.573999999999998</v>
      </c>
      <c r="I45" s="23">
        <v>38.573999999999998</v>
      </c>
      <c r="J45" s="20">
        <v>0</v>
      </c>
      <c r="K45" s="37"/>
      <c r="M45" s="21">
        <f t="shared" ref="M45:M60" si="7">ROUND(ROUND(J45, 2)*I45, 2)</f>
        <v>0</v>
      </c>
      <c r="P45" s="22">
        <v>0</v>
      </c>
      <c r="S45" s="21">
        <f t="shared" ref="S45:S60" si="8">ROUND(ROUND(P45, 2)*I45, 2)</f>
        <v>0</v>
      </c>
      <c r="V45" s="9">
        <f t="shared" ref="V45:V60" si="9">ROUND(ROUND(P45, 2)/1.2, 2)</f>
        <v>0</v>
      </c>
      <c r="Y45" s="9">
        <f t="shared" si="6"/>
        <v>0</v>
      </c>
      <c r="AD45" s="4" t="s">
        <v>210</v>
      </c>
      <c r="AE45" s="4" t="s">
        <v>211</v>
      </c>
      <c r="AF45" s="4" t="s">
        <v>212</v>
      </c>
    </row>
    <row r="46" spans="1:35" ht="56.25" x14ac:dyDescent="0.25">
      <c r="A46" s="10" t="s">
        <v>213</v>
      </c>
      <c r="B46" s="10"/>
      <c r="C46" s="17" t="s">
        <v>214</v>
      </c>
      <c r="D46" s="12"/>
      <c r="E46" s="92" t="s">
        <v>1407</v>
      </c>
      <c r="F46" s="18" t="s">
        <v>78</v>
      </c>
      <c r="G46" s="19">
        <v>1</v>
      </c>
      <c r="H46" s="23">
        <v>13.826000000000001</v>
      </c>
      <c r="I46" s="23">
        <v>13.826000000000001</v>
      </c>
      <c r="J46" s="20">
        <v>0</v>
      </c>
      <c r="K46" s="37"/>
      <c r="M46" s="21">
        <f t="shared" si="7"/>
        <v>0</v>
      </c>
      <c r="P46" s="22">
        <v>0</v>
      </c>
      <c r="S46" s="21">
        <f t="shared" si="8"/>
        <v>0</v>
      </c>
      <c r="V46" s="9">
        <f t="shared" si="9"/>
        <v>0</v>
      </c>
      <c r="Y46" s="9">
        <f t="shared" si="6"/>
        <v>0</v>
      </c>
      <c r="AD46" s="4" t="s">
        <v>215</v>
      </c>
      <c r="AE46" s="4" t="s">
        <v>216</v>
      </c>
      <c r="AF46" s="4" t="s">
        <v>217</v>
      </c>
    </row>
    <row r="47" spans="1:35" ht="56.25" x14ac:dyDescent="0.25">
      <c r="A47" s="10" t="s">
        <v>218</v>
      </c>
      <c r="B47" s="10"/>
      <c r="C47" s="17" t="s">
        <v>219</v>
      </c>
      <c r="D47" s="12"/>
      <c r="E47" s="92" t="s">
        <v>1407</v>
      </c>
      <c r="F47" s="18" t="s">
        <v>78</v>
      </c>
      <c r="G47" s="19">
        <v>1</v>
      </c>
      <c r="H47" s="23">
        <v>4.4409999999999998</v>
      </c>
      <c r="I47" s="23">
        <v>4.4409999999999998</v>
      </c>
      <c r="J47" s="20">
        <v>0</v>
      </c>
      <c r="K47" s="37"/>
      <c r="M47" s="21">
        <f t="shared" si="7"/>
        <v>0</v>
      </c>
      <c r="P47" s="22">
        <v>0</v>
      </c>
      <c r="S47" s="21">
        <f t="shared" si="8"/>
        <v>0</v>
      </c>
      <c r="V47" s="9">
        <f t="shared" si="9"/>
        <v>0</v>
      </c>
      <c r="Y47" s="9">
        <f t="shared" si="6"/>
        <v>0</v>
      </c>
      <c r="AD47" s="4" t="s">
        <v>220</v>
      </c>
      <c r="AE47" s="4" t="s">
        <v>221</v>
      </c>
      <c r="AF47" s="4" t="s">
        <v>222</v>
      </c>
    </row>
    <row r="48" spans="1:35" ht="56.25" x14ac:dyDescent="0.25">
      <c r="A48" s="10" t="s">
        <v>223</v>
      </c>
      <c r="B48" s="10"/>
      <c r="C48" s="17" t="s">
        <v>224</v>
      </c>
      <c r="D48" s="12"/>
      <c r="E48" s="92" t="s">
        <v>1407</v>
      </c>
      <c r="F48" s="18" t="s">
        <v>78</v>
      </c>
      <c r="G48" s="19">
        <v>1</v>
      </c>
      <c r="H48" s="23">
        <v>35.61</v>
      </c>
      <c r="I48" s="23">
        <v>35.61</v>
      </c>
      <c r="J48" s="20">
        <v>0</v>
      </c>
      <c r="K48" s="37"/>
      <c r="M48" s="21">
        <f t="shared" si="7"/>
        <v>0</v>
      </c>
      <c r="P48" s="22">
        <v>0</v>
      </c>
      <c r="S48" s="21">
        <f t="shared" si="8"/>
        <v>0</v>
      </c>
      <c r="V48" s="9">
        <f t="shared" si="9"/>
        <v>0</v>
      </c>
      <c r="Y48" s="9">
        <f t="shared" ref="Y48:Y83" si="10">ROUND(S48 / 1.2, 2)</f>
        <v>0</v>
      </c>
      <c r="AD48" s="4" t="s">
        <v>225</v>
      </c>
      <c r="AE48" s="4" t="s">
        <v>226</v>
      </c>
      <c r="AF48" s="4" t="s">
        <v>227</v>
      </c>
    </row>
    <row r="49" spans="1:35" ht="56.25" x14ac:dyDescent="0.25">
      <c r="A49" s="10" t="s">
        <v>228</v>
      </c>
      <c r="B49" s="10"/>
      <c r="C49" s="17" t="s">
        <v>229</v>
      </c>
      <c r="D49" s="12"/>
      <c r="E49" s="12"/>
      <c r="F49" s="18" t="s">
        <v>67</v>
      </c>
      <c r="G49" s="19">
        <v>1</v>
      </c>
      <c r="H49" s="23">
        <v>9</v>
      </c>
      <c r="I49" s="23">
        <v>9</v>
      </c>
      <c r="J49" s="20">
        <v>0</v>
      </c>
      <c r="M49" s="21">
        <f t="shared" si="7"/>
        <v>0</v>
      </c>
      <c r="P49" s="22">
        <v>0</v>
      </c>
      <c r="S49" s="21">
        <f t="shared" si="8"/>
        <v>0</v>
      </c>
      <c r="V49" s="9">
        <f t="shared" si="9"/>
        <v>0</v>
      </c>
      <c r="Y49" s="9">
        <f t="shared" si="10"/>
        <v>0</v>
      </c>
      <c r="AD49" s="4" t="s">
        <v>230</v>
      </c>
      <c r="AE49" s="4" t="s">
        <v>231</v>
      </c>
      <c r="AF49" s="4" t="s">
        <v>232</v>
      </c>
    </row>
    <row r="50" spans="1:35" ht="56.25" x14ac:dyDescent="0.25">
      <c r="A50" s="10" t="s">
        <v>233</v>
      </c>
      <c r="B50" s="10"/>
      <c r="C50" s="17" t="s">
        <v>234</v>
      </c>
      <c r="D50" s="12"/>
      <c r="E50" s="12"/>
      <c r="F50" s="18" t="s">
        <v>67</v>
      </c>
      <c r="G50" s="19">
        <v>1</v>
      </c>
      <c r="H50" s="23">
        <v>2</v>
      </c>
      <c r="I50" s="23">
        <v>2</v>
      </c>
      <c r="J50" s="20">
        <v>0</v>
      </c>
      <c r="M50" s="21">
        <f t="shared" si="7"/>
        <v>0</v>
      </c>
      <c r="P50" s="22">
        <v>0</v>
      </c>
      <c r="S50" s="21">
        <f t="shared" si="8"/>
        <v>0</v>
      </c>
      <c r="V50" s="9">
        <f t="shared" si="9"/>
        <v>0</v>
      </c>
      <c r="Y50" s="9">
        <f t="shared" si="10"/>
        <v>0</v>
      </c>
      <c r="AD50" s="4" t="s">
        <v>235</v>
      </c>
      <c r="AE50" s="4" t="s">
        <v>236</v>
      </c>
      <c r="AF50" s="4" t="s">
        <v>237</v>
      </c>
    </row>
    <row r="51" spans="1:35" ht="56.25" x14ac:dyDescent="0.25">
      <c r="A51" s="10" t="s">
        <v>238</v>
      </c>
      <c r="B51" s="10"/>
      <c r="C51" s="17" t="s">
        <v>239</v>
      </c>
      <c r="D51" s="12"/>
      <c r="E51" s="12"/>
      <c r="F51" s="18" t="s">
        <v>67</v>
      </c>
      <c r="G51" s="19">
        <v>1</v>
      </c>
      <c r="H51" s="23">
        <v>4</v>
      </c>
      <c r="I51" s="23">
        <v>4</v>
      </c>
      <c r="J51" s="20">
        <v>0</v>
      </c>
      <c r="M51" s="21">
        <f t="shared" si="7"/>
        <v>0</v>
      </c>
      <c r="P51" s="22">
        <v>0</v>
      </c>
      <c r="S51" s="21">
        <f t="shared" si="8"/>
        <v>0</v>
      </c>
      <c r="V51" s="9">
        <f t="shared" si="9"/>
        <v>0</v>
      </c>
      <c r="Y51" s="9">
        <f t="shared" si="10"/>
        <v>0</v>
      </c>
      <c r="AD51" s="4" t="s">
        <v>240</v>
      </c>
      <c r="AE51" s="4" t="s">
        <v>241</v>
      </c>
      <c r="AF51" s="4" t="s">
        <v>242</v>
      </c>
    </row>
    <row r="52" spans="1:35" ht="56.25" x14ac:dyDescent="0.25">
      <c r="A52" s="10" t="s">
        <v>243</v>
      </c>
      <c r="B52" s="10"/>
      <c r="C52" s="17" t="s">
        <v>244</v>
      </c>
      <c r="D52" s="12"/>
      <c r="E52" s="12"/>
      <c r="F52" s="18" t="s">
        <v>67</v>
      </c>
      <c r="G52" s="19">
        <v>1</v>
      </c>
      <c r="H52" s="23">
        <v>12</v>
      </c>
      <c r="I52" s="23">
        <v>12</v>
      </c>
      <c r="J52" s="20">
        <v>0</v>
      </c>
      <c r="M52" s="21">
        <f t="shared" si="7"/>
        <v>0</v>
      </c>
      <c r="P52" s="22">
        <v>0</v>
      </c>
      <c r="S52" s="21">
        <f t="shared" si="8"/>
        <v>0</v>
      </c>
      <c r="V52" s="9">
        <f t="shared" si="9"/>
        <v>0</v>
      </c>
      <c r="Y52" s="9">
        <f t="shared" si="10"/>
        <v>0</v>
      </c>
      <c r="AD52" s="4" t="s">
        <v>245</v>
      </c>
      <c r="AE52" s="4" t="s">
        <v>246</v>
      </c>
      <c r="AF52" s="4" t="s">
        <v>247</v>
      </c>
    </row>
    <row r="53" spans="1:35" ht="37.5" x14ac:dyDescent="0.25">
      <c r="A53" s="10" t="s">
        <v>248</v>
      </c>
      <c r="B53" s="10"/>
      <c r="C53" s="17" t="s">
        <v>60</v>
      </c>
      <c r="D53" s="12"/>
      <c r="E53" s="12"/>
      <c r="F53" s="18" t="s">
        <v>61</v>
      </c>
      <c r="G53" s="19">
        <v>1</v>
      </c>
      <c r="H53" s="19">
        <v>92.450999999999993</v>
      </c>
      <c r="I53" s="19">
        <v>92.450999999999993</v>
      </c>
      <c r="J53" s="20">
        <v>0</v>
      </c>
      <c r="M53" s="21">
        <f t="shared" si="7"/>
        <v>0</v>
      </c>
      <c r="P53" s="22">
        <v>0</v>
      </c>
      <c r="S53" s="21">
        <f t="shared" si="8"/>
        <v>0</v>
      </c>
      <c r="V53" s="9">
        <f t="shared" si="9"/>
        <v>0</v>
      </c>
      <c r="Y53" s="9">
        <f t="shared" si="10"/>
        <v>0</v>
      </c>
      <c r="AD53" s="4" t="s">
        <v>249</v>
      </c>
      <c r="AE53" s="4" t="s">
        <v>250</v>
      </c>
      <c r="AF53" s="4" t="s">
        <v>64</v>
      </c>
    </row>
    <row r="54" spans="1:35" ht="56.25" x14ac:dyDescent="0.25">
      <c r="A54" s="10" t="s">
        <v>251</v>
      </c>
      <c r="B54" s="10"/>
      <c r="C54" s="17" t="s">
        <v>252</v>
      </c>
      <c r="D54" s="12"/>
      <c r="E54" s="12"/>
      <c r="F54" s="18" t="s">
        <v>67</v>
      </c>
      <c r="G54" s="19">
        <v>1</v>
      </c>
      <c r="H54" s="23">
        <v>2</v>
      </c>
      <c r="I54" s="23">
        <v>2</v>
      </c>
      <c r="J54" s="20">
        <v>0</v>
      </c>
      <c r="M54" s="21">
        <f t="shared" si="7"/>
        <v>0</v>
      </c>
      <c r="P54" s="22">
        <v>0</v>
      </c>
      <c r="S54" s="21">
        <f t="shared" si="8"/>
        <v>0</v>
      </c>
      <c r="V54" s="9">
        <f t="shared" si="9"/>
        <v>0</v>
      </c>
      <c r="Y54" s="9">
        <f t="shared" si="10"/>
        <v>0</v>
      </c>
      <c r="AD54" s="4" t="s">
        <v>253</v>
      </c>
      <c r="AE54" s="4" t="s">
        <v>254</v>
      </c>
      <c r="AF54" s="4" t="s">
        <v>255</v>
      </c>
    </row>
    <row r="55" spans="1:35" ht="75" x14ac:dyDescent="0.25">
      <c r="A55" s="10" t="s">
        <v>256</v>
      </c>
      <c r="B55" s="10"/>
      <c r="C55" s="17" t="s">
        <v>257</v>
      </c>
      <c r="D55" s="12"/>
      <c r="E55" s="12"/>
      <c r="F55" s="18" t="s">
        <v>67</v>
      </c>
      <c r="G55" s="19">
        <v>1</v>
      </c>
      <c r="H55" s="23">
        <v>2</v>
      </c>
      <c r="I55" s="23">
        <v>2</v>
      </c>
      <c r="J55" s="20">
        <v>0</v>
      </c>
      <c r="M55" s="21">
        <f t="shared" si="7"/>
        <v>0</v>
      </c>
      <c r="P55" s="22">
        <v>0</v>
      </c>
      <c r="S55" s="21">
        <f t="shared" si="8"/>
        <v>0</v>
      </c>
      <c r="V55" s="9">
        <f t="shared" si="9"/>
        <v>0</v>
      </c>
      <c r="Y55" s="9">
        <f t="shared" si="10"/>
        <v>0</v>
      </c>
      <c r="AD55" s="4" t="s">
        <v>258</v>
      </c>
      <c r="AE55" s="4" t="s">
        <v>259</v>
      </c>
      <c r="AF55" s="4" t="s">
        <v>260</v>
      </c>
    </row>
    <row r="56" spans="1:35" ht="56.25" x14ac:dyDescent="0.25">
      <c r="A56" s="10" t="s">
        <v>261</v>
      </c>
      <c r="B56" s="10"/>
      <c r="C56" s="17" t="s">
        <v>262</v>
      </c>
      <c r="D56" s="12"/>
      <c r="E56" s="12"/>
      <c r="F56" s="18" t="s">
        <v>67</v>
      </c>
      <c r="G56" s="19">
        <v>1</v>
      </c>
      <c r="H56" s="23">
        <v>6</v>
      </c>
      <c r="I56" s="23">
        <v>6</v>
      </c>
      <c r="J56" s="20">
        <v>0</v>
      </c>
      <c r="M56" s="21">
        <f t="shared" si="7"/>
        <v>0</v>
      </c>
      <c r="P56" s="22">
        <v>0</v>
      </c>
      <c r="S56" s="21">
        <f t="shared" si="8"/>
        <v>0</v>
      </c>
      <c r="V56" s="9">
        <f t="shared" si="9"/>
        <v>0</v>
      </c>
      <c r="Y56" s="9">
        <f t="shared" si="10"/>
        <v>0</v>
      </c>
      <c r="AD56" s="4" t="s">
        <v>263</v>
      </c>
      <c r="AE56" s="4" t="s">
        <v>264</v>
      </c>
      <c r="AF56" s="4" t="s">
        <v>265</v>
      </c>
    </row>
    <row r="57" spans="1:35" ht="56.25" x14ac:dyDescent="0.25">
      <c r="A57" s="10" t="s">
        <v>266</v>
      </c>
      <c r="B57" s="10"/>
      <c r="C57" s="17" t="s">
        <v>267</v>
      </c>
      <c r="D57" s="12"/>
      <c r="E57" s="12"/>
      <c r="F57" s="18" t="s">
        <v>67</v>
      </c>
      <c r="G57" s="19">
        <v>1</v>
      </c>
      <c r="H57" s="23">
        <v>2</v>
      </c>
      <c r="I57" s="23">
        <v>2</v>
      </c>
      <c r="J57" s="20">
        <v>0</v>
      </c>
      <c r="M57" s="21">
        <f t="shared" si="7"/>
        <v>0</v>
      </c>
      <c r="P57" s="22">
        <v>0</v>
      </c>
      <c r="S57" s="21">
        <f t="shared" si="8"/>
        <v>0</v>
      </c>
      <c r="V57" s="9">
        <f t="shared" si="9"/>
        <v>0</v>
      </c>
      <c r="Y57" s="9">
        <f t="shared" si="10"/>
        <v>0</v>
      </c>
      <c r="AD57" s="4" t="s">
        <v>268</v>
      </c>
      <c r="AE57" s="4" t="s">
        <v>269</v>
      </c>
      <c r="AF57" s="4" t="s">
        <v>270</v>
      </c>
    </row>
    <row r="58" spans="1:35" ht="75" x14ac:dyDescent="0.25">
      <c r="A58" s="10" t="s">
        <v>271</v>
      </c>
      <c r="B58" s="10"/>
      <c r="C58" s="17" t="s">
        <v>272</v>
      </c>
      <c r="D58" s="12"/>
      <c r="E58" s="12"/>
      <c r="F58" s="18" t="s">
        <v>67</v>
      </c>
      <c r="G58" s="19">
        <v>1</v>
      </c>
      <c r="H58" s="23">
        <v>2</v>
      </c>
      <c r="I58" s="23">
        <v>2</v>
      </c>
      <c r="J58" s="20">
        <v>0</v>
      </c>
      <c r="M58" s="21">
        <f t="shared" si="7"/>
        <v>0</v>
      </c>
      <c r="P58" s="22">
        <v>0</v>
      </c>
      <c r="S58" s="21">
        <f t="shared" si="8"/>
        <v>0</v>
      </c>
      <c r="V58" s="9">
        <f t="shared" si="9"/>
        <v>0</v>
      </c>
      <c r="Y58" s="9">
        <f t="shared" si="10"/>
        <v>0</v>
      </c>
      <c r="AD58" s="4" t="s">
        <v>273</v>
      </c>
      <c r="AE58" s="4" t="s">
        <v>274</v>
      </c>
      <c r="AF58" s="4" t="s">
        <v>275</v>
      </c>
    </row>
    <row r="59" spans="1:35" ht="75" x14ac:dyDescent="0.25">
      <c r="A59" s="10" t="s">
        <v>276</v>
      </c>
      <c r="B59" s="10"/>
      <c r="C59" s="17" t="s">
        <v>277</v>
      </c>
      <c r="D59" s="12"/>
      <c r="E59" s="12"/>
      <c r="F59" s="18" t="s">
        <v>67</v>
      </c>
      <c r="G59" s="19">
        <v>1</v>
      </c>
      <c r="H59" s="23">
        <v>2</v>
      </c>
      <c r="I59" s="23">
        <v>2</v>
      </c>
      <c r="J59" s="20">
        <v>0</v>
      </c>
      <c r="M59" s="21">
        <f t="shared" si="7"/>
        <v>0</v>
      </c>
      <c r="P59" s="22">
        <v>0</v>
      </c>
      <c r="S59" s="21">
        <f t="shared" si="8"/>
        <v>0</v>
      </c>
      <c r="V59" s="9">
        <f t="shared" si="9"/>
        <v>0</v>
      </c>
      <c r="Y59" s="9">
        <f t="shared" si="10"/>
        <v>0</v>
      </c>
      <c r="AD59" s="4" t="s">
        <v>278</v>
      </c>
      <c r="AE59" s="4" t="s">
        <v>279</v>
      </c>
      <c r="AF59" s="4" t="s">
        <v>280</v>
      </c>
    </row>
    <row r="60" spans="1:35" s="36" customFormat="1" ht="18.75" x14ac:dyDescent="0.25">
      <c r="A60" s="93" t="s">
        <v>1414</v>
      </c>
      <c r="B60" s="79"/>
      <c r="C60" s="95" t="s">
        <v>1422</v>
      </c>
      <c r="D60" s="48"/>
      <c r="E60" s="92" t="s">
        <v>1421</v>
      </c>
      <c r="F60" s="97" t="s">
        <v>67</v>
      </c>
      <c r="G60" s="98">
        <v>1</v>
      </c>
      <c r="H60" s="66"/>
      <c r="I60" s="39">
        <v>20</v>
      </c>
      <c r="J60" s="101">
        <v>0</v>
      </c>
      <c r="M60" s="21">
        <f t="shared" si="7"/>
        <v>0</v>
      </c>
      <c r="P60" s="22">
        <v>0</v>
      </c>
      <c r="S60" s="21">
        <f t="shared" si="8"/>
        <v>0</v>
      </c>
      <c r="V60" s="81">
        <f t="shared" si="9"/>
        <v>0</v>
      </c>
      <c r="Y60" s="81"/>
      <c r="AD60" s="82"/>
      <c r="AE60" s="82"/>
      <c r="AF60" s="82"/>
    </row>
    <row r="61" spans="1:35" ht="56.25" customHeight="1" x14ac:dyDescent="0.25">
      <c r="A61" s="10" t="s">
        <v>281</v>
      </c>
      <c r="B61" s="10" t="s">
        <v>282</v>
      </c>
      <c r="C61" s="11" t="s">
        <v>283</v>
      </c>
      <c r="D61" s="12" t="s">
        <v>284</v>
      </c>
      <c r="E61" s="31"/>
      <c r="F61" s="12" t="s">
        <v>67</v>
      </c>
      <c r="G61" s="13">
        <v>1</v>
      </c>
      <c r="H61" s="13">
        <v>202</v>
      </c>
      <c r="I61" s="32">
        <v>202</v>
      </c>
      <c r="J61" s="14">
        <f>IFERROR(ROUND(SUM(M62,M63,M64,M65,M66,M67)/I61, 2),0)</f>
        <v>0</v>
      </c>
      <c r="K61" s="15">
        <v>0</v>
      </c>
      <c r="L61" s="14">
        <f>J61+ROUND(K61, 2)</f>
        <v>0</v>
      </c>
      <c r="M61" s="14">
        <f>ROUND(J61*I61, 2)</f>
        <v>0</v>
      </c>
      <c r="N61" s="14">
        <f>ROUND(I61*ROUND(K61, 2), 2)</f>
        <v>0</v>
      </c>
      <c r="O61" s="14">
        <f>M61+N61</f>
        <v>0</v>
      </c>
      <c r="P61" s="14">
        <f>IFERROR(ROUND(SUM(S62,S63,S64,S65,S66,S67)/I61, 2),0)</f>
        <v>0</v>
      </c>
      <c r="Q61" s="16">
        <v>0</v>
      </c>
      <c r="R61" s="14">
        <f>P61+ROUND(Q61, 2)</f>
        <v>0</v>
      </c>
      <c r="S61" s="14">
        <f>ROUND(P61*I61, 2)</f>
        <v>0</v>
      </c>
      <c r="T61" s="14">
        <f>ROUND(I61*ROUND(Q61, 2), 2)</f>
        <v>0</v>
      </c>
      <c r="U61" s="14">
        <f>S61+T61</f>
        <v>0</v>
      </c>
      <c r="V61" s="9">
        <f>ROUND(P61 / 1.2, 2)</f>
        <v>0</v>
      </c>
      <c r="W61" s="9">
        <f>ROUND(Q61 / 1.2, 2)</f>
        <v>0</v>
      </c>
      <c r="X61" s="9">
        <f>ROUND(R61 / 1.2, 2)</f>
        <v>0</v>
      </c>
      <c r="Y61" s="9">
        <f t="shared" si="10"/>
        <v>0</v>
      </c>
      <c r="Z61" s="9">
        <f>ROUND(T61 / 1.2, 2)</f>
        <v>0</v>
      </c>
      <c r="AA61" s="9">
        <f>Y61+Z61</f>
        <v>0</v>
      </c>
      <c r="AD61" s="4">
        <v>214425300</v>
      </c>
      <c r="AE61" s="4">
        <v>16743570</v>
      </c>
      <c r="AG61" s="4" t="s">
        <v>285</v>
      </c>
      <c r="AH61" s="4" t="s">
        <v>286</v>
      </c>
      <c r="AI61" s="4" t="s">
        <v>58</v>
      </c>
    </row>
    <row r="62" spans="1:35" ht="37.5" x14ac:dyDescent="0.25">
      <c r="A62" s="10" t="s">
        <v>287</v>
      </c>
      <c r="B62" s="10"/>
      <c r="C62" s="17" t="s">
        <v>288</v>
      </c>
      <c r="D62" s="12"/>
      <c r="E62" s="12"/>
      <c r="F62" s="18" t="s">
        <v>61</v>
      </c>
      <c r="G62" s="19">
        <v>1</v>
      </c>
      <c r="H62" s="23">
        <v>392</v>
      </c>
      <c r="I62" s="23">
        <v>392</v>
      </c>
      <c r="J62" s="20">
        <v>0</v>
      </c>
      <c r="M62" s="21">
        <f t="shared" ref="M62:M67" si="11">ROUND(ROUND(J62, 2)*I62, 2)</f>
        <v>0</v>
      </c>
      <c r="P62" s="22">
        <v>0</v>
      </c>
      <c r="S62" s="21">
        <f t="shared" ref="S62:S67" si="12">ROUND(ROUND(P62, 2)*I62, 2)</f>
        <v>0</v>
      </c>
      <c r="V62" s="9">
        <f t="shared" ref="V62:V67" si="13">ROUND(ROUND(P62, 2)/1.2, 2)</f>
        <v>0</v>
      </c>
      <c r="Y62" s="9">
        <f t="shared" si="10"/>
        <v>0</v>
      </c>
      <c r="AD62" s="4" t="s">
        <v>289</v>
      </c>
      <c r="AE62" s="4" t="s">
        <v>290</v>
      </c>
      <c r="AF62" s="4" t="s">
        <v>291</v>
      </c>
    </row>
    <row r="63" spans="1:35" ht="37.5" x14ac:dyDescent="0.25">
      <c r="A63" s="10" t="s">
        <v>292</v>
      </c>
      <c r="B63" s="10"/>
      <c r="C63" s="17" t="s">
        <v>293</v>
      </c>
      <c r="D63" s="12"/>
      <c r="E63" s="12"/>
      <c r="F63" s="18" t="s">
        <v>61</v>
      </c>
      <c r="G63" s="19">
        <v>1</v>
      </c>
      <c r="H63" s="23">
        <v>144</v>
      </c>
      <c r="I63" s="23">
        <v>144</v>
      </c>
      <c r="J63" s="20">
        <v>0</v>
      </c>
      <c r="M63" s="21">
        <f t="shared" si="11"/>
        <v>0</v>
      </c>
      <c r="P63" s="22">
        <v>0</v>
      </c>
      <c r="S63" s="21">
        <f t="shared" si="12"/>
        <v>0</v>
      </c>
      <c r="V63" s="9">
        <f t="shared" si="13"/>
        <v>0</v>
      </c>
      <c r="Y63" s="9">
        <f t="shared" si="10"/>
        <v>0</v>
      </c>
      <c r="AD63" s="4" t="s">
        <v>294</v>
      </c>
      <c r="AE63" s="4" t="s">
        <v>295</v>
      </c>
      <c r="AF63" s="4" t="s">
        <v>296</v>
      </c>
    </row>
    <row r="64" spans="1:35" ht="37.5" x14ac:dyDescent="0.25">
      <c r="A64" s="10" t="s">
        <v>297</v>
      </c>
      <c r="B64" s="10"/>
      <c r="C64" s="17" t="s">
        <v>298</v>
      </c>
      <c r="D64" s="12"/>
      <c r="E64" s="12"/>
      <c r="F64" s="18" t="s">
        <v>61</v>
      </c>
      <c r="G64" s="19">
        <v>1</v>
      </c>
      <c r="H64" s="23">
        <v>272</v>
      </c>
      <c r="I64" s="23">
        <v>272</v>
      </c>
      <c r="J64" s="20">
        <v>0</v>
      </c>
      <c r="M64" s="21">
        <f t="shared" si="11"/>
        <v>0</v>
      </c>
      <c r="P64" s="22">
        <v>0</v>
      </c>
      <c r="S64" s="21">
        <f t="shared" si="12"/>
        <v>0</v>
      </c>
      <c r="V64" s="9">
        <f t="shared" si="13"/>
        <v>0</v>
      </c>
      <c r="Y64" s="9">
        <f t="shared" si="10"/>
        <v>0</v>
      </c>
      <c r="AD64" s="4" t="s">
        <v>299</v>
      </c>
      <c r="AE64" s="4" t="s">
        <v>300</v>
      </c>
      <c r="AF64" s="4" t="s">
        <v>301</v>
      </c>
    </row>
    <row r="65" spans="1:35" ht="75" x14ac:dyDescent="0.25">
      <c r="A65" s="10" t="s">
        <v>302</v>
      </c>
      <c r="B65" s="10"/>
      <c r="C65" s="33" t="s">
        <v>303</v>
      </c>
      <c r="D65" s="12"/>
      <c r="E65" s="12"/>
      <c r="F65" s="18" t="s">
        <v>67</v>
      </c>
      <c r="G65" s="19">
        <v>1</v>
      </c>
      <c r="H65" s="23">
        <v>36</v>
      </c>
      <c r="I65" s="23">
        <v>36</v>
      </c>
      <c r="J65" s="20">
        <v>0</v>
      </c>
      <c r="M65" s="21">
        <f t="shared" si="11"/>
        <v>0</v>
      </c>
      <c r="P65" s="22">
        <v>0</v>
      </c>
      <c r="S65" s="21">
        <f t="shared" si="12"/>
        <v>0</v>
      </c>
      <c r="V65" s="9">
        <f t="shared" si="13"/>
        <v>0</v>
      </c>
      <c r="Y65" s="9">
        <f t="shared" si="10"/>
        <v>0</v>
      </c>
      <c r="AD65" s="4" t="s">
        <v>304</v>
      </c>
      <c r="AE65" s="4" t="s">
        <v>305</v>
      </c>
      <c r="AF65" s="4" t="s">
        <v>306</v>
      </c>
    </row>
    <row r="66" spans="1:35" ht="75" x14ac:dyDescent="0.25">
      <c r="A66" s="10" t="s">
        <v>307</v>
      </c>
      <c r="B66" s="10"/>
      <c r="C66" s="33" t="s">
        <v>308</v>
      </c>
      <c r="D66" s="12"/>
      <c r="E66" s="12"/>
      <c r="F66" s="18" t="s">
        <v>67</v>
      </c>
      <c r="G66" s="19">
        <v>1</v>
      </c>
      <c r="H66" s="23">
        <v>68</v>
      </c>
      <c r="I66" s="23">
        <v>68</v>
      </c>
      <c r="J66" s="20">
        <v>0</v>
      </c>
      <c r="M66" s="21">
        <f t="shared" si="11"/>
        <v>0</v>
      </c>
      <c r="P66" s="22">
        <v>0</v>
      </c>
      <c r="S66" s="21">
        <f t="shared" si="12"/>
        <v>0</v>
      </c>
      <c r="V66" s="9">
        <f t="shared" si="13"/>
        <v>0</v>
      </c>
      <c r="Y66" s="9">
        <f t="shared" si="10"/>
        <v>0</v>
      </c>
      <c r="AD66" s="4" t="s">
        <v>309</v>
      </c>
      <c r="AE66" s="4" t="s">
        <v>310</v>
      </c>
      <c r="AF66" s="4" t="s">
        <v>311</v>
      </c>
    </row>
    <row r="67" spans="1:35" ht="75" x14ac:dyDescent="0.25">
      <c r="A67" s="10" t="s">
        <v>312</v>
      </c>
      <c r="B67" s="10"/>
      <c r="C67" s="33" t="s">
        <v>313</v>
      </c>
      <c r="D67" s="12"/>
      <c r="E67" s="12"/>
      <c r="F67" s="18" t="s">
        <v>67</v>
      </c>
      <c r="G67" s="19">
        <v>1</v>
      </c>
      <c r="H67" s="23">
        <v>98</v>
      </c>
      <c r="I67" s="23">
        <v>98</v>
      </c>
      <c r="J67" s="20">
        <v>0</v>
      </c>
      <c r="M67" s="21">
        <f t="shared" si="11"/>
        <v>0</v>
      </c>
      <c r="P67" s="22">
        <v>0</v>
      </c>
      <c r="S67" s="21">
        <f t="shared" si="12"/>
        <v>0</v>
      </c>
      <c r="V67" s="9">
        <f t="shared" si="13"/>
        <v>0</v>
      </c>
      <c r="Y67" s="9">
        <f t="shared" si="10"/>
        <v>0</v>
      </c>
      <c r="AD67" s="4" t="s">
        <v>314</v>
      </c>
      <c r="AE67" s="4" t="s">
        <v>315</v>
      </c>
      <c r="AF67" s="4" t="s">
        <v>316</v>
      </c>
    </row>
    <row r="68" spans="1:35" ht="93.75" x14ac:dyDescent="0.25">
      <c r="A68" s="10" t="s">
        <v>317</v>
      </c>
      <c r="B68" s="10" t="s">
        <v>318</v>
      </c>
      <c r="C68" s="11" t="s">
        <v>319</v>
      </c>
      <c r="D68" s="12" t="s">
        <v>284</v>
      </c>
      <c r="E68" s="12"/>
      <c r="F68" s="12" t="s">
        <v>67</v>
      </c>
      <c r="G68" s="13">
        <v>1</v>
      </c>
      <c r="H68" s="13">
        <v>20</v>
      </c>
      <c r="I68" s="13">
        <v>20</v>
      </c>
      <c r="J68" s="14">
        <f>IFERROR(ROUND(SUM(M69,M70)/I68, 2),0)</f>
        <v>0</v>
      </c>
      <c r="K68" s="15">
        <v>0</v>
      </c>
      <c r="L68" s="14">
        <f>J68+ROUND(K68, 2)</f>
        <v>0</v>
      </c>
      <c r="M68" s="14">
        <f>ROUND(J68*I68, 2)</f>
        <v>0</v>
      </c>
      <c r="N68" s="14">
        <f>ROUND(I68*ROUND(K68, 2), 2)</f>
        <v>0</v>
      </c>
      <c r="O68" s="14">
        <f>M68+N68</f>
        <v>0</v>
      </c>
      <c r="P68" s="14">
        <f>IFERROR(ROUND(SUM(S69,S70)/I68, 2),0)</f>
        <v>0</v>
      </c>
      <c r="Q68" s="16">
        <v>0</v>
      </c>
      <c r="R68" s="14">
        <f>P68+ROUND(Q68, 2)</f>
        <v>0</v>
      </c>
      <c r="S68" s="14">
        <f>ROUND(P68*I68, 2)</f>
        <v>0</v>
      </c>
      <c r="T68" s="14">
        <f>ROUND(I68*ROUND(Q68, 2), 2)</f>
        <v>0</v>
      </c>
      <c r="U68" s="14">
        <f>S68+T68</f>
        <v>0</v>
      </c>
      <c r="V68" s="9">
        <f>ROUND(P68 / 1.2, 2)</f>
        <v>0</v>
      </c>
      <c r="W68" s="9">
        <f>ROUND(Q68 / 1.2, 2)</f>
        <v>0</v>
      </c>
      <c r="X68" s="9">
        <f>ROUND(R68 / 1.2, 2)</f>
        <v>0</v>
      </c>
      <c r="Y68" s="9">
        <f t="shared" si="10"/>
        <v>0</v>
      </c>
      <c r="Z68" s="9">
        <f>ROUND(T68 / 1.2, 2)</f>
        <v>0</v>
      </c>
      <c r="AA68" s="9">
        <f>Y68+Z68</f>
        <v>0</v>
      </c>
      <c r="AD68" s="4">
        <v>214425301</v>
      </c>
      <c r="AE68" s="4">
        <v>16743653</v>
      </c>
      <c r="AG68" s="4" t="s">
        <v>320</v>
      </c>
      <c r="AH68" s="4" t="s">
        <v>321</v>
      </c>
      <c r="AI68" s="4" t="s">
        <v>58</v>
      </c>
    </row>
    <row r="69" spans="1:35" ht="37.5" x14ac:dyDescent="0.25">
      <c r="A69" s="10" t="s">
        <v>322</v>
      </c>
      <c r="B69" s="10"/>
      <c r="C69" s="17" t="s">
        <v>323</v>
      </c>
      <c r="D69" s="12"/>
      <c r="E69" s="12"/>
      <c r="F69" s="18" t="s">
        <v>61</v>
      </c>
      <c r="G69" s="19">
        <v>1</v>
      </c>
      <c r="H69" s="23">
        <v>80</v>
      </c>
      <c r="I69" s="23">
        <v>80</v>
      </c>
      <c r="J69" s="20">
        <v>0</v>
      </c>
      <c r="M69" s="21">
        <f>ROUND(ROUND(J69, 2)*I69, 2)</f>
        <v>0</v>
      </c>
      <c r="P69" s="22">
        <v>0</v>
      </c>
      <c r="S69" s="21">
        <f>ROUND(ROUND(P69, 2)*I69, 2)</f>
        <v>0</v>
      </c>
      <c r="V69" s="9">
        <f>ROUND(ROUND(P69, 2)/1.2, 2)</f>
        <v>0</v>
      </c>
      <c r="Y69" s="9">
        <f t="shared" si="10"/>
        <v>0</v>
      </c>
      <c r="AD69" s="4" t="s">
        <v>324</v>
      </c>
      <c r="AE69" s="4" t="s">
        <v>325</v>
      </c>
      <c r="AF69" s="4" t="s">
        <v>326</v>
      </c>
    </row>
    <row r="70" spans="1:35" ht="75" x14ac:dyDescent="0.25">
      <c r="A70" s="10" t="s">
        <v>327</v>
      </c>
      <c r="B70" s="10"/>
      <c r="C70" s="33" t="s">
        <v>328</v>
      </c>
      <c r="D70" s="12"/>
      <c r="E70" s="12"/>
      <c r="F70" s="18" t="s">
        <v>67</v>
      </c>
      <c r="G70" s="19">
        <v>1</v>
      </c>
      <c r="H70" s="23">
        <v>20</v>
      </c>
      <c r="I70" s="23">
        <v>20</v>
      </c>
      <c r="J70" s="20">
        <v>0</v>
      </c>
      <c r="M70" s="21">
        <f>ROUND(ROUND(J70, 2)*I70, 2)</f>
        <v>0</v>
      </c>
      <c r="P70" s="22">
        <v>0</v>
      </c>
      <c r="S70" s="21">
        <f>ROUND(ROUND(P70, 2)*I70, 2)</f>
        <v>0</v>
      </c>
      <c r="V70" s="9">
        <f>ROUND(ROUND(P70, 2)/1.2, 2)</f>
        <v>0</v>
      </c>
      <c r="Y70" s="9">
        <f t="shared" si="10"/>
        <v>0</v>
      </c>
      <c r="AD70" s="4" t="s">
        <v>329</v>
      </c>
      <c r="AE70" s="4" t="s">
        <v>330</v>
      </c>
      <c r="AF70" s="4" t="s">
        <v>331</v>
      </c>
    </row>
    <row r="71" spans="1:35" ht="93.75" x14ac:dyDescent="0.25">
      <c r="A71" s="10" t="s">
        <v>332</v>
      </c>
      <c r="B71" s="10" t="s">
        <v>333</v>
      </c>
      <c r="C71" s="11" t="s">
        <v>334</v>
      </c>
      <c r="D71" s="12" t="s">
        <v>284</v>
      </c>
      <c r="E71" s="12"/>
      <c r="F71" s="12" t="s">
        <v>67</v>
      </c>
      <c r="G71" s="13">
        <v>1</v>
      </c>
      <c r="H71" s="13">
        <v>64</v>
      </c>
      <c r="I71" s="13">
        <v>64</v>
      </c>
      <c r="J71" s="14">
        <f>IFERROR(ROUND(SUM(M72,M73)/I71, 2),0)</f>
        <v>0</v>
      </c>
      <c r="K71" s="15">
        <v>0</v>
      </c>
      <c r="L71" s="14">
        <f>J71+ROUND(K71, 2)</f>
        <v>0</v>
      </c>
      <c r="M71" s="14">
        <f>ROUND(J71*I71, 2)</f>
        <v>0</v>
      </c>
      <c r="N71" s="14">
        <f>ROUND(I71*ROUND(K71, 2), 2)</f>
        <v>0</v>
      </c>
      <c r="O71" s="14">
        <f>M71+N71</f>
        <v>0</v>
      </c>
      <c r="P71" s="14">
        <f>IFERROR(ROUND(SUM(S72,S73)/I71, 2),0)</f>
        <v>0</v>
      </c>
      <c r="Q71" s="16">
        <v>0</v>
      </c>
      <c r="R71" s="14">
        <f>P71+ROUND(Q71, 2)</f>
        <v>0</v>
      </c>
      <c r="S71" s="14">
        <f>ROUND(P71*I71, 2)</f>
        <v>0</v>
      </c>
      <c r="T71" s="14">
        <f>ROUND(I71*ROUND(Q71, 2), 2)</f>
        <v>0</v>
      </c>
      <c r="U71" s="14">
        <f>S71+T71</f>
        <v>0</v>
      </c>
      <c r="V71" s="9">
        <f>ROUND(P71 / 1.2, 2)</f>
        <v>0</v>
      </c>
      <c r="W71" s="9">
        <f>ROUND(Q71 / 1.2, 2)</f>
        <v>0</v>
      </c>
      <c r="X71" s="9">
        <f>ROUND(R71 / 1.2, 2)</f>
        <v>0</v>
      </c>
      <c r="Y71" s="9">
        <f t="shared" si="10"/>
        <v>0</v>
      </c>
      <c r="Z71" s="9">
        <f>ROUND(T71 / 1.2, 2)</f>
        <v>0</v>
      </c>
      <c r="AA71" s="9">
        <f>Y71+Z71</f>
        <v>0</v>
      </c>
      <c r="AD71" s="4">
        <v>214425303</v>
      </c>
      <c r="AE71" s="4">
        <v>16743562</v>
      </c>
      <c r="AG71" s="4" t="s">
        <v>335</v>
      </c>
      <c r="AH71" s="4" t="s">
        <v>336</v>
      </c>
      <c r="AI71" s="4" t="s">
        <v>58</v>
      </c>
    </row>
    <row r="72" spans="1:35" ht="37.5" x14ac:dyDescent="0.25">
      <c r="A72" s="10" t="s">
        <v>337</v>
      </c>
      <c r="B72" s="10"/>
      <c r="C72" s="17" t="s">
        <v>338</v>
      </c>
      <c r="D72" s="12"/>
      <c r="E72" s="12"/>
      <c r="F72" s="18" t="s">
        <v>67</v>
      </c>
      <c r="G72" s="19">
        <v>1</v>
      </c>
      <c r="H72" s="23">
        <v>37</v>
      </c>
      <c r="I72" s="23">
        <v>37</v>
      </c>
      <c r="J72" s="20">
        <v>0</v>
      </c>
      <c r="M72" s="21">
        <f>ROUND(ROUND(J72, 2)*I72, 2)</f>
        <v>0</v>
      </c>
      <c r="P72" s="22">
        <v>0</v>
      </c>
      <c r="S72" s="21">
        <f>ROUND(ROUND(P72, 2)*I72, 2)</f>
        <v>0</v>
      </c>
      <c r="V72" s="9">
        <f>ROUND(ROUND(P72, 2)/1.2, 2)</f>
        <v>0</v>
      </c>
      <c r="Y72" s="9">
        <f t="shared" si="10"/>
        <v>0</v>
      </c>
      <c r="AD72" s="4" t="s">
        <v>339</v>
      </c>
      <c r="AE72" s="4" t="s">
        <v>340</v>
      </c>
      <c r="AF72" s="4" t="s">
        <v>341</v>
      </c>
    </row>
    <row r="73" spans="1:35" ht="37.5" x14ac:dyDescent="0.25">
      <c r="A73" s="10" t="s">
        <v>342</v>
      </c>
      <c r="B73" s="10"/>
      <c r="C73" s="17" t="s">
        <v>343</v>
      </c>
      <c r="D73" s="12"/>
      <c r="E73" s="12"/>
      <c r="F73" s="18" t="s">
        <v>67</v>
      </c>
      <c r="G73" s="19">
        <v>1</v>
      </c>
      <c r="H73" s="23">
        <v>27</v>
      </c>
      <c r="I73" s="23">
        <v>27</v>
      </c>
      <c r="J73" s="20">
        <v>0</v>
      </c>
      <c r="M73" s="21">
        <f>ROUND(ROUND(J73, 2)*I73, 2)</f>
        <v>0</v>
      </c>
      <c r="P73" s="22">
        <v>0</v>
      </c>
      <c r="S73" s="21">
        <f>ROUND(ROUND(P73, 2)*I73, 2)</f>
        <v>0</v>
      </c>
      <c r="V73" s="9">
        <f>ROUND(ROUND(P73, 2)/1.2, 2)</f>
        <v>0</v>
      </c>
      <c r="Y73" s="9">
        <f t="shared" si="10"/>
        <v>0</v>
      </c>
      <c r="AD73" s="4" t="s">
        <v>344</v>
      </c>
      <c r="AE73" s="4" t="s">
        <v>345</v>
      </c>
      <c r="AF73" s="4" t="s">
        <v>346</v>
      </c>
    </row>
    <row r="74" spans="1:35" ht="93.75" x14ac:dyDescent="0.25">
      <c r="A74" s="10" t="s">
        <v>347</v>
      </c>
      <c r="B74" s="10" t="s">
        <v>348</v>
      </c>
      <c r="C74" s="11" t="s">
        <v>349</v>
      </c>
      <c r="D74" s="12" t="s">
        <v>284</v>
      </c>
      <c r="E74" s="12"/>
      <c r="F74" s="12" t="s">
        <v>67</v>
      </c>
      <c r="G74" s="13">
        <v>1</v>
      </c>
      <c r="H74" s="13">
        <v>84</v>
      </c>
      <c r="I74" s="13">
        <v>84</v>
      </c>
      <c r="J74" s="14">
        <f>IFERROR(ROUND(SUM(M75,M76)/I74, 2),0)</f>
        <v>0</v>
      </c>
      <c r="K74" s="15">
        <v>0</v>
      </c>
      <c r="L74" s="14">
        <f>J74+ROUND(K74, 2)</f>
        <v>0</v>
      </c>
      <c r="M74" s="14">
        <f>ROUND(J74*I74, 2)</f>
        <v>0</v>
      </c>
      <c r="N74" s="14">
        <f>ROUND(I74*ROUND(K74, 2), 2)</f>
        <v>0</v>
      </c>
      <c r="O74" s="14">
        <f>M74+N74</f>
        <v>0</v>
      </c>
      <c r="P74" s="14">
        <f>IFERROR(ROUND(SUM(S75,S76)/I74, 2),0)</f>
        <v>0</v>
      </c>
      <c r="Q74" s="16">
        <v>0</v>
      </c>
      <c r="R74" s="14">
        <f>P74+ROUND(Q74, 2)</f>
        <v>0</v>
      </c>
      <c r="S74" s="14">
        <f>ROUND(P74*I74, 2)</f>
        <v>0</v>
      </c>
      <c r="T74" s="14">
        <f>ROUND(I74*ROUND(Q74, 2), 2)</f>
        <v>0</v>
      </c>
      <c r="U74" s="14">
        <f>S74+T74</f>
        <v>0</v>
      </c>
      <c r="V74" s="9">
        <f>ROUND(P74 / 1.2, 2)</f>
        <v>0</v>
      </c>
      <c r="W74" s="9">
        <f>ROUND(Q74 / 1.2, 2)</f>
        <v>0</v>
      </c>
      <c r="X74" s="9">
        <f>ROUND(R74 / 1.2, 2)</f>
        <v>0</v>
      </c>
      <c r="Y74" s="9">
        <f t="shared" si="10"/>
        <v>0</v>
      </c>
      <c r="Z74" s="9">
        <f>ROUND(T74 / 1.2, 2)</f>
        <v>0</v>
      </c>
      <c r="AA74" s="9">
        <f>Y74+Z74</f>
        <v>0</v>
      </c>
      <c r="AD74" s="4">
        <v>214425304</v>
      </c>
      <c r="AE74" s="4">
        <v>16743661</v>
      </c>
      <c r="AG74" s="4" t="s">
        <v>350</v>
      </c>
      <c r="AH74" s="4" t="s">
        <v>351</v>
      </c>
      <c r="AI74" s="4" t="s">
        <v>58</v>
      </c>
    </row>
    <row r="75" spans="1:35" ht="37.5" x14ac:dyDescent="0.25">
      <c r="A75" s="10" t="s">
        <v>352</v>
      </c>
      <c r="B75" s="10"/>
      <c r="C75" s="17" t="s">
        <v>353</v>
      </c>
      <c r="D75" s="12"/>
      <c r="E75" s="12"/>
      <c r="F75" s="18" t="s">
        <v>67</v>
      </c>
      <c r="G75" s="19">
        <v>1</v>
      </c>
      <c r="H75" s="23">
        <v>26</v>
      </c>
      <c r="I75" s="23">
        <v>26</v>
      </c>
      <c r="J75" s="20">
        <v>0</v>
      </c>
      <c r="M75" s="21">
        <f>ROUND(ROUND(J75, 2)*I75, 2)</f>
        <v>0</v>
      </c>
      <c r="P75" s="22">
        <v>0</v>
      </c>
      <c r="S75" s="21">
        <f>ROUND(ROUND(P75, 2)*I75, 2)</f>
        <v>0</v>
      </c>
      <c r="V75" s="9">
        <f>ROUND(ROUND(P75, 2)/1.2, 2)</f>
        <v>0</v>
      </c>
      <c r="Y75" s="9">
        <f t="shared" si="10"/>
        <v>0</v>
      </c>
      <c r="AD75" s="4" t="s">
        <v>354</v>
      </c>
      <c r="AE75" s="4" t="s">
        <v>355</v>
      </c>
      <c r="AF75" s="4" t="s">
        <v>356</v>
      </c>
    </row>
    <row r="76" spans="1:35" ht="37.5" x14ac:dyDescent="0.25">
      <c r="A76" s="10" t="s">
        <v>357</v>
      </c>
      <c r="B76" s="10"/>
      <c r="C76" s="17" t="s">
        <v>358</v>
      </c>
      <c r="D76" s="12"/>
      <c r="E76" s="12"/>
      <c r="F76" s="18" t="s">
        <v>67</v>
      </c>
      <c r="G76" s="19">
        <v>1</v>
      </c>
      <c r="H76" s="23">
        <v>58</v>
      </c>
      <c r="I76" s="23">
        <v>58</v>
      </c>
      <c r="J76" s="20">
        <v>0</v>
      </c>
      <c r="M76" s="21">
        <f>ROUND(ROUND(J76, 2)*I76, 2)</f>
        <v>0</v>
      </c>
      <c r="P76" s="22">
        <v>0</v>
      </c>
      <c r="S76" s="21">
        <f>ROUND(ROUND(P76, 2)*I76, 2)</f>
        <v>0</v>
      </c>
      <c r="V76" s="9">
        <f>ROUND(ROUND(P76, 2)/1.2, 2)</f>
        <v>0</v>
      </c>
      <c r="Y76" s="9">
        <f t="shared" si="10"/>
        <v>0</v>
      </c>
      <c r="AD76" s="4" t="s">
        <v>359</v>
      </c>
      <c r="AE76" s="4" t="s">
        <v>360</v>
      </c>
      <c r="AF76" s="4" t="s">
        <v>361</v>
      </c>
    </row>
    <row r="77" spans="1:35" ht="93.75" x14ac:dyDescent="0.25">
      <c r="A77" s="10" t="s">
        <v>362</v>
      </c>
      <c r="B77" s="10" t="s">
        <v>363</v>
      </c>
      <c r="C77" s="11" t="s">
        <v>364</v>
      </c>
      <c r="D77" s="12" t="s">
        <v>284</v>
      </c>
      <c r="E77" s="12"/>
      <c r="F77" s="12" t="s">
        <v>67</v>
      </c>
      <c r="G77" s="13">
        <v>1</v>
      </c>
      <c r="H77" s="13">
        <v>4</v>
      </c>
      <c r="I77" s="13">
        <v>4</v>
      </c>
      <c r="J77" s="14">
        <f>IFERROR(ROUND(SUM(M78,M79)/I77, 2),0)</f>
        <v>0</v>
      </c>
      <c r="K77" s="15">
        <v>0</v>
      </c>
      <c r="L77" s="14">
        <f>J77+ROUND(K77, 2)</f>
        <v>0</v>
      </c>
      <c r="M77" s="14">
        <f>ROUND(J77*I77, 2)</f>
        <v>0</v>
      </c>
      <c r="N77" s="14">
        <f>ROUND(I77*ROUND(K77, 2), 2)</f>
        <v>0</v>
      </c>
      <c r="O77" s="14">
        <f>M77+N77</f>
        <v>0</v>
      </c>
      <c r="P77" s="14">
        <f>IFERROR(ROUND(SUM(S78,S79)/I77, 2),0)</f>
        <v>0</v>
      </c>
      <c r="Q77" s="16">
        <v>0</v>
      </c>
      <c r="R77" s="14">
        <f>P77+ROUND(Q77, 2)</f>
        <v>0</v>
      </c>
      <c r="S77" s="14">
        <f>ROUND(P77*I77, 2)</f>
        <v>0</v>
      </c>
      <c r="T77" s="14">
        <f>ROUND(I77*ROUND(Q77, 2), 2)</f>
        <v>0</v>
      </c>
      <c r="U77" s="14">
        <f>S77+T77</f>
        <v>0</v>
      </c>
      <c r="V77" s="9">
        <f>ROUND(P77 / 1.2, 2)</f>
        <v>0</v>
      </c>
      <c r="W77" s="9">
        <f>ROUND(Q77 / 1.2, 2)</f>
        <v>0</v>
      </c>
      <c r="X77" s="9">
        <f>ROUND(R77 / 1.2, 2)</f>
        <v>0</v>
      </c>
      <c r="Y77" s="9">
        <f t="shared" si="10"/>
        <v>0</v>
      </c>
      <c r="Z77" s="9">
        <f>ROUND(T77 / 1.2, 2)</f>
        <v>0</v>
      </c>
      <c r="AA77" s="9">
        <f>Y77+Z77</f>
        <v>0</v>
      </c>
      <c r="AD77" s="4">
        <v>214425306</v>
      </c>
      <c r="AE77" s="4">
        <v>16743610</v>
      </c>
      <c r="AG77" s="4" t="s">
        <v>365</v>
      </c>
      <c r="AH77" s="4" t="s">
        <v>366</v>
      </c>
      <c r="AI77" s="4" t="s">
        <v>58</v>
      </c>
    </row>
    <row r="78" spans="1:35" ht="37.5" x14ac:dyDescent="0.25">
      <c r="A78" s="10" t="s">
        <v>367</v>
      </c>
      <c r="B78" s="10"/>
      <c r="C78" s="17" t="s">
        <v>368</v>
      </c>
      <c r="D78" s="12"/>
      <c r="E78" s="12" t="s">
        <v>1418</v>
      </c>
      <c r="F78" s="18" t="s">
        <v>67</v>
      </c>
      <c r="G78" s="19">
        <v>1</v>
      </c>
      <c r="H78" s="23">
        <v>2</v>
      </c>
      <c r="I78" s="23">
        <v>2</v>
      </c>
      <c r="J78" s="20">
        <v>0</v>
      </c>
      <c r="M78" s="21">
        <f>ROUND(ROUND(J78, 2)*I78, 2)</f>
        <v>0</v>
      </c>
      <c r="P78" s="22">
        <v>0</v>
      </c>
      <c r="S78" s="21">
        <f>ROUND(ROUND(P78, 2)*I78, 2)</f>
        <v>0</v>
      </c>
      <c r="V78" s="9">
        <f>ROUND(ROUND(P78, 2)/1.2, 2)</f>
        <v>0</v>
      </c>
      <c r="Y78" s="9">
        <f t="shared" si="10"/>
        <v>0</v>
      </c>
      <c r="AD78" s="4" t="s">
        <v>369</v>
      </c>
      <c r="AE78" s="4" t="s">
        <v>370</v>
      </c>
      <c r="AF78" s="4" t="s">
        <v>371</v>
      </c>
    </row>
    <row r="79" spans="1:35" ht="37.5" x14ac:dyDescent="0.25">
      <c r="A79" s="10" t="s">
        <v>372</v>
      </c>
      <c r="B79" s="10"/>
      <c r="C79" s="17" t="s">
        <v>373</v>
      </c>
      <c r="D79" s="12"/>
      <c r="E79" s="12" t="s">
        <v>1419</v>
      </c>
      <c r="F79" s="18" t="s">
        <v>67</v>
      </c>
      <c r="G79" s="19">
        <v>1</v>
      </c>
      <c r="H79" s="23">
        <v>2</v>
      </c>
      <c r="I79" s="23">
        <v>2</v>
      </c>
      <c r="J79" s="20">
        <v>0</v>
      </c>
      <c r="M79" s="21">
        <f>ROUND(ROUND(J79, 2)*I79, 2)</f>
        <v>0</v>
      </c>
      <c r="P79" s="22">
        <v>0</v>
      </c>
      <c r="S79" s="21">
        <f>ROUND(ROUND(P79, 2)*I79, 2)</f>
        <v>0</v>
      </c>
      <c r="V79" s="9">
        <f>ROUND(ROUND(P79, 2)/1.2, 2)</f>
        <v>0</v>
      </c>
      <c r="Y79" s="9">
        <f t="shared" si="10"/>
        <v>0</v>
      </c>
      <c r="AD79" s="4" t="s">
        <v>374</v>
      </c>
      <c r="AE79" s="4" t="s">
        <v>375</v>
      </c>
      <c r="AF79" s="4" t="s">
        <v>376</v>
      </c>
    </row>
    <row r="80" spans="1:35" ht="93.75" x14ac:dyDescent="0.25">
      <c r="A80" s="10" t="s">
        <v>377</v>
      </c>
      <c r="B80" s="10" t="s">
        <v>378</v>
      </c>
      <c r="C80" s="11" t="s">
        <v>379</v>
      </c>
      <c r="D80" s="12" t="s">
        <v>284</v>
      </c>
      <c r="E80" s="12"/>
      <c r="F80" s="12" t="s">
        <v>67</v>
      </c>
      <c r="G80" s="13">
        <v>1</v>
      </c>
      <c r="H80" s="13">
        <v>2</v>
      </c>
      <c r="I80" s="13">
        <v>2</v>
      </c>
      <c r="J80" s="14">
        <f>IFERROR(ROUND(SUM(M81)/I80, 2),0)</f>
        <v>0</v>
      </c>
      <c r="K80" s="15">
        <v>0</v>
      </c>
      <c r="L80" s="14">
        <f>J80+ROUND(K80, 2)</f>
        <v>0</v>
      </c>
      <c r="M80" s="14">
        <f>ROUND(J80*I80, 2)</f>
        <v>0</v>
      </c>
      <c r="N80" s="14">
        <f>ROUND(I80*ROUND(K80, 2), 2)</f>
        <v>0</v>
      </c>
      <c r="O80" s="14">
        <f>M80+N80</f>
        <v>0</v>
      </c>
      <c r="P80" s="14">
        <f>IFERROR(ROUND(SUM(S81)/I80, 2),0)</f>
        <v>0</v>
      </c>
      <c r="Q80" s="16">
        <v>0</v>
      </c>
      <c r="R80" s="14">
        <f>P80+ROUND(Q80, 2)</f>
        <v>0</v>
      </c>
      <c r="S80" s="14">
        <f>ROUND(P80*I80, 2)</f>
        <v>0</v>
      </c>
      <c r="T80" s="14">
        <f>ROUND(I80*ROUND(Q80, 2), 2)</f>
        <v>0</v>
      </c>
      <c r="U80" s="14">
        <f>S80+T80</f>
        <v>0</v>
      </c>
      <c r="V80" s="9">
        <f>ROUND(P80 / 1.2, 2)</f>
        <v>0</v>
      </c>
      <c r="W80" s="9">
        <f>ROUND(Q80 / 1.2, 2)</f>
        <v>0</v>
      </c>
      <c r="X80" s="9">
        <f>ROUND(R80 / 1.2, 2)</f>
        <v>0</v>
      </c>
      <c r="Y80" s="9">
        <f t="shared" si="10"/>
        <v>0</v>
      </c>
      <c r="Z80" s="9">
        <f>ROUND(T80 / 1.2, 2)</f>
        <v>0</v>
      </c>
      <c r="AA80" s="9">
        <f>Y80+Z80</f>
        <v>0</v>
      </c>
      <c r="AD80" s="4">
        <v>214425307</v>
      </c>
      <c r="AE80" s="4">
        <v>16743644</v>
      </c>
      <c r="AG80" s="4" t="s">
        <v>380</v>
      </c>
      <c r="AH80" s="4" t="s">
        <v>381</v>
      </c>
      <c r="AI80" s="4" t="s">
        <v>58</v>
      </c>
    </row>
    <row r="81" spans="1:35" ht="37.5" x14ac:dyDescent="0.25">
      <c r="A81" s="10" t="s">
        <v>382</v>
      </c>
      <c r="B81" s="10"/>
      <c r="C81" s="17" t="s">
        <v>383</v>
      </c>
      <c r="D81" s="12"/>
      <c r="E81" s="12" t="s">
        <v>1420</v>
      </c>
      <c r="F81" s="18" t="s">
        <v>67</v>
      </c>
      <c r="G81" s="19">
        <v>1</v>
      </c>
      <c r="H81" s="23">
        <v>2</v>
      </c>
      <c r="I81" s="23">
        <v>2</v>
      </c>
      <c r="J81" s="20">
        <v>0</v>
      </c>
      <c r="M81" s="21">
        <f>ROUND(ROUND(J81, 2)*I81, 2)</f>
        <v>0</v>
      </c>
      <c r="P81" s="22">
        <v>0</v>
      </c>
      <c r="S81" s="21">
        <f>ROUND(ROUND(P81, 2)*I81, 2)</f>
        <v>0</v>
      </c>
      <c r="V81" s="9">
        <f>ROUND(ROUND(P81, 2)/1.2, 2)</f>
        <v>0</v>
      </c>
      <c r="Y81" s="9">
        <f t="shared" si="10"/>
        <v>0</v>
      </c>
      <c r="AD81" s="4" t="s">
        <v>384</v>
      </c>
      <c r="AE81" s="4" t="s">
        <v>385</v>
      </c>
      <c r="AF81" s="4" t="s">
        <v>386</v>
      </c>
    </row>
    <row r="82" spans="1:35" ht="93.75" x14ac:dyDescent="0.25">
      <c r="A82" s="10" t="s">
        <v>387</v>
      </c>
      <c r="B82" s="10" t="s">
        <v>388</v>
      </c>
      <c r="C82" s="11" t="s">
        <v>389</v>
      </c>
      <c r="D82" s="12" t="s">
        <v>284</v>
      </c>
      <c r="E82" s="12"/>
      <c r="F82" s="12" t="s">
        <v>67</v>
      </c>
      <c r="G82" s="13">
        <v>1</v>
      </c>
      <c r="H82" s="13">
        <v>2</v>
      </c>
      <c r="I82" s="13">
        <v>2</v>
      </c>
      <c r="J82" s="14">
        <f>IFERROR(ROUND(SUM(M83)/I82, 2),0)</f>
        <v>0</v>
      </c>
      <c r="K82" s="15">
        <v>0</v>
      </c>
      <c r="L82" s="14">
        <f>J82+ROUND(K82, 2)</f>
        <v>0</v>
      </c>
      <c r="M82" s="14">
        <f>ROUND(J82*I82, 2)</f>
        <v>0</v>
      </c>
      <c r="N82" s="14">
        <f>ROUND(I82*ROUND(K82, 2), 2)</f>
        <v>0</v>
      </c>
      <c r="O82" s="14">
        <f>M82+N82</f>
        <v>0</v>
      </c>
      <c r="P82" s="14">
        <f>IFERROR(ROUND(SUM(S83)/I82, 2),0)</f>
        <v>0</v>
      </c>
      <c r="Q82" s="16">
        <v>0</v>
      </c>
      <c r="R82" s="14">
        <f>P82+ROUND(Q82, 2)</f>
        <v>0</v>
      </c>
      <c r="S82" s="14">
        <f>ROUND(P82*I82, 2)</f>
        <v>0</v>
      </c>
      <c r="T82" s="14">
        <f>ROUND(I82*ROUND(Q82, 2), 2)</f>
        <v>0</v>
      </c>
      <c r="U82" s="14">
        <f>S82+T82</f>
        <v>0</v>
      </c>
      <c r="V82" s="9">
        <f>ROUND(P82 / 1.2, 2)</f>
        <v>0</v>
      </c>
      <c r="W82" s="9">
        <f>ROUND(Q82 / 1.2, 2)</f>
        <v>0</v>
      </c>
      <c r="X82" s="9">
        <f>ROUND(R82 / 1.2, 2)</f>
        <v>0</v>
      </c>
      <c r="Y82" s="9">
        <f t="shared" si="10"/>
        <v>0</v>
      </c>
      <c r="Z82" s="9">
        <f>ROUND(T82 / 1.2, 2)</f>
        <v>0</v>
      </c>
      <c r="AA82" s="9">
        <f>Y82+Z82</f>
        <v>0</v>
      </c>
      <c r="AD82" s="4">
        <v>214425308</v>
      </c>
      <c r="AE82" s="4">
        <v>16743638</v>
      </c>
      <c r="AG82" s="4" t="s">
        <v>390</v>
      </c>
      <c r="AH82" s="4" t="s">
        <v>391</v>
      </c>
      <c r="AI82" s="4" t="s">
        <v>58</v>
      </c>
    </row>
    <row r="83" spans="1:35" ht="37.5" x14ac:dyDescent="0.25">
      <c r="A83" s="10" t="s">
        <v>392</v>
      </c>
      <c r="B83" s="10"/>
      <c r="C83" s="17" t="s">
        <v>393</v>
      </c>
      <c r="D83" s="12"/>
      <c r="E83" s="12"/>
      <c r="F83" s="18" t="s">
        <v>67</v>
      </c>
      <c r="G83" s="19">
        <v>1</v>
      </c>
      <c r="H83" s="23">
        <v>2</v>
      </c>
      <c r="I83" s="23">
        <v>2</v>
      </c>
      <c r="J83" s="20">
        <v>0</v>
      </c>
      <c r="M83" s="21">
        <f>ROUND(ROUND(J83, 2)*I83, 2)</f>
        <v>0</v>
      </c>
      <c r="P83" s="22">
        <v>0</v>
      </c>
      <c r="S83" s="21">
        <f>ROUND(ROUND(P83, 2)*I83, 2)</f>
        <v>0</v>
      </c>
      <c r="V83" s="9">
        <f>ROUND(ROUND(P83, 2)/1.2, 2)</f>
        <v>0</v>
      </c>
      <c r="Y83" s="9">
        <f t="shared" si="10"/>
        <v>0</v>
      </c>
      <c r="AD83" s="4" t="s">
        <v>394</v>
      </c>
      <c r="AE83" s="4" t="s">
        <v>395</v>
      </c>
      <c r="AF83" s="4" t="s">
        <v>396</v>
      </c>
    </row>
    <row r="84" spans="1:35" ht="16.899999999999999" customHeight="1" x14ac:dyDescent="0.25">
      <c r="A84" s="10" t="s">
        <v>397</v>
      </c>
      <c r="B84" s="10" t="s">
        <v>398</v>
      </c>
      <c r="C84" s="122" t="s">
        <v>399</v>
      </c>
      <c r="D84" s="123"/>
      <c r="E84" s="123"/>
      <c r="F84" s="123"/>
      <c r="G84" s="123"/>
      <c r="H84" s="123"/>
      <c r="I84" s="124"/>
      <c r="M84" s="6">
        <f>SUM(M85,M88,M105)</f>
        <v>217883.76</v>
      </c>
      <c r="N84" s="6">
        <f>SUM(N85,N88,N105)</f>
        <v>0</v>
      </c>
      <c r="O84" s="6">
        <f>SUM(O85,O88,O105)</f>
        <v>217883.76</v>
      </c>
      <c r="S84" s="6">
        <f>SUM(S85,S88,S105)</f>
        <v>0</v>
      </c>
      <c r="T84" s="6">
        <f>SUM(T85,T88,T105)</f>
        <v>0</v>
      </c>
      <c r="U84" s="6">
        <f>SUM(U85,U88,U105)</f>
        <v>0</v>
      </c>
      <c r="Y84" s="9">
        <f>SUM(Y85,Y88,Y105)</f>
        <v>0</v>
      </c>
      <c r="Z84" s="9">
        <f>SUM(Z85,Z88,Z105)</f>
        <v>0</v>
      </c>
      <c r="AA84" s="9">
        <f>SUM(AA85,AA88,AA105)</f>
        <v>0</v>
      </c>
      <c r="AD84" s="4">
        <v>214425309</v>
      </c>
      <c r="AE84" s="4">
        <v>16743598</v>
      </c>
    </row>
    <row r="85" spans="1:35" ht="56.25" x14ac:dyDescent="0.25">
      <c r="A85" s="53" t="s">
        <v>400</v>
      </c>
      <c r="B85" s="53" t="s">
        <v>401</v>
      </c>
      <c r="C85" s="106" t="s">
        <v>1417</v>
      </c>
      <c r="D85" s="67"/>
      <c r="E85" s="118" t="s">
        <v>1424</v>
      </c>
      <c r="F85" s="43" t="s">
        <v>402</v>
      </c>
      <c r="G85" s="54">
        <v>1</v>
      </c>
      <c r="H85" s="89">
        <v>798.15</v>
      </c>
      <c r="I85" s="112">
        <v>1208.4000000000001</v>
      </c>
      <c r="J85" s="55">
        <f>IFERROR(ROUND(SUM(M86,M87)/I85, 2),0)</f>
        <v>0</v>
      </c>
      <c r="K85" s="56">
        <v>0</v>
      </c>
      <c r="L85" s="55">
        <f>J85+ROUND(K85, 2)</f>
        <v>0</v>
      </c>
      <c r="M85" s="55">
        <f>ROUND(J85*I85, 2)</f>
        <v>0</v>
      </c>
      <c r="N85" s="55">
        <f>ROUND(I85*ROUND(K85, 2), 2)</f>
        <v>0</v>
      </c>
      <c r="O85" s="55">
        <f>M85+N85</f>
        <v>0</v>
      </c>
      <c r="P85" s="55">
        <f>IFERROR(ROUND(SUM(S86,S87)/I85, 2),0)</f>
        <v>0</v>
      </c>
      <c r="Q85" s="57">
        <v>0</v>
      </c>
      <c r="R85" s="55">
        <f>P85+ROUND(Q85, 2)</f>
        <v>0</v>
      </c>
      <c r="S85" s="55">
        <f>ROUND(P85*I85, 2)</f>
        <v>0</v>
      </c>
      <c r="T85" s="55">
        <f>ROUND(I85*ROUND(Q85, 2), 2)</f>
        <v>0</v>
      </c>
      <c r="U85" s="55">
        <f>S85+T85</f>
        <v>0</v>
      </c>
      <c r="V85" s="9">
        <f>ROUND(P85 / 1.2, 2)</f>
        <v>0</v>
      </c>
      <c r="W85" s="9">
        <f>ROUND(Q85 / 1.2, 2)</f>
        <v>0</v>
      </c>
      <c r="X85" s="9">
        <f>ROUND(R85 / 1.2, 2)</f>
        <v>0</v>
      </c>
      <c r="Y85" s="9">
        <f>ROUND(S85 / 1.2, 2)</f>
        <v>0</v>
      </c>
      <c r="Z85" s="9">
        <f>ROUND(T85 / 1.2, 2)</f>
        <v>0</v>
      </c>
      <c r="AA85" s="9">
        <f>Y85+Z85</f>
        <v>0</v>
      </c>
      <c r="AD85" s="4">
        <v>214425311</v>
      </c>
      <c r="AE85" s="4">
        <v>16743599</v>
      </c>
      <c r="AG85" s="4" t="s">
        <v>403</v>
      </c>
      <c r="AH85" s="4" t="s">
        <v>404</v>
      </c>
      <c r="AI85" s="4" t="s">
        <v>58</v>
      </c>
    </row>
    <row r="86" spans="1:35" ht="56.25" x14ac:dyDescent="0.25">
      <c r="A86" s="58" t="s">
        <v>405</v>
      </c>
      <c r="B86" s="58"/>
      <c r="C86" s="107" t="s">
        <v>406</v>
      </c>
      <c r="D86" s="59"/>
      <c r="E86" s="86"/>
      <c r="F86" s="110" t="s">
        <v>407</v>
      </c>
      <c r="G86" s="111">
        <v>0.15</v>
      </c>
      <c r="H86" s="90">
        <v>79.814999999999998</v>
      </c>
      <c r="I86" s="113">
        <f>I85*G86</f>
        <v>181.26000000000002</v>
      </c>
      <c r="J86" s="60">
        <v>0</v>
      </c>
      <c r="K86" s="61"/>
      <c r="L86" s="61"/>
      <c r="M86" s="62">
        <f>ROUND(ROUND(J86, 2)*I86, 2)</f>
        <v>0</v>
      </c>
      <c r="N86" s="61"/>
      <c r="O86" s="61"/>
      <c r="P86" s="63">
        <v>0</v>
      </c>
      <c r="Q86" s="61"/>
      <c r="R86" s="61"/>
      <c r="S86" s="62">
        <f>ROUND(ROUND(P86, 2)*I86, 2)</f>
        <v>0</v>
      </c>
      <c r="T86" s="61"/>
      <c r="U86" s="61"/>
      <c r="V86" s="9">
        <f>ROUND(ROUND(P86, 2)/1.2, 2)</f>
        <v>0</v>
      </c>
      <c r="Y86" s="9">
        <f t="shared" ref="Y86:Y110" si="14">ROUND(S86 / 1.2, 2)</f>
        <v>0</v>
      </c>
      <c r="AD86" s="4" t="s">
        <v>408</v>
      </c>
      <c r="AE86" s="4" t="s">
        <v>409</v>
      </c>
      <c r="AF86" s="4" t="s">
        <v>410</v>
      </c>
    </row>
    <row r="87" spans="1:35" s="36" customFormat="1" ht="18.75" x14ac:dyDescent="0.25">
      <c r="A87" s="109" t="s">
        <v>1409</v>
      </c>
      <c r="B87" s="83"/>
      <c r="C87" s="108" t="s">
        <v>1406</v>
      </c>
      <c r="D87" s="84"/>
      <c r="E87" s="84"/>
      <c r="F87" s="110" t="s">
        <v>407</v>
      </c>
      <c r="G87" s="111">
        <v>0.3</v>
      </c>
      <c r="H87" s="65"/>
      <c r="I87" s="113">
        <f>I85*0.3</f>
        <v>362.52000000000004</v>
      </c>
      <c r="J87" s="114">
        <v>0</v>
      </c>
      <c r="K87" s="102"/>
      <c r="L87" s="102"/>
      <c r="M87" s="115">
        <f>ROUND(ROUND(J87, 2)*I87, 2)</f>
        <v>0</v>
      </c>
      <c r="N87" s="102"/>
      <c r="O87" s="102"/>
      <c r="P87" s="116">
        <v>0</v>
      </c>
      <c r="S87" s="85">
        <f>ROUND(ROUND(P87, 2)*I87, 2)</f>
        <v>0</v>
      </c>
      <c r="V87" s="81"/>
      <c r="Y87" s="81"/>
      <c r="AD87" s="82"/>
      <c r="AE87" s="82"/>
      <c r="AF87" s="82"/>
    </row>
    <row r="88" spans="1:35" ht="93.75" x14ac:dyDescent="0.25">
      <c r="A88" s="10" t="s">
        <v>411</v>
      </c>
      <c r="B88" s="10" t="s">
        <v>412</v>
      </c>
      <c r="C88" s="11" t="s">
        <v>413</v>
      </c>
      <c r="D88" s="12" t="s">
        <v>284</v>
      </c>
      <c r="E88" s="92" t="s">
        <v>1405</v>
      </c>
      <c r="F88" s="12" t="s">
        <v>78</v>
      </c>
      <c r="G88" s="13">
        <v>1</v>
      </c>
      <c r="H88" s="13">
        <v>1202.0509999999999</v>
      </c>
      <c r="I88" s="13">
        <v>1202.0509999999999</v>
      </c>
      <c r="J88" s="14">
        <f>IFERROR(ROUND(SUM(M89,M90,M91,M92,M93,M94,M95,M96,M97,M98,M99,M100,M101,M102,M103,M104)/I88, 2),0)</f>
        <v>181.26</v>
      </c>
      <c r="K88" s="15">
        <v>0</v>
      </c>
      <c r="L88" s="14">
        <f>J88+ROUND(K88, 2)</f>
        <v>181.26</v>
      </c>
      <c r="M88" s="14">
        <f>ROUND(J88*I88, 2)</f>
        <v>217883.76</v>
      </c>
      <c r="N88" s="14">
        <f>ROUND(I88*ROUND(K88, 2), 2)</f>
        <v>0</v>
      </c>
      <c r="O88" s="14">
        <f>M88+N88</f>
        <v>217883.76</v>
      </c>
      <c r="P88" s="14">
        <f>IFERROR(ROUND(SUM(S89,S90,S91,S92,S93,S94,S95,S96,S97,S98,S99,S100,S101,S102,S103,S104)/I88, 2),0)</f>
        <v>0</v>
      </c>
      <c r="Q88" s="16">
        <v>0</v>
      </c>
      <c r="R88" s="14">
        <f>P88+ROUND(Q88, 2)</f>
        <v>0</v>
      </c>
      <c r="S88" s="14">
        <f>ROUND(P88*I88, 2)</f>
        <v>0</v>
      </c>
      <c r="T88" s="14">
        <f>ROUND(I88*ROUND(Q88, 2), 2)</f>
        <v>0</v>
      </c>
      <c r="U88" s="14">
        <f>S88+T88</f>
        <v>0</v>
      </c>
      <c r="V88" s="9">
        <f>ROUND(P88 / 1.2, 2)</f>
        <v>0</v>
      </c>
      <c r="W88" s="9">
        <f>ROUND(Q88 / 1.2, 2)</f>
        <v>0</v>
      </c>
      <c r="X88" s="9">
        <f>ROUND(R88 / 1.2, 2)</f>
        <v>0</v>
      </c>
      <c r="Y88" s="9">
        <f t="shared" si="14"/>
        <v>0</v>
      </c>
      <c r="Z88" s="9">
        <f>ROUND(T88 / 1.2, 2)</f>
        <v>0</v>
      </c>
      <c r="AA88" s="9">
        <f>Y88+Z88</f>
        <v>0</v>
      </c>
      <c r="AD88" s="4">
        <v>214425313</v>
      </c>
      <c r="AE88" s="4">
        <v>16743633</v>
      </c>
      <c r="AG88" s="4" t="s">
        <v>414</v>
      </c>
      <c r="AH88" s="4" t="s">
        <v>415</v>
      </c>
      <c r="AI88" s="4" t="s">
        <v>58</v>
      </c>
    </row>
    <row r="89" spans="1:35" ht="37.5" x14ac:dyDescent="0.25">
      <c r="A89" s="10" t="s">
        <v>416</v>
      </c>
      <c r="B89" s="10"/>
      <c r="C89" s="34" t="s">
        <v>417</v>
      </c>
      <c r="D89" s="12"/>
      <c r="F89" s="18" t="s">
        <v>78</v>
      </c>
      <c r="G89" s="19">
        <v>1</v>
      </c>
      <c r="H89" s="23">
        <v>1.226</v>
      </c>
      <c r="I89" s="23">
        <v>1.226</v>
      </c>
      <c r="J89" s="49">
        <v>261.01</v>
      </c>
      <c r="K89" s="37"/>
      <c r="M89" s="21">
        <f t="shared" ref="M89:M104" si="15">ROUND(ROUND(J89, 2)*I89, 2)</f>
        <v>320</v>
      </c>
      <c r="P89" s="22">
        <v>0</v>
      </c>
      <c r="S89" s="21">
        <f t="shared" ref="S89:S104" si="16">ROUND(ROUND(P89, 2)*I89, 2)</f>
        <v>0</v>
      </c>
      <c r="V89" s="9">
        <f t="shared" ref="V89:V104" si="17">ROUND(ROUND(P89, 2)/1.2, 2)</f>
        <v>0</v>
      </c>
      <c r="Y89" s="9">
        <f t="shared" si="14"/>
        <v>0</v>
      </c>
      <c r="AD89" s="4" t="s">
        <v>418</v>
      </c>
      <c r="AE89" s="4" t="s">
        <v>419</v>
      </c>
      <c r="AF89" s="4" t="s">
        <v>420</v>
      </c>
    </row>
    <row r="90" spans="1:35" ht="37.5" x14ac:dyDescent="0.25">
      <c r="A90" s="10" t="s">
        <v>421</v>
      </c>
      <c r="B90" s="10"/>
      <c r="C90" s="34" t="s">
        <v>422</v>
      </c>
      <c r="D90" s="12"/>
      <c r="E90" s="12"/>
      <c r="F90" s="18" t="s">
        <v>78</v>
      </c>
      <c r="G90" s="19">
        <v>1</v>
      </c>
      <c r="H90" s="23">
        <v>4.4409999999999998</v>
      </c>
      <c r="I90" s="23">
        <v>4.4409999999999998</v>
      </c>
      <c r="J90" s="49">
        <v>595.02</v>
      </c>
      <c r="K90" s="37"/>
      <c r="L90" s="36"/>
      <c r="M90" s="21">
        <f t="shared" si="15"/>
        <v>2642.48</v>
      </c>
      <c r="P90" s="22">
        <v>0</v>
      </c>
      <c r="S90" s="21">
        <f t="shared" si="16"/>
        <v>0</v>
      </c>
      <c r="V90" s="9">
        <f t="shared" si="17"/>
        <v>0</v>
      </c>
      <c r="Y90" s="9">
        <f t="shared" si="14"/>
        <v>0</v>
      </c>
      <c r="AD90" s="4" t="s">
        <v>423</v>
      </c>
      <c r="AE90" s="4" t="s">
        <v>424</v>
      </c>
      <c r="AF90" s="4" t="s">
        <v>425</v>
      </c>
    </row>
    <row r="91" spans="1:35" ht="37.5" x14ac:dyDescent="0.25">
      <c r="A91" s="10" t="s">
        <v>426</v>
      </c>
      <c r="B91" s="10"/>
      <c r="C91" s="34" t="s">
        <v>427</v>
      </c>
      <c r="D91" s="12"/>
      <c r="E91" s="12"/>
      <c r="F91" s="18" t="s">
        <v>78</v>
      </c>
      <c r="G91" s="19">
        <v>1</v>
      </c>
      <c r="H91" s="23">
        <v>1.0980000000000001</v>
      </c>
      <c r="I91" s="23">
        <v>1.0980000000000001</v>
      </c>
      <c r="J91" s="49">
        <v>176.55</v>
      </c>
      <c r="K91" s="37"/>
      <c r="M91" s="21">
        <f t="shared" si="15"/>
        <v>193.85</v>
      </c>
      <c r="P91" s="22">
        <v>0</v>
      </c>
      <c r="S91" s="21">
        <f t="shared" si="16"/>
        <v>0</v>
      </c>
      <c r="V91" s="9">
        <f t="shared" si="17"/>
        <v>0</v>
      </c>
      <c r="Y91" s="9">
        <f t="shared" si="14"/>
        <v>0</v>
      </c>
      <c r="AD91" s="4" t="s">
        <v>428</v>
      </c>
      <c r="AE91" s="4" t="s">
        <v>429</v>
      </c>
      <c r="AF91" s="4" t="s">
        <v>430</v>
      </c>
    </row>
    <row r="92" spans="1:35" ht="37.5" x14ac:dyDescent="0.25">
      <c r="A92" s="10" t="s">
        <v>431</v>
      </c>
      <c r="B92" s="10"/>
      <c r="C92" s="34" t="s">
        <v>432</v>
      </c>
      <c r="D92" s="12"/>
      <c r="E92" s="12"/>
      <c r="F92" s="18" t="s">
        <v>78</v>
      </c>
      <c r="G92" s="19">
        <v>1</v>
      </c>
      <c r="H92" s="23">
        <v>38.573999999999998</v>
      </c>
      <c r="I92" s="23">
        <v>38.573999999999998</v>
      </c>
      <c r="J92" s="49">
        <v>543.96</v>
      </c>
      <c r="K92" s="37"/>
      <c r="L92" s="36"/>
      <c r="M92" s="21">
        <f t="shared" si="15"/>
        <v>20982.71</v>
      </c>
      <c r="P92" s="22">
        <v>0</v>
      </c>
      <c r="S92" s="21">
        <f t="shared" si="16"/>
        <v>0</v>
      </c>
      <c r="V92" s="9">
        <f t="shared" si="17"/>
        <v>0</v>
      </c>
      <c r="Y92" s="9">
        <f t="shared" si="14"/>
        <v>0</v>
      </c>
      <c r="AD92" s="4" t="s">
        <v>433</v>
      </c>
      <c r="AE92" s="4" t="s">
        <v>434</v>
      </c>
      <c r="AF92" s="4" t="s">
        <v>435</v>
      </c>
    </row>
    <row r="93" spans="1:35" ht="37.5" x14ac:dyDescent="0.25">
      <c r="A93" s="10" t="s">
        <v>436</v>
      </c>
      <c r="B93" s="10"/>
      <c r="C93" s="34" t="s">
        <v>437</v>
      </c>
      <c r="D93" s="12"/>
      <c r="E93" s="12"/>
      <c r="F93" s="18" t="s">
        <v>78</v>
      </c>
      <c r="G93" s="19">
        <v>1</v>
      </c>
      <c r="H93" s="23">
        <v>455.976</v>
      </c>
      <c r="I93" s="23">
        <v>455.976</v>
      </c>
      <c r="J93" s="49">
        <v>126.21</v>
      </c>
      <c r="K93" s="37"/>
      <c r="M93" s="21">
        <f t="shared" si="15"/>
        <v>57548.73</v>
      </c>
      <c r="P93" s="22">
        <v>0</v>
      </c>
      <c r="S93" s="21">
        <f t="shared" si="16"/>
        <v>0</v>
      </c>
      <c r="V93" s="9">
        <f t="shared" si="17"/>
        <v>0</v>
      </c>
      <c r="Y93" s="9">
        <f t="shared" si="14"/>
        <v>0</v>
      </c>
      <c r="AD93" s="4" t="s">
        <v>438</v>
      </c>
      <c r="AE93" s="4" t="s">
        <v>439</v>
      </c>
      <c r="AF93" s="4" t="s">
        <v>440</v>
      </c>
    </row>
    <row r="94" spans="1:35" ht="37.5" x14ac:dyDescent="0.25">
      <c r="A94" s="10" t="s">
        <v>441</v>
      </c>
      <c r="B94" s="10"/>
      <c r="C94" s="34" t="s">
        <v>442</v>
      </c>
      <c r="D94" s="12"/>
      <c r="E94" s="12"/>
      <c r="F94" s="18" t="s">
        <v>78</v>
      </c>
      <c r="G94" s="19">
        <v>1</v>
      </c>
      <c r="H94" s="23">
        <v>50.438000000000002</v>
      </c>
      <c r="I94" s="23">
        <v>50.438000000000002</v>
      </c>
      <c r="J94" s="49">
        <v>145.34</v>
      </c>
      <c r="K94" s="37"/>
      <c r="L94" s="36"/>
      <c r="M94" s="21">
        <f t="shared" si="15"/>
        <v>7330.66</v>
      </c>
      <c r="P94" s="22">
        <v>0</v>
      </c>
      <c r="S94" s="21">
        <f t="shared" si="16"/>
        <v>0</v>
      </c>
      <c r="V94" s="9">
        <f t="shared" si="17"/>
        <v>0</v>
      </c>
      <c r="Y94" s="9">
        <f t="shared" si="14"/>
        <v>0</v>
      </c>
      <c r="AD94" s="4" t="s">
        <v>443</v>
      </c>
      <c r="AE94" s="4" t="s">
        <v>444</v>
      </c>
      <c r="AF94" s="4" t="s">
        <v>445</v>
      </c>
    </row>
    <row r="95" spans="1:35" ht="37.5" x14ac:dyDescent="0.25">
      <c r="A95" s="10" t="s">
        <v>446</v>
      </c>
      <c r="B95" s="10"/>
      <c r="C95" s="34" t="s">
        <v>447</v>
      </c>
      <c r="D95" s="12"/>
      <c r="E95" s="12"/>
      <c r="F95" s="18" t="s">
        <v>78</v>
      </c>
      <c r="G95" s="19">
        <v>1</v>
      </c>
      <c r="H95" s="23">
        <v>183.46700000000001</v>
      </c>
      <c r="I95" s="23">
        <v>183.46700000000001</v>
      </c>
      <c r="J95" s="49">
        <v>161.51</v>
      </c>
      <c r="K95" s="37"/>
      <c r="M95" s="21">
        <f t="shared" si="15"/>
        <v>29631.759999999998</v>
      </c>
      <c r="P95" s="22">
        <v>0</v>
      </c>
      <c r="S95" s="21">
        <f t="shared" si="16"/>
        <v>0</v>
      </c>
      <c r="V95" s="9">
        <f t="shared" si="17"/>
        <v>0</v>
      </c>
      <c r="Y95" s="9">
        <f t="shared" si="14"/>
        <v>0</v>
      </c>
      <c r="AD95" s="4" t="s">
        <v>448</v>
      </c>
      <c r="AE95" s="4" t="s">
        <v>449</v>
      </c>
      <c r="AF95" s="4" t="s">
        <v>450</v>
      </c>
    </row>
    <row r="96" spans="1:35" ht="37.5" x14ac:dyDescent="0.25">
      <c r="A96" s="10" t="s">
        <v>451</v>
      </c>
      <c r="B96" s="10"/>
      <c r="C96" s="34" t="s">
        <v>452</v>
      </c>
      <c r="D96" s="12"/>
      <c r="E96" s="12"/>
      <c r="F96" s="18" t="s">
        <v>78</v>
      </c>
      <c r="G96" s="19">
        <v>1</v>
      </c>
      <c r="H96" s="23">
        <v>309.38</v>
      </c>
      <c r="I96" s="39">
        <v>309.38</v>
      </c>
      <c r="J96" s="49">
        <v>172.71</v>
      </c>
      <c r="K96" s="37"/>
      <c r="M96" s="21">
        <f t="shared" si="15"/>
        <v>53433.02</v>
      </c>
      <c r="P96" s="22">
        <v>0</v>
      </c>
      <c r="S96" s="21">
        <f t="shared" si="16"/>
        <v>0</v>
      </c>
      <c r="V96" s="9">
        <f t="shared" si="17"/>
        <v>0</v>
      </c>
      <c r="Y96" s="9">
        <f t="shared" si="14"/>
        <v>0</v>
      </c>
      <c r="AD96" s="4" t="s">
        <v>453</v>
      </c>
      <c r="AE96" s="4" t="s">
        <v>454</v>
      </c>
      <c r="AF96" s="4" t="s">
        <v>455</v>
      </c>
    </row>
    <row r="97" spans="1:35" ht="37.5" x14ac:dyDescent="0.25">
      <c r="A97" s="10" t="s">
        <v>456</v>
      </c>
      <c r="B97" s="10"/>
      <c r="C97" s="34" t="s">
        <v>457</v>
      </c>
      <c r="D97" s="12"/>
      <c r="E97" s="12"/>
      <c r="F97" s="18" t="s">
        <v>78</v>
      </c>
      <c r="G97" s="19">
        <v>1</v>
      </c>
      <c r="H97" s="23">
        <v>10.242000000000001</v>
      </c>
      <c r="I97" s="23">
        <v>10.242000000000001</v>
      </c>
      <c r="J97" s="49">
        <v>186.59</v>
      </c>
      <c r="K97" s="37"/>
      <c r="M97" s="21">
        <f t="shared" si="15"/>
        <v>1911.05</v>
      </c>
      <c r="P97" s="22">
        <v>0</v>
      </c>
      <c r="S97" s="21">
        <f t="shared" si="16"/>
        <v>0</v>
      </c>
      <c r="V97" s="9">
        <f t="shared" si="17"/>
        <v>0</v>
      </c>
      <c r="Y97" s="9">
        <f t="shared" si="14"/>
        <v>0</v>
      </c>
      <c r="AD97" s="4" t="s">
        <v>458</v>
      </c>
      <c r="AE97" s="4" t="s">
        <v>459</v>
      </c>
      <c r="AF97" s="4" t="s">
        <v>460</v>
      </c>
    </row>
    <row r="98" spans="1:35" ht="37.5" x14ac:dyDescent="0.25">
      <c r="A98" s="10" t="s">
        <v>461</v>
      </c>
      <c r="B98" s="10"/>
      <c r="C98" s="34" t="s">
        <v>462</v>
      </c>
      <c r="D98" s="12"/>
      <c r="E98" s="12"/>
      <c r="F98" s="18" t="s">
        <v>78</v>
      </c>
      <c r="G98" s="19">
        <v>1</v>
      </c>
      <c r="H98" s="23">
        <v>75.891999999999996</v>
      </c>
      <c r="I98" s="23">
        <v>75.891999999999996</v>
      </c>
      <c r="J98" s="49">
        <v>252.05</v>
      </c>
      <c r="K98" s="37"/>
      <c r="L98" s="36"/>
      <c r="M98" s="21">
        <f t="shared" si="15"/>
        <v>19128.580000000002</v>
      </c>
      <c r="P98" s="22">
        <v>0</v>
      </c>
      <c r="S98" s="21">
        <f t="shared" si="16"/>
        <v>0</v>
      </c>
      <c r="V98" s="9">
        <f t="shared" si="17"/>
        <v>0</v>
      </c>
      <c r="Y98" s="9">
        <f t="shared" si="14"/>
        <v>0</v>
      </c>
      <c r="AD98" s="4" t="s">
        <v>463</v>
      </c>
      <c r="AE98" s="4" t="s">
        <v>464</v>
      </c>
      <c r="AF98" s="4" t="s">
        <v>465</v>
      </c>
    </row>
    <row r="99" spans="1:35" ht="37.5" x14ac:dyDescent="0.25">
      <c r="A99" s="10" t="s">
        <v>466</v>
      </c>
      <c r="B99" s="10"/>
      <c r="C99" s="34" t="s">
        <v>467</v>
      </c>
      <c r="D99" s="12"/>
      <c r="E99" s="12"/>
      <c r="F99" s="18" t="s">
        <v>78</v>
      </c>
      <c r="G99" s="19">
        <v>1</v>
      </c>
      <c r="H99" s="23">
        <v>2.1339999999999999</v>
      </c>
      <c r="I99" s="23">
        <v>2.1339999999999999</v>
      </c>
      <c r="J99" s="49">
        <v>203.48</v>
      </c>
      <c r="K99" s="37"/>
      <c r="L99" s="51"/>
      <c r="M99" s="21">
        <f t="shared" si="15"/>
        <v>434.23</v>
      </c>
      <c r="P99" s="22">
        <v>0</v>
      </c>
      <c r="S99" s="21">
        <f t="shared" si="16"/>
        <v>0</v>
      </c>
      <c r="V99" s="9">
        <f t="shared" si="17"/>
        <v>0</v>
      </c>
      <c r="Y99" s="9">
        <f t="shared" si="14"/>
        <v>0</v>
      </c>
      <c r="AD99" s="4" t="s">
        <v>468</v>
      </c>
      <c r="AE99" s="4" t="s">
        <v>469</v>
      </c>
      <c r="AF99" s="4" t="s">
        <v>470</v>
      </c>
    </row>
    <row r="100" spans="1:35" ht="37.5" x14ac:dyDescent="0.25">
      <c r="A100" s="10" t="s">
        <v>471</v>
      </c>
      <c r="B100" s="10"/>
      <c r="C100" s="34" t="s">
        <v>472</v>
      </c>
      <c r="D100" s="12"/>
      <c r="E100" s="12"/>
      <c r="F100" s="18" t="s">
        <v>78</v>
      </c>
      <c r="G100" s="19">
        <v>1</v>
      </c>
      <c r="H100" s="23">
        <v>11.536</v>
      </c>
      <c r="I100" s="23">
        <v>11.536</v>
      </c>
      <c r="J100" s="49">
        <v>241.59</v>
      </c>
      <c r="K100" s="37"/>
      <c r="L100" s="51"/>
      <c r="M100" s="21">
        <f t="shared" si="15"/>
        <v>2786.98</v>
      </c>
      <c r="P100" s="22">
        <v>0</v>
      </c>
      <c r="S100" s="21">
        <f t="shared" si="16"/>
        <v>0</v>
      </c>
      <c r="V100" s="9">
        <f t="shared" si="17"/>
        <v>0</v>
      </c>
      <c r="Y100" s="9">
        <f t="shared" si="14"/>
        <v>0</v>
      </c>
      <c r="AD100" s="4" t="s">
        <v>473</v>
      </c>
      <c r="AE100" s="4" t="s">
        <v>474</v>
      </c>
      <c r="AF100" s="4" t="s">
        <v>475</v>
      </c>
    </row>
    <row r="101" spans="1:35" ht="37.5" x14ac:dyDescent="0.25">
      <c r="A101" s="10" t="s">
        <v>476</v>
      </c>
      <c r="B101" s="10"/>
      <c r="C101" s="34" t="s">
        <v>477</v>
      </c>
      <c r="D101" s="12"/>
      <c r="E101" s="12"/>
      <c r="F101" s="18" t="s">
        <v>78</v>
      </c>
      <c r="G101" s="19">
        <v>1</v>
      </c>
      <c r="H101" s="23">
        <v>8.2110000000000003</v>
      </c>
      <c r="I101" s="23">
        <v>8.2110000000000003</v>
      </c>
      <c r="J101" s="49">
        <v>193.81199999999998</v>
      </c>
      <c r="K101" s="37"/>
      <c r="L101" s="52"/>
      <c r="M101" s="21">
        <f t="shared" si="15"/>
        <v>1591.37</v>
      </c>
      <c r="P101" s="22">
        <v>0</v>
      </c>
      <c r="S101" s="21">
        <f t="shared" si="16"/>
        <v>0</v>
      </c>
      <c r="V101" s="9">
        <f t="shared" si="17"/>
        <v>0</v>
      </c>
      <c r="Y101" s="9">
        <f t="shared" si="14"/>
        <v>0</v>
      </c>
      <c r="AD101" s="4" t="s">
        <v>478</v>
      </c>
      <c r="AE101" s="4" t="s">
        <v>479</v>
      </c>
      <c r="AF101" s="4" t="s">
        <v>480</v>
      </c>
    </row>
    <row r="102" spans="1:35" ht="37.5" x14ac:dyDescent="0.25">
      <c r="A102" s="10" t="s">
        <v>481</v>
      </c>
      <c r="B102" s="10"/>
      <c r="C102" s="34" t="s">
        <v>482</v>
      </c>
      <c r="D102" s="12"/>
      <c r="E102" s="12"/>
      <c r="F102" s="18" t="s">
        <v>78</v>
      </c>
      <c r="G102" s="19">
        <v>1</v>
      </c>
      <c r="H102" s="23">
        <v>35.61</v>
      </c>
      <c r="I102" s="23">
        <v>35.61</v>
      </c>
      <c r="J102" s="49">
        <v>398.06</v>
      </c>
      <c r="K102" s="37"/>
      <c r="L102" s="36"/>
      <c r="M102" s="21">
        <f t="shared" si="15"/>
        <v>14174.92</v>
      </c>
      <c r="P102" s="22">
        <v>0</v>
      </c>
      <c r="S102" s="21">
        <f t="shared" si="16"/>
        <v>0</v>
      </c>
      <c r="V102" s="9">
        <f t="shared" si="17"/>
        <v>0</v>
      </c>
      <c r="Y102" s="9">
        <f t="shared" si="14"/>
        <v>0</v>
      </c>
      <c r="AD102" s="4" t="s">
        <v>483</v>
      </c>
      <c r="AE102" s="4" t="s">
        <v>484</v>
      </c>
      <c r="AF102" s="4" t="s">
        <v>485</v>
      </c>
    </row>
    <row r="103" spans="1:35" ht="37.5" x14ac:dyDescent="0.25">
      <c r="A103" s="10" t="s">
        <v>486</v>
      </c>
      <c r="B103" s="10"/>
      <c r="C103" s="34" t="s">
        <v>487</v>
      </c>
      <c r="D103" s="12"/>
      <c r="E103" s="12"/>
      <c r="F103" s="18" t="s">
        <v>78</v>
      </c>
      <c r="G103" s="19">
        <v>1</v>
      </c>
      <c r="H103" s="23">
        <v>13.826000000000001</v>
      </c>
      <c r="I103" s="23">
        <v>13.826000000000001</v>
      </c>
      <c r="J103" s="49">
        <v>417.61</v>
      </c>
      <c r="K103" s="37"/>
      <c r="L103" s="36"/>
      <c r="M103" s="21">
        <f t="shared" si="15"/>
        <v>5773.88</v>
      </c>
      <c r="P103" s="22">
        <v>0</v>
      </c>
      <c r="S103" s="21">
        <f t="shared" si="16"/>
        <v>0</v>
      </c>
      <c r="V103" s="9">
        <f t="shared" si="17"/>
        <v>0</v>
      </c>
      <c r="Y103" s="9">
        <f t="shared" si="14"/>
        <v>0</v>
      </c>
      <c r="AD103" s="4" t="s">
        <v>488</v>
      </c>
      <c r="AE103" s="4" t="s">
        <v>489</v>
      </c>
      <c r="AF103" s="4" t="s">
        <v>490</v>
      </c>
    </row>
    <row r="104" spans="1:35" ht="37.5" x14ac:dyDescent="0.25">
      <c r="A104" s="10" t="s">
        <v>491</v>
      </c>
      <c r="B104" s="10"/>
      <c r="C104" s="17" t="s">
        <v>492</v>
      </c>
      <c r="D104" s="12"/>
      <c r="E104" s="12"/>
      <c r="F104" s="18" t="s">
        <v>67</v>
      </c>
      <c r="G104" s="19">
        <v>1</v>
      </c>
      <c r="H104" s="23">
        <v>27.898</v>
      </c>
      <c r="I104" s="23">
        <v>27.898</v>
      </c>
      <c r="J104" s="20">
        <v>0</v>
      </c>
      <c r="M104" s="21">
        <f t="shared" si="15"/>
        <v>0</v>
      </c>
      <c r="P104" s="22">
        <v>0</v>
      </c>
      <c r="S104" s="21">
        <f t="shared" si="16"/>
        <v>0</v>
      </c>
      <c r="V104" s="9">
        <f t="shared" si="17"/>
        <v>0</v>
      </c>
      <c r="Y104" s="9">
        <f t="shared" si="14"/>
        <v>0</v>
      </c>
      <c r="AD104" s="4" t="s">
        <v>493</v>
      </c>
      <c r="AE104" s="4" t="s">
        <v>494</v>
      </c>
      <c r="AF104" s="4" t="s">
        <v>495</v>
      </c>
    </row>
    <row r="105" spans="1:35" ht="93.75" x14ac:dyDescent="0.25">
      <c r="A105" s="10" t="s">
        <v>496</v>
      </c>
      <c r="B105" s="10" t="s">
        <v>497</v>
      </c>
      <c r="C105" s="11" t="s">
        <v>498</v>
      </c>
      <c r="D105" s="12" t="s">
        <v>284</v>
      </c>
      <c r="E105" s="12"/>
      <c r="F105" s="12" t="s">
        <v>78</v>
      </c>
      <c r="G105" s="13">
        <v>1</v>
      </c>
      <c r="H105" s="13">
        <v>639.774</v>
      </c>
      <c r="I105" s="13">
        <v>639.774</v>
      </c>
      <c r="J105" s="14">
        <f>IFERROR(ROUND(SUM(M106,M107,M108,M109,M110)/I105, 2),0)</f>
        <v>0</v>
      </c>
      <c r="K105" s="15">
        <v>0</v>
      </c>
      <c r="L105" s="14">
        <f>J105+ROUND(K105, 2)</f>
        <v>0</v>
      </c>
      <c r="M105" s="14">
        <f>ROUND(J105*I105, 2)</f>
        <v>0</v>
      </c>
      <c r="N105" s="14">
        <f>ROUND(I105*ROUND(K105, 2), 2)</f>
        <v>0</v>
      </c>
      <c r="O105" s="14">
        <f>M105+N105</f>
        <v>0</v>
      </c>
      <c r="P105" s="14">
        <f>IFERROR(ROUND(SUM(S106,S107,S108,S109,S110)/I105, 2),0)</f>
        <v>0</v>
      </c>
      <c r="Q105" s="16">
        <v>0</v>
      </c>
      <c r="R105" s="14">
        <f>P105+ROUND(Q105, 2)</f>
        <v>0</v>
      </c>
      <c r="S105" s="14">
        <f>ROUND(P105*I105, 2)</f>
        <v>0</v>
      </c>
      <c r="T105" s="14">
        <f>ROUND(I105*ROUND(Q105, 2), 2)</f>
        <v>0</v>
      </c>
      <c r="U105" s="14">
        <f>S105+T105</f>
        <v>0</v>
      </c>
      <c r="V105" s="9">
        <f>ROUND(P105 / 1.2, 2)</f>
        <v>0</v>
      </c>
      <c r="W105" s="9">
        <f>ROUND(Q105 / 1.2, 2)</f>
        <v>0</v>
      </c>
      <c r="X105" s="9">
        <f>ROUND(R105 / 1.2, 2)</f>
        <v>0</v>
      </c>
      <c r="Y105" s="9">
        <f t="shared" si="14"/>
        <v>0</v>
      </c>
      <c r="Z105" s="9">
        <f>ROUND(T105 / 1.2, 2)</f>
        <v>0</v>
      </c>
      <c r="AA105" s="9">
        <f>Y105+Z105</f>
        <v>0</v>
      </c>
      <c r="AD105" s="4">
        <v>214425314</v>
      </c>
      <c r="AE105" s="4">
        <v>16743659</v>
      </c>
      <c r="AG105" s="4" t="s">
        <v>499</v>
      </c>
      <c r="AH105" s="4" t="s">
        <v>500</v>
      </c>
      <c r="AI105" s="4" t="s">
        <v>58</v>
      </c>
    </row>
    <row r="106" spans="1:35" ht="75" x14ac:dyDescent="0.25">
      <c r="A106" s="10" t="s">
        <v>501</v>
      </c>
      <c r="B106" s="50"/>
      <c r="C106" s="33" t="s">
        <v>502</v>
      </c>
      <c r="D106" s="12"/>
      <c r="E106" s="92" t="s">
        <v>1404</v>
      </c>
      <c r="F106" s="18" t="s">
        <v>78</v>
      </c>
      <c r="G106" s="19">
        <v>1</v>
      </c>
      <c r="H106" s="23">
        <v>99.69</v>
      </c>
      <c r="I106" s="23">
        <v>99.69</v>
      </c>
      <c r="J106" s="20">
        <v>0</v>
      </c>
      <c r="M106" s="21">
        <f>ROUND(ROUND(J106, 2)*I106, 2)</f>
        <v>0</v>
      </c>
      <c r="P106" s="22">
        <v>0</v>
      </c>
      <c r="S106" s="21">
        <f>ROUND(ROUND(P106, 2)*I106, 2)</f>
        <v>0</v>
      </c>
      <c r="V106" s="9">
        <f>ROUND(ROUND(P106, 2)/1.2, 2)</f>
        <v>0</v>
      </c>
      <c r="Y106" s="9">
        <f t="shared" si="14"/>
        <v>0</v>
      </c>
      <c r="AD106" s="4" t="s">
        <v>503</v>
      </c>
      <c r="AE106" s="4" t="s">
        <v>504</v>
      </c>
      <c r="AF106" s="4" t="s">
        <v>505</v>
      </c>
    </row>
    <row r="107" spans="1:35" ht="75" x14ac:dyDescent="0.25">
      <c r="A107" s="10" t="s">
        <v>506</v>
      </c>
      <c r="B107" s="50"/>
      <c r="C107" s="33" t="s">
        <v>507</v>
      </c>
      <c r="D107" s="12"/>
      <c r="E107" s="92" t="s">
        <v>1404</v>
      </c>
      <c r="F107" s="18" t="s">
        <v>78</v>
      </c>
      <c r="G107" s="19">
        <v>1</v>
      </c>
      <c r="H107" s="23">
        <v>237.44399999999999</v>
      </c>
      <c r="I107" s="23">
        <v>237.44399999999999</v>
      </c>
      <c r="J107" s="20">
        <v>0</v>
      </c>
      <c r="M107" s="21">
        <f>ROUND(ROUND(J107, 2)*I107, 2)</f>
        <v>0</v>
      </c>
      <c r="P107" s="22">
        <v>0</v>
      </c>
      <c r="S107" s="21">
        <f>ROUND(ROUND(P107, 2)*I107, 2)</f>
        <v>0</v>
      </c>
      <c r="V107" s="9">
        <f>ROUND(ROUND(P107, 2)/1.2, 2)</f>
        <v>0</v>
      </c>
      <c r="Y107" s="9">
        <f t="shared" si="14"/>
        <v>0</v>
      </c>
      <c r="AD107" s="4" t="s">
        <v>508</v>
      </c>
      <c r="AE107" s="4" t="s">
        <v>509</v>
      </c>
      <c r="AF107" s="4" t="s">
        <v>510</v>
      </c>
    </row>
    <row r="108" spans="1:35" ht="75" x14ac:dyDescent="0.25">
      <c r="A108" s="10" t="s">
        <v>511</v>
      </c>
      <c r="B108" s="50"/>
      <c r="C108" s="33" t="s">
        <v>512</v>
      </c>
      <c r="D108" s="12"/>
      <c r="E108" s="92" t="s">
        <v>1404</v>
      </c>
      <c r="F108" s="18" t="s">
        <v>78</v>
      </c>
      <c r="G108" s="19">
        <v>1</v>
      </c>
      <c r="H108" s="23">
        <v>302.64</v>
      </c>
      <c r="I108" s="23">
        <v>302.64</v>
      </c>
      <c r="J108" s="20">
        <v>0</v>
      </c>
      <c r="M108" s="21">
        <f>ROUND(ROUND(J108, 2)*I108, 2)</f>
        <v>0</v>
      </c>
      <c r="P108" s="22">
        <v>0</v>
      </c>
      <c r="S108" s="21">
        <f>ROUND(ROUND(P108, 2)*I108, 2)</f>
        <v>0</v>
      </c>
      <c r="V108" s="9">
        <f>ROUND(ROUND(P108, 2)/1.2, 2)</f>
        <v>0</v>
      </c>
      <c r="Y108" s="9">
        <f t="shared" si="14"/>
        <v>0</v>
      </c>
      <c r="AD108" s="4" t="s">
        <v>513</v>
      </c>
      <c r="AE108" s="4" t="s">
        <v>514</v>
      </c>
      <c r="AF108" s="4" t="s">
        <v>515</v>
      </c>
    </row>
    <row r="109" spans="1:35" ht="37.5" x14ac:dyDescent="0.25">
      <c r="A109" s="10" t="s">
        <v>516</v>
      </c>
      <c r="B109" s="10"/>
      <c r="C109" s="17" t="s">
        <v>492</v>
      </c>
      <c r="D109" s="12"/>
      <c r="E109" s="12"/>
      <c r="F109" s="18" t="s">
        <v>67</v>
      </c>
      <c r="G109" s="19">
        <v>1</v>
      </c>
      <c r="H109" s="23">
        <v>14.327999999999999</v>
      </c>
      <c r="I109" s="23">
        <v>14.327999999999999</v>
      </c>
      <c r="J109" s="20">
        <v>0</v>
      </c>
      <c r="M109" s="21">
        <f>ROUND(ROUND(J109, 2)*I109, 2)</f>
        <v>0</v>
      </c>
      <c r="P109" s="22">
        <v>0</v>
      </c>
      <c r="S109" s="21">
        <f>ROUND(ROUND(P109, 2)*I109, 2)</f>
        <v>0</v>
      </c>
      <c r="V109" s="9">
        <f>ROUND(ROUND(P109, 2)/1.2, 2)</f>
        <v>0</v>
      </c>
      <c r="Y109" s="9">
        <f t="shared" si="14"/>
        <v>0</v>
      </c>
      <c r="AD109" s="4" t="s">
        <v>517</v>
      </c>
      <c r="AE109" s="4" t="s">
        <v>518</v>
      </c>
      <c r="AF109" s="4" t="s">
        <v>495</v>
      </c>
    </row>
    <row r="110" spans="1:35" ht="37.5" x14ac:dyDescent="0.25">
      <c r="A110" s="10" t="s">
        <v>519</v>
      </c>
      <c r="B110" s="10"/>
      <c r="C110" s="17" t="s">
        <v>520</v>
      </c>
      <c r="D110" s="12"/>
      <c r="E110" s="12"/>
      <c r="F110" s="18" t="s">
        <v>521</v>
      </c>
      <c r="G110" s="19">
        <v>0.1</v>
      </c>
      <c r="H110" s="23">
        <v>5.42</v>
      </c>
      <c r="I110" s="23">
        <v>5.42</v>
      </c>
      <c r="J110" s="20">
        <v>0</v>
      </c>
      <c r="M110" s="21">
        <f>ROUND(ROUND(J110, 2)*I110, 2)</f>
        <v>0</v>
      </c>
      <c r="P110" s="22">
        <v>0</v>
      </c>
      <c r="S110" s="21">
        <f>ROUND(ROUND(P110, 2)*I110, 2)</f>
        <v>0</v>
      </c>
      <c r="V110" s="9">
        <f>ROUND(ROUND(P110, 2)/1.2, 2)</f>
        <v>0</v>
      </c>
      <c r="Y110" s="9">
        <f t="shared" si="14"/>
        <v>0</v>
      </c>
      <c r="AD110" s="4" t="s">
        <v>522</v>
      </c>
      <c r="AE110" s="4" t="s">
        <v>523</v>
      </c>
      <c r="AF110" s="4" t="s">
        <v>524</v>
      </c>
    </row>
    <row r="111" spans="1:35" ht="16.899999999999999" customHeight="1" x14ac:dyDescent="0.25">
      <c r="A111" s="10" t="s">
        <v>525</v>
      </c>
      <c r="B111" s="10" t="s">
        <v>526</v>
      </c>
      <c r="C111" s="122" t="s">
        <v>527</v>
      </c>
      <c r="D111" s="123"/>
      <c r="E111" s="123"/>
      <c r="F111" s="123"/>
      <c r="G111" s="123"/>
      <c r="H111" s="123"/>
      <c r="I111" s="124"/>
      <c r="M111" s="6">
        <f>SUM(M112,M116,M129,M139)</f>
        <v>0</v>
      </c>
      <c r="N111" s="6">
        <f>SUM(N112,N116,N129,N139)</f>
        <v>0</v>
      </c>
      <c r="O111" s="6">
        <f>SUM(O112,O116,O129,O139)</f>
        <v>0</v>
      </c>
      <c r="S111" s="6">
        <f>SUM(S112,S116,S129,S139)</f>
        <v>0</v>
      </c>
      <c r="T111" s="6">
        <f>SUM(T112,T116,T129,T139)</f>
        <v>0</v>
      </c>
      <c r="U111" s="6">
        <f>SUM(U112,U116,U129,U139)</f>
        <v>0</v>
      </c>
      <c r="Y111" s="9">
        <f>SUM(Y112,Y116,Y129,Y139)</f>
        <v>0</v>
      </c>
      <c r="Z111" s="9">
        <f>SUM(Z112,Z116,Z129,Z139)</f>
        <v>0</v>
      </c>
      <c r="AA111" s="9">
        <f>SUM(AA112,AA116,AA129,AA139)</f>
        <v>0</v>
      </c>
      <c r="AD111" s="4">
        <v>214425315</v>
      </c>
      <c r="AE111" s="4">
        <v>16743639</v>
      </c>
    </row>
    <row r="112" spans="1:35" ht="126" x14ac:dyDescent="0.25">
      <c r="A112" s="10" t="s">
        <v>528</v>
      </c>
      <c r="B112" s="10" t="s">
        <v>529</v>
      </c>
      <c r="C112" s="11" t="s">
        <v>530</v>
      </c>
      <c r="D112" s="12" t="s">
        <v>284</v>
      </c>
      <c r="E112" s="5" t="s">
        <v>1425</v>
      </c>
      <c r="F112" s="12" t="s">
        <v>67</v>
      </c>
      <c r="G112" s="13">
        <v>1</v>
      </c>
      <c r="H112" s="13">
        <v>61</v>
      </c>
      <c r="I112" s="13">
        <v>61</v>
      </c>
      <c r="J112" s="14">
        <f>IFERROR(ROUND(SUM(M113,M114,M115)/I112, 2),0)</f>
        <v>0</v>
      </c>
      <c r="K112" s="15">
        <v>0</v>
      </c>
      <c r="L112" s="14">
        <f>J112+ROUND(K112, 2)</f>
        <v>0</v>
      </c>
      <c r="M112" s="14">
        <f>ROUND(J112*I112, 2)</f>
        <v>0</v>
      </c>
      <c r="N112" s="14">
        <f>ROUND(I112*ROUND(K112, 2), 2)</f>
        <v>0</v>
      </c>
      <c r="O112" s="14">
        <f>M112+N112</f>
        <v>0</v>
      </c>
      <c r="P112" s="14">
        <f>IFERROR(ROUND(SUM(S113,S114,S115)/I112, 2),0)</f>
        <v>0</v>
      </c>
      <c r="Q112" s="16">
        <v>0</v>
      </c>
      <c r="R112" s="14">
        <f>P112+ROUND(Q112, 2)</f>
        <v>0</v>
      </c>
      <c r="S112" s="14">
        <f>ROUND(P112*I112, 2)</f>
        <v>0</v>
      </c>
      <c r="T112" s="14">
        <f>ROUND(I112*ROUND(Q112, 2), 2)</f>
        <v>0</v>
      </c>
      <c r="U112" s="14">
        <f>S112+T112</f>
        <v>0</v>
      </c>
      <c r="V112" s="9">
        <f>ROUND(P112 / 1.2, 2)</f>
        <v>0</v>
      </c>
      <c r="W112" s="9">
        <f>ROUND(Q112 / 1.2, 2)</f>
        <v>0</v>
      </c>
      <c r="X112" s="9">
        <f>ROUND(R112 / 1.2, 2)</f>
        <v>0</v>
      </c>
      <c r="Y112" s="9">
        <f>ROUND(S112 / 1.2, 2)</f>
        <v>0</v>
      </c>
      <c r="Z112" s="9">
        <f>ROUND(T112 / 1.2, 2)</f>
        <v>0</v>
      </c>
      <c r="AA112" s="9">
        <f>Y112+Z112</f>
        <v>0</v>
      </c>
      <c r="AD112" s="4">
        <v>214425317</v>
      </c>
      <c r="AE112" s="4">
        <v>16743596</v>
      </c>
      <c r="AG112" s="4" t="s">
        <v>531</v>
      </c>
      <c r="AH112" s="4" t="s">
        <v>532</v>
      </c>
      <c r="AI112" s="4" t="s">
        <v>58</v>
      </c>
    </row>
    <row r="113" spans="1:35" ht="37.5" x14ac:dyDescent="0.25">
      <c r="A113" s="10" t="s">
        <v>533</v>
      </c>
      <c r="B113" s="10"/>
      <c r="C113" s="17" t="s">
        <v>534</v>
      </c>
      <c r="D113" s="12"/>
      <c r="E113" s="12"/>
      <c r="F113" s="18" t="s">
        <v>67</v>
      </c>
      <c r="G113" s="19">
        <v>1</v>
      </c>
      <c r="H113" s="23">
        <v>61</v>
      </c>
      <c r="I113" s="23">
        <v>61</v>
      </c>
      <c r="J113" s="20">
        <v>0</v>
      </c>
      <c r="M113" s="21">
        <f>ROUND(ROUND(J113, 2)*I113, 2)</f>
        <v>0</v>
      </c>
      <c r="P113" s="22">
        <v>0</v>
      </c>
      <c r="S113" s="21">
        <f>ROUND(ROUND(P113, 2)*I113, 2)</f>
        <v>0</v>
      </c>
      <c r="V113" s="9">
        <f>ROUND(ROUND(P113, 2)/1.2, 2)</f>
        <v>0</v>
      </c>
      <c r="Y113" s="9">
        <f t="shared" ref="Y113:Y141" si="18">ROUND(S113 / 1.2, 2)</f>
        <v>0</v>
      </c>
      <c r="AD113" s="4" t="s">
        <v>535</v>
      </c>
      <c r="AE113" s="4" t="s">
        <v>536</v>
      </c>
      <c r="AF113" s="4" t="s">
        <v>537</v>
      </c>
    </row>
    <row r="114" spans="1:35" ht="75" x14ac:dyDescent="0.25">
      <c r="A114" s="10" t="s">
        <v>538</v>
      </c>
      <c r="B114" s="10"/>
      <c r="C114" s="17" t="s">
        <v>539</v>
      </c>
      <c r="D114" s="12"/>
      <c r="E114" s="12"/>
      <c r="F114" s="18" t="s">
        <v>67</v>
      </c>
      <c r="G114" s="19">
        <v>1</v>
      </c>
      <c r="H114" s="23">
        <v>5</v>
      </c>
      <c r="I114" s="23">
        <v>5</v>
      </c>
      <c r="J114" s="20">
        <v>0</v>
      </c>
      <c r="M114" s="21">
        <f>ROUND(ROUND(J114, 2)*I114, 2)</f>
        <v>0</v>
      </c>
      <c r="P114" s="22">
        <v>0</v>
      </c>
      <c r="S114" s="21">
        <f>ROUND(ROUND(P114, 2)*I114, 2)</f>
        <v>0</v>
      </c>
      <c r="V114" s="9">
        <f>ROUND(ROUND(P114, 2)/1.2, 2)</f>
        <v>0</v>
      </c>
      <c r="Y114" s="9">
        <f t="shared" si="18"/>
        <v>0</v>
      </c>
      <c r="AD114" s="4" t="s">
        <v>540</v>
      </c>
      <c r="AE114" s="4" t="s">
        <v>541</v>
      </c>
      <c r="AF114" s="4" t="s">
        <v>542</v>
      </c>
    </row>
    <row r="115" spans="1:35" ht="75" x14ac:dyDescent="0.25">
      <c r="A115" s="10" t="s">
        <v>543</v>
      </c>
      <c r="B115" s="10"/>
      <c r="C115" s="17" t="s">
        <v>544</v>
      </c>
      <c r="D115" s="12"/>
      <c r="E115" s="12"/>
      <c r="F115" s="18" t="s">
        <v>67</v>
      </c>
      <c r="G115" s="19">
        <v>1</v>
      </c>
      <c r="H115" s="23">
        <v>56</v>
      </c>
      <c r="I115" s="23">
        <v>56</v>
      </c>
      <c r="J115" s="20">
        <v>0</v>
      </c>
      <c r="M115" s="21">
        <f>ROUND(ROUND(J115, 2)*I115, 2)</f>
        <v>0</v>
      </c>
      <c r="P115" s="22">
        <v>0</v>
      </c>
      <c r="S115" s="21">
        <f>ROUND(ROUND(P115, 2)*I115, 2)</f>
        <v>0</v>
      </c>
      <c r="V115" s="9">
        <f>ROUND(ROUND(P115, 2)/1.2, 2)</f>
        <v>0</v>
      </c>
      <c r="Y115" s="9">
        <f t="shared" si="18"/>
        <v>0</v>
      </c>
      <c r="AD115" s="4" t="s">
        <v>545</v>
      </c>
      <c r="AE115" s="4" t="s">
        <v>546</v>
      </c>
      <c r="AF115" s="4" t="s">
        <v>547</v>
      </c>
    </row>
    <row r="116" spans="1:35" ht="93.75" x14ac:dyDescent="0.25">
      <c r="A116" s="10" t="s">
        <v>548</v>
      </c>
      <c r="B116" s="10" t="s">
        <v>549</v>
      </c>
      <c r="C116" s="11" t="s">
        <v>550</v>
      </c>
      <c r="D116" s="12" t="s">
        <v>284</v>
      </c>
      <c r="E116" s="12"/>
      <c r="F116" s="12" t="s">
        <v>67</v>
      </c>
      <c r="G116" s="13">
        <v>1</v>
      </c>
      <c r="H116" s="13">
        <v>287</v>
      </c>
      <c r="I116" s="13">
        <v>287</v>
      </c>
      <c r="J116" s="14">
        <f>IFERROR(ROUND(SUM(M117,M118,M119,M120,M121,M122,M123,M124,M125,M126,M127,M128)/I116, 2),0)</f>
        <v>0</v>
      </c>
      <c r="K116" s="15">
        <v>0</v>
      </c>
      <c r="L116" s="14">
        <f>J116+ROUND(K116, 2)</f>
        <v>0</v>
      </c>
      <c r="M116" s="14">
        <f>ROUND(J116*I116, 2)</f>
        <v>0</v>
      </c>
      <c r="N116" s="14">
        <f>ROUND(I116*ROUND(K116, 2), 2)</f>
        <v>0</v>
      </c>
      <c r="O116" s="14">
        <f>M116+N116</f>
        <v>0</v>
      </c>
      <c r="P116" s="14">
        <f>IFERROR(ROUND(SUM(S117,S118,S119,S120,S121,S122,S123,S124,S125,S126,S127,S128)/I116, 2),0)</f>
        <v>0</v>
      </c>
      <c r="Q116" s="16">
        <v>0</v>
      </c>
      <c r="R116" s="14">
        <f>P116+ROUND(Q116, 2)</f>
        <v>0</v>
      </c>
      <c r="S116" s="14">
        <f>ROUND(P116*I116, 2)</f>
        <v>0</v>
      </c>
      <c r="T116" s="14">
        <f>ROUND(I116*ROUND(Q116, 2), 2)</f>
        <v>0</v>
      </c>
      <c r="U116" s="14">
        <f>S116+T116</f>
        <v>0</v>
      </c>
      <c r="V116" s="9">
        <f>ROUND(P116 / 1.2, 2)</f>
        <v>0</v>
      </c>
      <c r="W116" s="9">
        <f>ROUND(Q116 / 1.2, 2)</f>
        <v>0</v>
      </c>
      <c r="X116" s="9">
        <f>ROUND(R116 / 1.2, 2)</f>
        <v>0</v>
      </c>
      <c r="Y116" s="9">
        <f t="shared" si="18"/>
        <v>0</v>
      </c>
      <c r="Z116" s="9">
        <f>ROUND(T116 / 1.2, 2)</f>
        <v>0</v>
      </c>
      <c r="AA116" s="9">
        <f>Y116+Z116</f>
        <v>0</v>
      </c>
      <c r="AD116" s="4">
        <v>214425319</v>
      </c>
      <c r="AE116" s="4">
        <v>16743580</v>
      </c>
      <c r="AG116" s="4" t="s">
        <v>551</v>
      </c>
      <c r="AH116" s="4" t="s">
        <v>552</v>
      </c>
      <c r="AI116" s="4" t="s">
        <v>58</v>
      </c>
    </row>
    <row r="117" spans="1:35" ht="37.5" x14ac:dyDescent="0.25">
      <c r="A117" s="10" t="s">
        <v>553</v>
      </c>
      <c r="B117" s="10"/>
      <c r="C117" s="17" t="s">
        <v>554</v>
      </c>
      <c r="D117" s="12"/>
      <c r="E117" s="12"/>
      <c r="F117" s="18" t="s">
        <v>67</v>
      </c>
      <c r="G117" s="19">
        <v>1</v>
      </c>
      <c r="H117" s="23">
        <v>29</v>
      </c>
      <c r="I117" s="23">
        <v>29</v>
      </c>
      <c r="J117" s="20">
        <v>0</v>
      </c>
      <c r="M117" s="21">
        <f t="shared" ref="M117:M128" si="19">ROUND(ROUND(J117, 2)*I117, 2)</f>
        <v>0</v>
      </c>
      <c r="P117" s="22">
        <v>0</v>
      </c>
      <c r="S117" s="21">
        <f t="shared" ref="S117:S128" si="20">ROUND(ROUND(P117, 2)*I117, 2)</f>
        <v>0</v>
      </c>
      <c r="V117" s="9">
        <f t="shared" ref="V117:V128" si="21">ROUND(ROUND(P117, 2)/1.2, 2)</f>
        <v>0</v>
      </c>
      <c r="Y117" s="9">
        <f t="shared" si="18"/>
        <v>0</v>
      </c>
      <c r="AD117" s="4" t="s">
        <v>555</v>
      </c>
      <c r="AE117" s="4" t="s">
        <v>556</v>
      </c>
      <c r="AF117" s="4" t="s">
        <v>557</v>
      </c>
    </row>
    <row r="118" spans="1:35" ht="37.5" x14ac:dyDescent="0.25">
      <c r="A118" s="10" t="s">
        <v>558</v>
      </c>
      <c r="B118" s="10"/>
      <c r="C118" s="17" t="s">
        <v>534</v>
      </c>
      <c r="D118" s="12"/>
      <c r="E118" s="12"/>
      <c r="F118" s="18" t="s">
        <v>67</v>
      </c>
      <c r="G118" s="19">
        <v>1</v>
      </c>
      <c r="H118" s="23">
        <v>245</v>
      </c>
      <c r="I118" s="23">
        <v>245</v>
      </c>
      <c r="J118" s="20">
        <v>0</v>
      </c>
      <c r="M118" s="21">
        <f t="shared" si="19"/>
        <v>0</v>
      </c>
      <c r="P118" s="22">
        <v>0</v>
      </c>
      <c r="S118" s="21">
        <f t="shared" si="20"/>
        <v>0</v>
      </c>
      <c r="V118" s="9">
        <f t="shared" si="21"/>
        <v>0</v>
      </c>
      <c r="Y118" s="9">
        <f t="shared" si="18"/>
        <v>0</v>
      </c>
      <c r="AD118" s="4" t="s">
        <v>559</v>
      </c>
      <c r="AE118" s="4" t="s">
        <v>560</v>
      </c>
      <c r="AF118" s="4" t="s">
        <v>537</v>
      </c>
    </row>
    <row r="119" spans="1:35" ht="37.5" x14ac:dyDescent="0.25">
      <c r="A119" s="10" t="s">
        <v>561</v>
      </c>
      <c r="B119" s="10"/>
      <c r="C119" s="33" t="s">
        <v>562</v>
      </c>
      <c r="D119" s="12"/>
      <c r="E119" s="12"/>
      <c r="F119" s="18" t="s">
        <v>67</v>
      </c>
      <c r="G119" s="19">
        <v>1</v>
      </c>
      <c r="H119" s="23">
        <v>25</v>
      </c>
      <c r="I119" s="23">
        <v>25</v>
      </c>
      <c r="J119" s="20">
        <v>0</v>
      </c>
      <c r="M119" s="21">
        <f t="shared" si="19"/>
        <v>0</v>
      </c>
      <c r="P119" s="22">
        <v>0</v>
      </c>
      <c r="S119" s="21">
        <f t="shared" si="20"/>
        <v>0</v>
      </c>
      <c r="V119" s="9">
        <f t="shared" si="21"/>
        <v>0</v>
      </c>
      <c r="Y119" s="9">
        <f t="shared" si="18"/>
        <v>0</v>
      </c>
      <c r="AD119" s="4" t="s">
        <v>563</v>
      </c>
      <c r="AE119" s="4" t="s">
        <v>564</v>
      </c>
      <c r="AF119" s="4" t="s">
        <v>565</v>
      </c>
    </row>
    <row r="120" spans="1:35" ht="37.5" x14ac:dyDescent="0.25">
      <c r="A120" s="10" t="s">
        <v>566</v>
      </c>
      <c r="B120" s="10"/>
      <c r="C120" s="17" t="s">
        <v>567</v>
      </c>
      <c r="D120" s="12"/>
      <c r="E120" s="12"/>
      <c r="F120" s="18" t="s">
        <v>67</v>
      </c>
      <c r="G120" s="19">
        <v>1</v>
      </c>
      <c r="H120" s="23">
        <v>14</v>
      </c>
      <c r="I120" s="23">
        <v>14</v>
      </c>
      <c r="J120" s="20">
        <v>0</v>
      </c>
      <c r="M120" s="21">
        <f t="shared" si="19"/>
        <v>0</v>
      </c>
      <c r="P120" s="22">
        <v>0</v>
      </c>
      <c r="S120" s="21">
        <f t="shared" si="20"/>
        <v>0</v>
      </c>
      <c r="V120" s="9">
        <f t="shared" si="21"/>
        <v>0</v>
      </c>
      <c r="Y120" s="9">
        <f t="shared" si="18"/>
        <v>0</v>
      </c>
      <c r="AD120" s="4" t="s">
        <v>568</v>
      </c>
      <c r="AE120" s="4" t="s">
        <v>569</v>
      </c>
      <c r="AF120" s="4" t="s">
        <v>570</v>
      </c>
    </row>
    <row r="121" spans="1:35" ht="56.25" x14ac:dyDescent="0.25">
      <c r="A121" s="10" t="s">
        <v>571</v>
      </c>
      <c r="B121" s="10"/>
      <c r="C121" s="17" t="s">
        <v>572</v>
      </c>
      <c r="D121" s="12"/>
      <c r="E121" s="12"/>
      <c r="F121" s="18" t="s">
        <v>67</v>
      </c>
      <c r="G121" s="19">
        <v>1</v>
      </c>
      <c r="H121" s="23">
        <v>13</v>
      </c>
      <c r="I121" s="23">
        <v>13</v>
      </c>
      <c r="J121" s="20">
        <v>0</v>
      </c>
      <c r="M121" s="21">
        <f t="shared" si="19"/>
        <v>0</v>
      </c>
      <c r="P121" s="22">
        <v>0</v>
      </c>
      <c r="S121" s="21">
        <f t="shared" si="20"/>
        <v>0</v>
      </c>
      <c r="V121" s="9">
        <f t="shared" si="21"/>
        <v>0</v>
      </c>
      <c r="Y121" s="9">
        <f t="shared" si="18"/>
        <v>0</v>
      </c>
      <c r="AD121" s="4" t="s">
        <v>573</v>
      </c>
      <c r="AE121" s="4" t="s">
        <v>574</v>
      </c>
      <c r="AF121" s="4" t="s">
        <v>575</v>
      </c>
    </row>
    <row r="122" spans="1:35" ht="75" x14ac:dyDescent="0.25">
      <c r="A122" s="10" t="s">
        <v>576</v>
      </c>
      <c r="B122" s="10"/>
      <c r="C122" s="33" t="s">
        <v>577</v>
      </c>
      <c r="D122" s="12"/>
      <c r="E122" s="12"/>
      <c r="F122" s="18" t="s">
        <v>67</v>
      </c>
      <c r="G122" s="19">
        <v>1</v>
      </c>
      <c r="H122" s="23">
        <v>4</v>
      </c>
      <c r="I122" s="23">
        <v>4</v>
      </c>
      <c r="J122" s="20">
        <v>0</v>
      </c>
      <c r="M122" s="21">
        <f t="shared" si="19"/>
        <v>0</v>
      </c>
      <c r="P122" s="22">
        <v>0</v>
      </c>
      <c r="S122" s="21">
        <f t="shared" si="20"/>
        <v>0</v>
      </c>
      <c r="V122" s="9">
        <f t="shared" si="21"/>
        <v>0</v>
      </c>
      <c r="Y122" s="9">
        <f t="shared" si="18"/>
        <v>0</v>
      </c>
      <c r="AD122" s="4" t="s">
        <v>578</v>
      </c>
      <c r="AE122" s="4" t="s">
        <v>579</v>
      </c>
      <c r="AF122" s="4" t="s">
        <v>580</v>
      </c>
    </row>
    <row r="123" spans="1:35" ht="75" x14ac:dyDescent="0.25">
      <c r="A123" s="10" t="s">
        <v>581</v>
      </c>
      <c r="B123" s="10"/>
      <c r="C123" s="33" t="s">
        <v>582</v>
      </c>
      <c r="D123" s="12"/>
      <c r="E123" s="12"/>
      <c r="F123" s="18" t="s">
        <v>67</v>
      </c>
      <c r="G123" s="19">
        <v>1</v>
      </c>
      <c r="H123" s="23">
        <v>187</v>
      </c>
      <c r="I123" s="23">
        <v>187</v>
      </c>
      <c r="J123" s="20">
        <v>0</v>
      </c>
      <c r="K123" s="37"/>
      <c r="M123" s="21">
        <f t="shared" si="19"/>
        <v>0</v>
      </c>
      <c r="P123" s="22">
        <v>0</v>
      </c>
      <c r="S123" s="21">
        <f t="shared" si="20"/>
        <v>0</v>
      </c>
      <c r="V123" s="9">
        <f t="shared" si="21"/>
        <v>0</v>
      </c>
      <c r="Y123" s="9">
        <f t="shared" si="18"/>
        <v>0</v>
      </c>
      <c r="AD123" s="4" t="s">
        <v>583</v>
      </c>
      <c r="AE123" s="4" t="s">
        <v>584</v>
      </c>
      <c r="AF123" s="4" t="s">
        <v>585</v>
      </c>
    </row>
    <row r="124" spans="1:35" ht="75" x14ac:dyDescent="0.25">
      <c r="A124" s="10" t="s">
        <v>586</v>
      </c>
      <c r="B124" s="10"/>
      <c r="C124" s="33" t="s">
        <v>587</v>
      </c>
      <c r="D124" s="12"/>
      <c r="E124" s="12"/>
      <c r="F124" s="18" t="s">
        <v>67</v>
      </c>
      <c r="G124" s="19">
        <v>1</v>
      </c>
      <c r="H124" s="23">
        <v>44</v>
      </c>
      <c r="I124" s="23">
        <v>44</v>
      </c>
      <c r="J124" s="20">
        <v>0</v>
      </c>
      <c r="K124" s="37"/>
      <c r="M124" s="21">
        <f t="shared" si="19"/>
        <v>0</v>
      </c>
      <c r="P124" s="22">
        <v>0</v>
      </c>
      <c r="S124" s="21">
        <f t="shared" si="20"/>
        <v>0</v>
      </c>
      <c r="V124" s="9">
        <f t="shared" si="21"/>
        <v>0</v>
      </c>
      <c r="Y124" s="9">
        <f t="shared" si="18"/>
        <v>0</v>
      </c>
      <c r="AD124" s="4" t="s">
        <v>588</v>
      </c>
      <c r="AE124" s="4" t="s">
        <v>589</v>
      </c>
      <c r="AF124" s="4" t="s">
        <v>590</v>
      </c>
    </row>
    <row r="125" spans="1:35" ht="56.25" x14ac:dyDescent="0.25">
      <c r="A125" s="10" t="s">
        <v>591</v>
      </c>
      <c r="B125" s="10"/>
      <c r="C125" s="33" t="s">
        <v>592</v>
      </c>
      <c r="D125" s="12"/>
      <c r="E125" s="92" t="s">
        <v>1401</v>
      </c>
      <c r="F125" s="18" t="s">
        <v>67</v>
      </c>
      <c r="G125" s="19">
        <v>1</v>
      </c>
      <c r="H125" s="23">
        <v>4</v>
      </c>
      <c r="I125" s="39">
        <v>4</v>
      </c>
      <c r="J125" s="20">
        <v>0</v>
      </c>
      <c r="K125" s="37"/>
      <c r="M125" s="21">
        <f t="shared" si="19"/>
        <v>0</v>
      </c>
      <c r="P125" s="22">
        <v>0</v>
      </c>
      <c r="S125" s="21">
        <f t="shared" si="20"/>
        <v>0</v>
      </c>
      <c r="V125" s="9">
        <f t="shared" si="21"/>
        <v>0</v>
      </c>
      <c r="Y125" s="9">
        <f t="shared" si="18"/>
        <v>0</v>
      </c>
      <c r="AD125" s="4" t="s">
        <v>593</v>
      </c>
      <c r="AE125" s="4" t="s">
        <v>594</v>
      </c>
      <c r="AF125" s="4" t="s">
        <v>595</v>
      </c>
    </row>
    <row r="126" spans="1:35" ht="56.25" x14ac:dyDescent="0.25">
      <c r="A126" s="10" t="s">
        <v>596</v>
      </c>
      <c r="B126" s="10"/>
      <c r="C126" s="33" t="s">
        <v>597</v>
      </c>
      <c r="D126" s="72"/>
      <c r="E126" s="105" t="s">
        <v>1401</v>
      </c>
      <c r="F126" s="73" t="s">
        <v>67</v>
      </c>
      <c r="G126" s="74">
        <v>1</v>
      </c>
      <c r="H126" s="39">
        <v>2</v>
      </c>
      <c r="I126" s="39">
        <v>2</v>
      </c>
      <c r="J126" s="20">
        <v>0</v>
      </c>
      <c r="K126" s="37"/>
      <c r="M126" s="21">
        <f t="shared" si="19"/>
        <v>0</v>
      </c>
      <c r="P126" s="22">
        <v>0</v>
      </c>
      <c r="S126" s="21">
        <f t="shared" si="20"/>
        <v>0</v>
      </c>
      <c r="V126" s="9">
        <f t="shared" si="21"/>
        <v>0</v>
      </c>
      <c r="Y126" s="9">
        <f t="shared" si="18"/>
        <v>0</v>
      </c>
      <c r="AD126" s="4" t="s">
        <v>598</v>
      </c>
      <c r="AE126" s="4" t="s">
        <v>599</v>
      </c>
      <c r="AF126" s="4" t="s">
        <v>600</v>
      </c>
    </row>
    <row r="127" spans="1:35" ht="56.25" x14ac:dyDescent="0.25">
      <c r="A127" s="10" t="s">
        <v>601</v>
      </c>
      <c r="B127" s="10"/>
      <c r="C127" s="33" t="s">
        <v>602</v>
      </c>
      <c r="D127" s="72"/>
      <c r="E127" s="105" t="s">
        <v>1402</v>
      </c>
      <c r="F127" s="73" t="s">
        <v>67</v>
      </c>
      <c r="G127" s="74">
        <v>1</v>
      </c>
      <c r="H127" s="39">
        <v>10</v>
      </c>
      <c r="I127" s="39">
        <v>10</v>
      </c>
      <c r="J127" s="20">
        <v>0</v>
      </c>
      <c r="K127" s="37"/>
      <c r="M127" s="21">
        <f t="shared" si="19"/>
        <v>0</v>
      </c>
      <c r="P127" s="22">
        <v>0</v>
      </c>
      <c r="S127" s="21">
        <f t="shared" si="20"/>
        <v>0</v>
      </c>
      <c r="V127" s="9">
        <f t="shared" si="21"/>
        <v>0</v>
      </c>
      <c r="Y127" s="9">
        <f t="shared" si="18"/>
        <v>0</v>
      </c>
      <c r="AD127" s="4" t="s">
        <v>603</v>
      </c>
      <c r="AE127" s="4" t="s">
        <v>604</v>
      </c>
      <c r="AF127" s="4" t="s">
        <v>605</v>
      </c>
    </row>
    <row r="128" spans="1:35" ht="56.25" x14ac:dyDescent="0.25">
      <c r="A128" s="10" t="s">
        <v>606</v>
      </c>
      <c r="B128" s="10"/>
      <c r="C128" s="33" t="s">
        <v>607</v>
      </c>
      <c r="D128" s="72"/>
      <c r="E128" s="105" t="s">
        <v>1402</v>
      </c>
      <c r="F128" s="73" t="s">
        <v>67</v>
      </c>
      <c r="G128" s="74">
        <v>1</v>
      </c>
      <c r="H128" s="39">
        <v>23</v>
      </c>
      <c r="I128" s="39">
        <v>23</v>
      </c>
      <c r="J128" s="20">
        <v>0</v>
      </c>
      <c r="K128" s="37"/>
      <c r="M128" s="21">
        <f t="shared" si="19"/>
        <v>0</v>
      </c>
      <c r="P128" s="22">
        <v>0</v>
      </c>
      <c r="S128" s="21">
        <f t="shared" si="20"/>
        <v>0</v>
      </c>
      <c r="V128" s="9">
        <f t="shared" si="21"/>
        <v>0</v>
      </c>
      <c r="Y128" s="9">
        <f t="shared" si="18"/>
        <v>0</v>
      </c>
      <c r="AD128" s="4" t="s">
        <v>608</v>
      </c>
      <c r="AE128" s="4" t="s">
        <v>609</v>
      </c>
      <c r="AF128" s="4" t="s">
        <v>610</v>
      </c>
    </row>
    <row r="129" spans="1:35" ht="93.75" x14ac:dyDescent="0.25">
      <c r="A129" s="10" t="s">
        <v>611</v>
      </c>
      <c r="B129" s="10" t="s">
        <v>612</v>
      </c>
      <c r="C129" s="11" t="s">
        <v>613</v>
      </c>
      <c r="D129" s="12" t="s">
        <v>284</v>
      </c>
      <c r="E129" s="12"/>
      <c r="F129" s="12" t="s">
        <v>67</v>
      </c>
      <c r="G129" s="13">
        <v>1</v>
      </c>
      <c r="H129" s="13">
        <v>125</v>
      </c>
      <c r="I129" s="13">
        <v>125</v>
      </c>
      <c r="J129" s="14">
        <f>IFERROR(ROUND(SUM(M130,M131,M132,M133,M134,M135,M136,M137,M138)/I129, 2),0)</f>
        <v>0</v>
      </c>
      <c r="K129" s="15">
        <v>0</v>
      </c>
      <c r="L129" s="14">
        <f>J129+ROUND(K129, 2)</f>
        <v>0</v>
      </c>
      <c r="M129" s="14">
        <f>ROUND(J129*I129, 2)</f>
        <v>0</v>
      </c>
      <c r="N129" s="14">
        <f>ROUND(I129*ROUND(K129, 2), 2)</f>
        <v>0</v>
      </c>
      <c r="O129" s="14">
        <f>M129+N129</f>
        <v>0</v>
      </c>
      <c r="P129" s="14">
        <f>IFERROR(ROUND(SUM(S130,S131,S132,S133,S134,S135,S136,S137,S138)/I129, 2),0)</f>
        <v>0</v>
      </c>
      <c r="Q129" s="16">
        <v>0</v>
      </c>
      <c r="R129" s="14">
        <f>P129+ROUND(Q129, 2)</f>
        <v>0</v>
      </c>
      <c r="S129" s="14">
        <f>ROUND(P129*I129, 2)</f>
        <v>0</v>
      </c>
      <c r="T129" s="14">
        <f>ROUND(I129*ROUND(Q129, 2), 2)</f>
        <v>0</v>
      </c>
      <c r="U129" s="14">
        <f>S129+T129</f>
        <v>0</v>
      </c>
      <c r="V129" s="9">
        <f>ROUND(P129 / 1.2, 2)</f>
        <v>0</v>
      </c>
      <c r="W129" s="9">
        <f>ROUND(Q129 / 1.2, 2)</f>
        <v>0</v>
      </c>
      <c r="X129" s="9">
        <f>ROUND(R129 / 1.2, 2)</f>
        <v>0</v>
      </c>
      <c r="Y129" s="9">
        <f t="shared" si="18"/>
        <v>0</v>
      </c>
      <c r="Z129" s="9">
        <f>ROUND(T129 / 1.2, 2)</f>
        <v>0</v>
      </c>
      <c r="AA129" s="9">
        <f>Y129+Z129</f>
        <v>0</v>
      </c>
      <c r="AD129" s="4">
        <v>214425320</v>
      </c>
      <c r="AE129" s="4">
        <v>16743577</v>
      </c>
      <c r="AG129" s="4" t="s">
        <v>614</v>
      </c>
      <c r="AH129" s="4" t="s">
        <v>615</v>
      </c>
      <c r="AI129" s="4" t="s">
        <v>58</v>
      </c>
    </row>
    <row r="130" spans="1:35" ht="37.5" x14ac:dyDescent="0.25">
      <c r="A130" s="10" t="s">
        <v>616</v>
      </c>
      <c r="B130" s="10"/>
      <c r="C130" s="33" t="s">
        <v>617</v>
      </c>
      <c r="D130" s="12"/>
      <c r="E130" s="12"/>
      <c r="F130" s="18" t="s">
        <v>67</v>
      </c>
      <c r="G130" s="19">
        <v>1</v>
      </c>
      <c r="H130" s="23">
        <v>64</v>
      </c>
      <c r="I130" s="23">
        <v>64</v>
      </c>
      <c r="J130" s="20">
        <v>0</v>
      </c>
      <c r="M130" s="21">
        <f t="shared" ref="M130:M138" si="22">ROUND(ROUND(J130, 2)*I130, 2)</f>
        <v>0</v>
      </c>
      <c r="P130" s="22">
        <v>0</v>
      </c>
      <c r="S130" s="21">
        <f t="shared" ref="S130:S138" si="23">ROUND(ROUND(P130, 2)*I130, 2)</f>
        <v>0</v>
      </c>
      <c r="V130" s="9">
        <f t="shared" ref="V130:V138" si="24">ROUND(ROUND(P130, 2)/1.2, 2)</f>
        <v>0</v>
      </c>
      <c r="Y130" s="9">
        <f t="shared" si="18"/>
        <v>0</v>
      </c>
      <c r="AD130" s="4" t="s">
        <v>618</v>
      </c>
      <c r="AE130" s="4" t="s">
        <v>619</v>
      </c>
      <c r="AF130" s="4" t="s">
        <v>620</v>
      </c>
    </row>
    <row r="131" spans="1:35" ht="37.5" x14ac:dyDescent="0.25">
      <c r="A131" s="10" t="s">
        <v>621</v>
      </c>
      <c r="B131" s="10"/>
      <c r="C131" s="33" t="s">
        <v>622</v>
      </c>
      <c r="D131" s="12"/>
      <c r="E131" s="12"/>
      <c r="F131" s="18" t="s">
        <v>67</v>
      </c>
      <c r="G131" s="19">
        <v>1</v>
      </c>
      <c r="H131" s="23">
        <v>61</v>
      </c>
      <c r="I131" s="23">
        <v>61</v>
      </c>
      <c r="J131" s="20">
        <v>0</v>
      </c>
      <c r="M131" s="21">
        <f t="shared" si="22"/>
        <v>0</v>
      </c>
      <c r="P131" s="22">
        <v>0</v>
      </c>
      <c r="S131" s="21">
        <f t="shared" si="23"/>
        <v>0</v>
      </c>
      <c r="V131" s="9">
        <f t="shared" si="24"/>
        <v>0</v>
      </c>
      <c r="Y131" s="9">
        <f t="shared" si="18"/>
        <v>0</v>
      </c>
      <c r="AD131" s="4" t="s">
        <v>623</v>
      </c>
      <c r="AE131" s="4" t="s">
        <v>624</v>
      </c>
      <c r="AF131" s="4" t="s">
        <v>625</v>
      </c>
    </row>
    <row r="132" spans="1:35" ht="37.5" x14ac:dyDescent="0.25">
      <c r="A132" s="10" t="s">
        <v>626</v>
      </c>
      <c r="B132" s="10"/>
      <c r="C132" s="33" t="s">
        <v>627</v>
      </c>
      <c r="D132" s="12"/>
      <c r="E132" s="12"/>
      <c r="F132" s="18" t="s">
        <v>67</v>
      </c>
      <c r="G132" s="19">
        <v>1</v>
      </c>
      <c r="H132" s="23">
        <v>26</v>
      </c>
      <c r="I132" s="23">
        <v>26</v>
      </c>
      <c r="J132" s="20">
        <v>0</v>
      </c>
      <c r="M132" s="21">
        <f t="shared" si="22"/>
        <v>0</v>
      </c>
      <c r="P132" s="22">
        <v>0</v>
      </c>
      <c r="S132" s="21">
        <f t="shared" si="23"/>
        <v>0</v>
      </c>
      <c r="V132" s="9">
        <f t="shared" si="24"/>
        <v>0</v>
      </c>
      <c r="Y132" s="9">
        <f t="shared" si="18"/>
        <v>0</v>
      </c>
      <c r="AD132" s="4" t="s">
        <v>628</v>
      </c>
      <c r="AE132" s="4" t="s">
        <v>629</v>
      </c>
      <c r="AF132" s="4" t="s">
        <v>630</v>
      </c>
    </row>
    <row r="133" spans="1:35" ht="37.5" x14ac:dyDescent="0.25">
      <c r="A133" s="10" t="s">
        <v>631</v>
      </c>
      <c r="B133" s="10"/>
      <c r="C133" s="33" t="s">
        <v>632</v>
      </c>
      <c r="D133" s="12"/>
      <c r="E133" s="12"/>
      <c r="F133" s="18" t="s">
        <v>67</v>
      </c>
      <c r="G133" s="19">
        <v>1</v>
      </c>
      <c r="H133" s="23">
        <v>22</v>
      </c>
      <c r="I133" s="23">
        <v>22</v>
      </c>
      <c r="J133" s="20">
        <v>0</v>
      </c>
      <c r="M133" s="21">
        <f t="shared" si="22"/>
        <v>0</v>
      </c>
      <c r="P133" s="22">
        <v>0</v>
      </c>
      <c r="S133" s="21">
        <f t="shared" si="23"/>
        <v>0</v>
      </c>
      <c r="V133" s="9">
        <f t="shared" si="24"/>
        <v>0</v>
      </c>
      <c r="Y133" s="9">
        <f t="shared" si="18"/>
        <v>0</v>
      </c>
      <c r="AD133" s="4" t="s">
        <v>633</v>
      </c>
      <c r="AE133" s="4" t="s">
        <v>634</v>
      </c>
      <c r="AF133" s="4" t="s">
        <v>635</v>
      </c>
    </row>
    <row r="134" spans="1:35" ht="56.25" x14ac:dyDescent="0.25">
      <c r="A134" s="10" t="s">
        <v>636</v>
      </c>
      <c r="B134" s="10"/>
      <c r="C134" s="33" t="s">
        <v>637</v>
      </c>
      <c r="D134" s="72"/>
      <c r="E134" s="105" t="s">
        <v>1402</v>
      </c>
      <c r="F134" s="73" t="s">
        <v>67</v>
      </c>
      <c r="G134" s="74">
        <v>1</v>
      </c>
      <c r="H134" s="39">
        <v>10</v>
      </c>
      <c r="I134" s="39">
        <v>10</v>
      </c>
      <c r="J134" s="20">
        <v>0</v>
      </c>
      <c r="M134" s="21">
        <f t="shared" si="22"/>
        <v>0</v>
      </c>
      <c r="P134" s="22">
        <v>0</v>
      </c>
      <c r="S134" s="21">
        <f t="shared" si="23"/>
        <v>0</v>
      </c>
      <c r="V134" s="9">
        <f t="shared" si="24"/>
        <v>0</v>
      </c>
      <c r="Y134" s="9">
        <f t="shared" si="18"/>
        <v>0</v>
      </c>
      <c r="AD134" s="4" t="s">
        <v>638</v>
      </c>
      <c r="AE134" s="4" t="s">
        <v>639</v>
      </c>
      <c r="AF134" s="4" t="s">
        <v>640</v>
      </c>
    </row>
    <row r="135" spans="1:35" ht="75" x14ac:dyDescent="0.25">
      <c r="A135" s="10" t="s">
        <v>641</v>
      </c>
      <c r="B135" s="10"/>
      <c r="C135" s="33" t="s">
        <v>642</v>
      </c>
      <c r="D135" s="12"/>
      <c r="E135" s="12"/>
      <c r="F135" s="18" t="s">
        <v>67</v>
      </c>
      <c r="G135" s="19">
        <v>1</v>
      </c>
      <c r="H135" s="23">
        <v>35</v>
      </c>
      <c r="I135" s="23">
        <v>35</v>
      </c>
      <c r="J135" s="20">
        <v>0</v>
      </c>
      <c r="M135" s="21">
        <f t="shared" si="22"/>
        <v>0</v>
      </c>
      <c r="P135" s="22">
        <v>0</v>
      </c>
      <c r="S135" s="21">
        <f t="shared" si="23"/>
        <v>0</v>
      </c>
      <c r="V135" s="9">
        <f t="shared" si="24"/>
        <v>0</v>
      </c>
      <c r="Y135" s="9">
        <f t="shared" si="18"/>
        <v>0</v>
      </c>
      <c r="AD135" s="4" t="s">
        <v>643</v>
      </c>
      <c r="AE135" s="4" t="s">
        <v>644</v>
      </c>
      <c r="AF135" s="4" t="s">
        <v>645</v>
      </c>
    </row>
    <row r="136" spans="1:35" ht="75" x14ac:dyDescent="0.25">
      <c r="A136" s="10" t="s">
        <v>646</v>
      </c>
      <c r="B136" s="10"/>
      <c r="C136" s="33" t="s">
        <v>647</v>
      </c>
      <c r="D136" s="12"/>
      <c r="E136" s="12"/>
      <c r="F136" s="18" t="s">
        <v>67</v>
      </c>
      <c r="G136" s="19">
        <v>1</v>
      </c>
      <c r="H136" s="23">
        <v>42</v>
      </c>
      <c r="I136" s="23">
        <v>42</v>
      </c>
      <c r="J136" s="20">
        <v>0</v>
      </c>
      <c r="M136" s="21">
        <f t="shared" si="22"/>
        <v>0</v>
      </c>
      <c r="P136" s="22">
        <v>0</v>
      </c>
      <c r="S136" s="21">
        <f t="shared" si="23"/>
        <v>0</v>
      </c>
      <c r="V136" s="9">
        <f t="shared" si="24"/>
        <v>0</v>
      </c>
      <c r="Y136" s="9">
        <f t="shared" si="18"/>
        <v>0</v>
      </c>
      <c r="AD136" s="4" t="s">
        <v>648</v>
      </c>
      <c r="AE136" s="4" t="s">
        <v>649</v>
      </c>
      <c r="AF136" s="4" t="s">
        <v>650</v>
      </c>
    </row>
    <row r="137" spans="1:35" ht="56.25" x14ac:dyDescent="0.25">
      <c r="A137" s="10" t="s">
        <v>651</v>
      </c>
      <c r="B137" s="10"/>
      <c r="C137" s="33" t="s">
        <v>652</v>
      </c>
      <c r="D137" s="72"/>
      <c r="E137" s="105" t="s">
        <v>1401</v>
      </c>
      <c r="F137" s="73" t="s">
        <v>67</v>
      </c>
      <c r="G137" s="74">
        <v>1</v>
      </c>
      <c r="H137" s="39">
        <v>22</v>
      </c>
      <c r="I137" s="39">
        <v>22</v>
      </c>
      <c r="J137" s="20">
        <v>0</v>
      </c>
      <c r="M137" s="21">
        <f t="shared" si="22"/>
        <v>0</v>
      </c>
      <c r="P137" s="22">
        <v>0</v>
      </c>
      <c r="S137" s="21">
        <f t="shared" si="23"/>
        <v>0</v>
      </c>
      <c r="V137" s="9">
        <f t="shared" si="24"/>
        <v>0</v>
      </c>
      <c r="Y137" s="9">
        <f t="shared" si="18"/>
        <v>0</v>
      </c>
      <c r="AD137" s="4" t="s">
        <v>653</v>
      </c>
      <c r="AE137" s="4" t="s">
        <v>654</v>
      </c>
      <c r="AF137" s="4" t="s">
        <v>655</v>
      </c>
    </row>
    <row r="138" spans="1:35" ht="56.25" x14ac:dyDescent="0.25">
      <c r="A138" s="10" t="s">
        <v>656</v>
      </c>
      <c r="B138" s="10"/>
      <c r="C138" s="33" t="s">
        <v>657</v>
      </c>
      <c r="D138" s="32"/>
      <c r="E138" s="105" t="s">
        <v>1401</v>
      </c>
      <c r="F138" s="73" t="s">
        <v>67</v>
      </c>
      <c r="G138" s="74">
        <v>1</v>
      </c>
      <c r="H138" s="39">
        <v>16</v>
      </c>
      <c r="I138" s="39">
        <v>16</v>
      </c>
      <c r="J138" s="20">
        <v>0</v>
      </c>
      <c r="K138" s="36"/>
      <c r="M138" s="21">
        <f t="shared" si="22"/>
        <v>0</v>
      </c>
      <c r="P138" s="22">
        <v>0</v>
      </c>
      <c r="S138" s="21">
        <f t="shared" si="23"/>
        <v>0</v>
      </c>
      <c r="V138" s="9">
        <f t="shared" si="24"/>
        <v>0</v>
      </c>
      <c r="Y138" s="9">
        <f t="shared" si="18"/>
        <v>0</v>
      </c>
      <c r="AD138" s="4" t="s">
        <v>658</v>
      </c>
      <c r="AE138" s="4" t="s">
        <v>659</v>
      </c>
      <c r="AF138" s="4" t="s">
        <v>660</v>
      </c>
    </row>
    <row r="139" spans="1:35" ht="93.75" x14ac:dyDescent="0.25">
      <c r="A139" s="10" t="s">
        <v>661</v>
      </c>
      <c r="B139" s="10" t="s">
        <v>662</v>
      </c>
      <c r="C139" s="11" t="s">
        <v>663</v>
      </c>
      <c r="D139" s="12" t="s">
        <v>284</v>
      </c>
      <c r="E139" s="12"/>
      <c r="F139" s="12" t="s">
        <v>67</v>
      </c>
      <c r="G139" s="13">
        <v>1</v>
      </c>
      <c r="H139" s="13">
        <v>1</v>
      </c>
      <c r="I139" s="13">
        <v>1</v>
      </c>
      <c r="J139" s="14">
        <f>IFERROR(ROUND(SUM(M140,M141)/I139, 2),0)</f>
        <v>0</v>
      </c>
      <c r="K139" s="15">
        <v>0</v>
      </c>
      <c r="L139" s="14">
        <f>J139+ROUND(K139, 2)</f>
        <v>0</v>
      </c>
      <c r="M139" s="14">
        <f>ROUND(J139*I139, 2)</f>
        <v>0</v>
      </c>
      <c r="N139" s="14">
        <f>ROUND(I139*ROUND(K139, 2), 2)</f>
        <v>0</v>
      </c>
      <c r="O139" s="14">
        <f>M139+N139</f>
        <v>0</v>
      </c>
      <c r="P139" s="14">
        <f>IFERROR(ROUND(SUM(S140,S141)/I139, 2),0)</f>
        <v>0</v>
      </c>
      <c r="Q139" s="16">
        <v>0</v>
      </c>
      <c r="R139" s="14">
        <f>P139+ROUND(Q139, 2)</f>
        <v>0</v>
      </c>
      <c r="S139" s="14">
        <f>ROUND(P139*I139, 2)</f>
        <v>0</v>
      </c>
      <c r="T139" s="14">
        <f>ROUND(I139*ROUND(Q139, 2), 2)</f>
        <v>0</v>
      </c>
      <c r="U139" s="14">
        <f>S139+T139</f>
        <v>0</v>
      </c>
      <c r="V139" s="9">
        <f>ROUND(P139 / 1.2, 2)</f>
        <v>0</v>
      </c>
      <c r="W139" s="9">
        <f>ROUND(Q139 / 1.2, 2)</f>
        <v>0</v>
      </c>
      <c r="X139" s="9">
        <f>ROUND(R139 / 1.2, 2)</f>
        <v>0</v>
      </c>
      <c r="Y139" s="9">
        <f t="shared" si="18"/>
        <v>0</v>
      </c>
      <c r="Z139" s="9">
        <f>ROUND(T139 / 1.2, 2)</f>
        <v>0</v>
      </c>
      <c r="AA139" s="9">
        <f>Y139+Z139</f>
        <v>0</v>
      </c>
      <c r="AD139" s="4">
        <v>214425322</v>
      </c>
      <c r="AE139" s="4">
        <v>16743566</v>
      </c>
      <c r="AG139" s="4" t="s">
        <v>664</v>
      </c>
      <c r="AH139" s="4" t="s">
        <v>665</v>
      </c>
      <c r="AI139" s="4" t="s">
        <v>58</v>
      </c>
    </row>
    <row r="140" spans="1:35" ht="37.5" x14ac:dyDescent="0.25">
      <c r="A140" s="10" t="s">
        <v>666</v>
      </c>
      <c r="B140" s="10"/>
      <c r="C140" s="17" t="s">
        <v>622</v>
      </c>
      <c r="D140" s="12"/>
      <c r="E140" s="12"/>
      <c r="F140" s="18" t="s">
        <v>67</v>
      </c>
      <c r="G140" s="19">
        <v>1</v>
      </c>
      <c r="H140" s="23">
        <v>1</v>
      </c>
      <c r="I140" s="23">
        <v>1</v>
      </c>
      <c r="J140" s="20">
        <v>0</v>
      </c>
      <c r="M140" s="21">
        <f>ROUND(ROUND(J140, 2)*I140, 2)</f>
        <v>0</v>
      </c>
      <c r="P140" s="22">
        <v>0</v>
      </c>
      <c r="S140" s="21">
        <f>ROUND(ROUND(P140, 2)*I140, 2)</f>
        <v>0</v>
      </c>
      <c r="V140" s="9">
        <f>ROUND(ROUND(P140, 2)/1.2, 2)</f>
        <v>0</v>
      </c>
      <c r="Y140" s="9">
        <f t="shared" si="18"/>
        <v>0</v>
      </c>
      <c r="AD140" s="4" t="s">
        <v>667</v>
      </c>
      <c r="AE140" s="4" t="s">
        <v>668</v>
      </c>
      <c r="AF140" s="4" t="s">
        <v>625</v>
      </c>
    </row>
    <row r="141" spans="1:35" ht="56.25" x14ac:dyDescent="0.25">
      <c r="A141" s="10" t="s">
        <v>669</v>
      </c>
      <c r="B141" s="10"/>
      <c r="C141" s="33" t="s">
        <v>670</v>
      </c>
      <c r="D141" s="12"/>
      <c r="E141" s="12"/>
      <c r="F141" s="18" t="s">
        <v>67</v>
      </c>
      <c r="G141" s="19">
        <v>1</v>
      </c>
      <c r="H141" s="23">
        <v>1</v>
      </c>
      <c r="I141" s="23">
        <v>1</v>
      </c>
      <c r="J141" s="20">
        <v>0</v>
      </c>
      <c r="M141" s="21">
        <f>ROUND(ROUND(J141, 2)*I141, 2)</f>
        <v>0</v>
      </c>
      <c r="P141" s="22">
        <v>0</v>
      </c>
      <c r="S141" s="21">
        <f>ROUND(ROUND(P141, 2)*I141, 2)</f>
        <v>0</v>
      </c>
      <c r="V141" s="9">
        <f>ROUND(ROUND(P141, 2)/1.2, 2)</f>
        <v>0</v>
      </c>
      <c r="Y141" s="9">
        <f t="shared" si="18"/>
        <v>0</v>
      </c>
      <c r="AD141" s="4" t="s">
        <v>671</v>
      </c>
      <c r="AE141" s="4" t="s">
        <v>672</v>
      </c>
      <c r="AF141" s="4" t="s">
        <v>673</v>
      </c>
    </row>
    <row r="142" spans="1:35" ht="16.899999999999999" customHeight="1" x14ac:dyDescent="0.25">
      <c r="A142" s="10" t="s">
        <v>674</v>
      </c>
      <c r="B142" s="10" t="s">
        <v>675</v>
      </c>
      <c r="C142" s="122" t="s">
        <v>676</v>
      </c>
      <c r="D142" s="123"/>
      <c r="E142" s="123"/>
      <c r="F142" s="123"/>
      <c r="G142" s="123"/>
      <c r="H142" s="123"/>
      <c r="I142" s="124"/>
      <c r="M142" s="6">
        <f>SUM(M143,M145)</f>
        <v>0</v>
      </c>
      <c r="N142" s="6">
        <f>SUM(N143,N145)</f>
        <v>0</v>
      </c>
      <c r="O142" s="6">
        <f>SUM(O143,O145)</f>
        <v>0</v>
      </c>
      <c r="S142" s="6">
        <f>SUM(S143,S145)</f>
        <v>0</v>
      </c>
      <c r="T142" s="6">
        <f>SUM(T143,T145)</f>
        <v>0</v>
      </c>
      <c r="U142" s="6">
        <f>SUM(U143,U145)</f>
        <v>0</v>
      </c>
      <c r="Y142" s="9">
        <f>SUM(Y143,Y145)</f>
        <v>0</v>
      </c>
      <c r="Z142" s="9">
        <f>SUM(Z143,Z145)</f>
        <v>0</v>
      </c>
      <c r="AA142" s="9">
        <f>SUM(AA143,AA145)</f>
        <v>0</v>
      </c>
      <c r="AD142" s="4">
        <v>214425323</v>
      </c>
      <c r="AE142" s="4">
        <v>16743581</v>
      </c>
    </row>
    <row r="143" spans="1:35" ht="93.75" x14ac:dyDescent="0.25">
      <c r="A143" s="10" t="s">
        <v>677</v>
      </c>
      <c r="B143" s="10" t="s">
        <v>678</v>
      </c>
      <c r="C143" s="11" t="s">
        <v>679</v>
      </c>
      <c r="D143" s="12" t="s">
        <v>284</v>
      </c>
      <c r="E143" s="48"/>
      <c r="F143" s="12" t="s">
        <v>67</v>
      </c>
      <c r="G143" s="13">
        <v>1</v>
      </c>
      <c r="H143" s="13">
        <v>174</v>
      </c>
      <c r="I143" s="13">
        <v>174</v>
      </c>
      <c r="J143" s="14">
        <f>IFERROR(ROUND(SUM(M144)/I143, 2),0)</f>
        <v>0</v>
      </c>
      <c r="K143" s="15">
        <v>0</v>
      </c>
      <c r="L143" s="14">
        <f>J143+ROUND(K143, 2)</f>
        <v>0</v>
      </c>
      <c r="M143" s="14">
        <f>ROUND(J143*I143, 2)</f>
        <v>0</v>
      </c>
      <c r="N143" s="14">
        <f>ROUND(I143*ROUND(K143, 2), 2)</f>
        <v>0</v>
      </c>
      <c r="O143" s="14">
        <f>M143+N143</f>
        <v>0</v>
      </c>
      <c r="P143" s="14">
        <f>IFERROR(ROUND(SUM(S144)/I143, 2),0)</f>
        <v>0</v>
      </c>
      <c r="Q143" s="16">
        <v>0</v>
      </c>
      <c r="R143" s="14">
        <f>P143+ROUND(Q143, 2)</f>
        <v>0</v>
      </c>
      <c r="S143" s="14">
        <f>ROUND(P143*I143, 2)</f>
        <v>0</v>
      </c>
      <c r="T143" s="14">
        <f>ROUND(I143*ROUND(Q143, 2), 2)</f>
        <v>0</v>
      </c>
      <c r="U143" s="14">
        <f>S143+T143</f>
        <v>0</v>
      </c>
      <c r="V143" s="9">
        <f>ROUND(P143 / 1.2, 2)</f>
        <v>0</v>
      </c>
      <c r="W143" s="9">
        <f>ROUND(Q143 / 1.2, 2)</f>
        <v>0</v>
      </c>
      <c r="X143" s="9">
        <f>ROUND(R143 / 1.2, 2)</f>
        <v>0</v>
      </c>
      <c r="Y143" s="9">
        <f>ROUND(S143 / 1.2, 2)</f>
        <v>0</v>
      </c>
      <c r="Z143" s="9">
        <f>ROUND(T143 / 1.2, 2)</f>
        <v>0</v>
      </c>
      <c r="AA143" s="9">
        <f>Y143+Z143</f>
        <v>0</v>
      </c>
      <c r="AD143" s="4">
        <v>214425325</v>
      </c>
      <c r="AE143" s="4">
        <v>16743561</v>
      </c>
      <c r="AG143" s="4" t="s">
        <v>680</v>
      </c>
      <c r="AH143" s="4" t="s">
        <v>681</v>
      </c>
      <c r="AI143" s="4" t="s">
        <v>58</v>
      </c>
    </row>
    <row r="144" spans="1:35" ht="56.25" x14ac:dyDescent="0.25">
      <c r="A144" s="10" t="s">
        <v>682</v>
      </c>
      <c r="B144" s="10"/>
      <c r="C144" s="33" t="s">
        <v>683</v>
      </c>
      <c r="D144" s="72"/>
      <c r="E144" s="105" t="s">
        <v>1399</v>
      </c>
      <c r="F144" s="73" t="s">
        <v>67</v>
      </c>
      <c r="G144" s="74">
        <v>1</v>
      </c>
      <c r="H144" s="39">
        <v>174</v>
      </c>
      <c r="I144" s="39">
        <v>174</v>
      </c>
      <c r="J144" s="20">
        <v>0</v>
      </c>
      <c r="M144" s="21">
        <f>ROUND(ROUND(J144, 2)*I144, 2)</f>
        <v>0</v>
      </c>
      <c r="P144" s="22">
        <v>0</v>
      </c>
      <c r="S144" s="21">
        <f>ROUND(ROUND(P144, 2)*I144, 2)</f>
        <v>0</v>
      </c>
      <c r="V144" s="9">
        <f>ROUND(ROUND(P144, 2)/1.2, 2)</f>
        <v>0</v>
      </c>
      <c r="Y144" s="9">
        <f>ROUND(S144 / 1.2, 2)</f>
        <v>0</v>
      </c>
      <c r="AD144" s="4" t="s">
        <v>684</v>
      </c>
      <c r="AE144" s="4" t="s">
        <v>685</v>
      </c>
      <c r="AF144" s="4" t="s">
        <v>686</v>
      </c>
    </row>
    <row r="145" spans="1:35" ht="93.75" x14ac:dyDescent="0.25">
      <c r="A145" s="10" t="s">
        <v>687</v>
      </c>
      <c r="B145" s="10" t="s">
        <v>688</v>
      </c>
      <c r="C145" s="11" t="s">
        <v>689</v>
      </c>
      <c r="D145" s="12" t="s">
        <v>284</v>
      </c>
      <c r="E145" s="12"/>
      <c r="F145" s="12" t="s">
        <v>67</v>
      </c>
      <c r="G145" s="13">
        <v>1</v>
      </c>
      <c r="H145" s="13">
        <v>20</v>
      </c>
      <c r="I145" s="13">
        <v>20</v>
      </c>
      <c r="J145" s="14">
        <f>IFERROR(ROUND(SUM(M146,M147,M148)/I145, 2),0)</f>
        <v>0</v>
      </c>
      <c r="K145" s="15">
        <v>0</v>
      </c>
      <c r="L145" s="14">
        <f>J145+ROUND(K145, 2)</f>
        <v>0</v>
      </c>
      <c r="M145" s="14">
        <f>ROUND(J145*I145, 2)</f>
        <v>0</v>
      </c>
      <c r="N145" s="14">
        <f>ROUND(I145*ROUND(K145, 2), 2)</f>
        <v>0</v>
      </c>
      <c r="O145" s="14">
        <f>M145+N145</f>
        <v>0</v>
      </c>
      <c r="P145" s="14">
        <f>IFERROR(ROUND(SUM(S146,S147,S148)/I145, 2),0)</f>
        <v>0</v>
      </c>
      <c r="Q145" s="16">
        <v>0</v>
      </c>
      <c r="R145" s="14">
        <f>P145+ROUND(Q145, 2)</f>
        <v>0</v>
      </c>
      <c r="S145" s="14">
        <f>ROUND(P145*I145, 2)</f>
        <v>0</v>
      </c>
      <c r="T145" s="14">
        <f>ROUND(I145*ROUND(Q145, 2), 2)</f>
        <v>0</v>
      </c>
      <c r="U145" s="14">
        <f>S145+T145</f>
        <v>0</v>
      </c>
      <c r="V145" s="9">
        <f>ROUND(P145 / 1.2, 2)</f>
        <v>0</v>
      </c>
      <c r="W145" s="9">
        <f>ROUND(Q145 / 1.2, 2)</f>
        <v>0</v>
      </c>
      <c r="X145" s="9">
        <f>ROUND(R145 / 1.2, 2)</f>
        <v>0</v>
      </c>
      <c r="Y145" s="9">
        <f>ROUND(S145 / 1.2, 2)</f>
        <v>0</v>
      </c>
      <c r="Z145" s="9">
        <f>ROUND(T145 / 1.2, 2)</f>
        <v>0</v>
      </c>
      <c r="AA145" s="9">
        <f>Y145+Z145</f>
        <v>0</v>
      </c>
      <c r="AD145" s="4">
        <v>214425327</v>
      </c>
      <c r="AE145" s="4">
        <v>16743612</v>
      </c>
      <c r="AG145" s="4" t="s">
        <v>690</v>
      </c>
      <c r="AH145" s="4" t="s">
        <v>691</v>
      </c>
      <c r="AI145" s="4" t="s">
        <v>58</v>
      </c>
    </row>
    <row r="146" spans="1:35" ht="56.25" x14ac:dyDescent="0.25">
      <c r="A146" s="10" t="s">
        <v>692</v>
      </c>
      <c r="B146" s="10"/>
      <c r="C146" s="17" t="s">
        <v>693</v>
      </c>
      <c r="D146" s="12"/>
      <c r="E146" s="12"/>
      <c r="F146" s="18" t="s">
        <v>67</v>
      </c>
      <c r="G146" s="19">
        <v>1</v>
      </c>
      <c r="H146" s="23">
        <v>7</v>
      </c>
      <c r="I146" s="23">
        <v>7</v>
      </c>
      <c r="J146" s="20">
        <v>0</v>
      </c>
      <c r="M146" s="21">
        <f>ROUND(ROUND(J146, 2)*I146, 2)</f>
        <v>0</v>
      </c>
      <c r="P146" s="22">
        <v>0</v>
      </c>
      <c r="S146" s="21">
        <f>ROUND(ROUND(P146, 2)*I146, 2)</f>
        <v>0</v>
      </c>
      <c r="V146" s="9">
        <f>ROUND(ROUND(P146, 2)/1.2, 2)</f>
        <v>0</v>
      </c>
      <c r="Y146" s="9">
        <f>ROUND(S146 / 1.2, 2)</f>
        <v>0</v>
      </c>
      <c r="AD146" s="4" t="s">
        <v>694</v>
      </c>
      <c r="AE146" s="4" t="s">
        <v>695</v>
      </c>
      <c r="AF146" s="4" t="s">
        <v>696</v>
      </c>
    </row>
    <row r="147" spans="1:35" ht="56.25" x14ac:dyDescent="0.25">
      <c r="A147" s="10" t="s">
        <v>697</v>
      </c>
      <c r="B147" s="10"/>
      <c r="C147" s="17" t="s">
        <v>698</v>
      </c>
      <c r="D147" s="12"/>
      <c r="E147" s="12"/>
      <c r="F147" s="18" t="s">
        <v>67</v>
      </c>
      <c r="G147" s="19">
        <v>1</v>
      </c>
      <c r="H147" s="23">
        <v>13</v>
      </c>
      <c r="I147" s="23">
        <v>13</v>
      </c>
      <c r="J147" s="20">
        <v>0</v>
      </c>
      <c r="M147" s="21">
        <f>ROUND(ROUND(J147, 2)*I147, 2)</f>
        <v>0</v>
      </c>
      <c r="P147" s="22">
        <v>0</v>
      </c>
      <c r="S147" s="21">
        <f>ROUND(ROUND(P147, 2)*I147, 2)</f>
        <v>0</v>
      </c>
      <c r="V147" s="9">
        <f>ROUND(ROUND(P147, 2)/1.2, 2)</f>
        <v>0</v>
      </c>
      <c r="Y147" s="9">
        <f>ROUND(S147 / 1.2, 2)</f>
        <v>0</v>
      </c>
      <c r="AD147" s="4" t="s">
        <v>699</v>
      </c>
      <c r="AE147" s="4" t="s">
        <v>700</v>
      </c>
      <c r="AF147" s="4" t="s">
        <v>701</v>
      </c>
    </row>
    <row r="148" spans="1:35" ht="18.75" x14ac:dyDescent="0.25">
      <c r="A148" s="10" t="s">
        <v>702</v>
      </c>
      <c r="B148" s="10"/>
      <c r="C148" s="17" t="s">
        <v>703</v>
      </c>
      <c r="D148" s="12"/>
      <c r="E148" s="12"/>
      <c r="F148" s="18" t="s">
        <v>67</v>
      </c>
      <c r="G148" s="19">
        <v>1</v>
      </c>
      <c r="H148" s="23">
        <v>20</v>
      </c>
      <c r="I148" s="23">
        <v>20</v>
      </c>
      <c r="J148" s="20">
        <v>0</v>
      </c>
      <c r="M148" s="21">
        <f>ROUND(ROUND(J148, 2)*I148, 2)</f>
        <v>0</v>
      </c>
      <c r="P148" s="22">
        <v>0</v>
      </c>
      <c r="S148" s="21">
        <f>ROUND(ROUND(P148, 2)*I148, 2)</f>
        <v>0</v>
      </c>
      <c r="V148" s="9">
        <f>ROUND(ROUND(P148, 2)/1.2, 2)</f>
        <v>0</v>
      </c>
      <c r="Y148" s="9">
        <f>ROUND(S148 / 1.2, 2)</f>
        <v>0</v>
      </c>
      <c r="AD148" s="4" t="s">
        <v>704</v>
      </c>
      <c r="AE148" s="4" t="s">
        <v>705</v>
      </c>
      <c r="AF148" s="4" t="s">
        <v>706</v>
      </c>
    </row>
    <row r="149" spans="1:35" ht="16.899999999999999" customHeight="1" x14ac:dyDescent="0.25">
      <c r="A149" s="10" t="s">
        <v>707</v>
      </c>
      <c r="B149" s="10" t="s">
        <v>708</v>
      </c>
      <c r="C149" s="122" t="s">
        <v>709</v>
      </c>
      <c r="D149" s="123"/>
      <c r="E149" s="123"/>
      <c r="F149" s="123"/>
      <c r="G149" s="123"/>
      <c r="H149" s="123"/>
      <c r="I149" s="124"/>
      <c r="M149" s="6">
        <f>SUM(M150,M170,M178,M185,M206,M218,M225,M227)</f>
        <v>4518872.5600000005</v>
      </c>
      <c r="N149" s="6">
        <f>SUM(N150,N170,N178,N185,N206,N218,N225,N227)</f>
        <v>0</v>
      </c>
      <c r="O149" s="6">
        <f>SUM(O150,O170,O178,O185,O206,O218,O225,O227)</f>
        <v>4518872.5600000005</v>
      </c>
      <c r="S149" s="6">
        <f>SUM(S150,S170,S178,S185,S206,S218,S225,S227)</f>
        <v>0</v>
      </c>
      <c r="T149" s="6">
        <f>SUM(T150,T170,T178,T185,T206,T218,T225,T227)</f>
        <v>0</v>
      </c>
      <c r="U149" s="6">
        <f>SUM(U150,U170,U178,U185,U206,U218,U225,U227)</f>
        <v>0</v>
      </c>
      <c r="Y149" s="9">
        <f>SUM(Y150,Y170,Y178,Y185,Y206,Y218,Y225,Y227)</f>
        <v>0</v>
      </c>
      <c r="Z149" s="9">
        <f>SUM(Z150,Z170,Z178,Z185,Z206,Z218,Z225,Z227)</f>
        <v>0</v>
      </c>
      <c r="AA149" s="9">
        <f>SUM(AA150,AA170,AA178,AA185,AA206,AA218,AA225,AA227)</f>
        <v>0</v>
      </c>
      <c r="AD149" s="4">
        <v>214425328</v>
      </c>
      <c r="AE149" s="4">
        <v>16743589</v>
      </c>
    </row>
    <row r="150" spans="1:35" ht="110.25" x14ac:dyDescent="0.25">
      <c r="A150" s="10" t="s">
        <v>710</v>
      </c>
      <c r="B150" s="10" t="s">
        <v>711</v>
      </c>
      <c r="C150" s="11" t="s">
        <v>712</v>
      </c>
      <c r="D150" s="12" t="s">
        <v>284</v>
      </c>
      <c r="E150" s="141" t="s">
        <v>1426</v>
      </c>
      <c r="F150" s="12" t="s">
        <v>67</v>
      </c>
      <c r="G150" s="13">
        <v>1</v>
      </c>
      <c r="H150" s="13">
        <v>249</v>
      </c>
      <c r="I150" s="13">
        <v>249</v>
      </c>
      <c r="J150" s="14">
        <f>IFERROR(ROUND(SUM(M151,M152,M153,M154,M155,M156,M157,M158,M159,M160,M161,M162,M163,M164,M165,M166,M167,M168,M169)/I150, 2),0)</f>
        <v>4726.6400000000003</v>
      </c>
      <c r="K150" s="15">
        <v>0</v>
      </c>
      <c r="L150" s="14">
        <f>J150+ROUND(K150, 2)</f>
        <v>4726.6400000000003</v>
      </c>
      <c r="M150" s="14">
        <f>ROUND(J150*I150, 2)</f>
        <v>1176933.3600000001</v>
      </c>
      <c r="N150" s="14">
        <f>ROUND(I150*ROUND(K150, 2), 2)</f>
        <v>0</v>
      </c>
      <c r="O150" s="14">
        <f>M150+N150</f>
        <v>1176933.3600000001</v>
      </c>
      <c r="P150" s="14">
        <f>IFERROR(ROUND(SUM(S151,S152,S153,S154,S155,S156,S157,S158,S159,S160,S161,S162,S163,S164,S165,S166,S167,S168,S169)/I150, 2),0)</f>
        <v>0</v>
      </c>
      <c r="Q150" s="16">
        <v>0</v>
      </c>
      <c r="R150" s="14">
        <f>P150+ROUND(Q150, 2)</f>
        <v>0</v>
      </c>
      <c r="S150" s="14">
        <f>ROUND(P150*I150, 2)</f>
        <v>0</v>
      </c>
      <c r="T150" s="14">
        <f>ROUND(I150*ROUND(Q150, 2), 2)</f>
        <v>0</v>
      </c>
      <c r="U150" s="14">
        <f>S150+T150</f>
        <v>0</v>
      </c>
      <c r="V150" s="9">
        <f>ROUND(P150 / 1.2, 2)</f>
        <v>0</v>
      </c>
      <c r="W150" s="9">
        <f>ROUND(Q150 / 1.2, 2)</f>
        <v>0</v>
      </c>
      <c r="X150" s="9">
        <f>ROUND(R150 / 1.2, 2)</f>
        <v>0</v>
      </c>
      <c r="Y150" s="9">
        <f>ROUND(S150 / 1.2, 2)</f>
        <v>0</v>
      </c>
      <c r="Z150" s="9">
        <f>ROUND(T150 / 1.2, 2)</f>
        <v>0</v>
      </c>
      <c r="AA150" s="9">
        <f>Y150+Z150</f>
        <v>0</v>
      </c>
      <c r="AD150" s="4">
        <v>214425330</v>
      </c>
      <c r="AE150" s="4">
        <v>16743636</v>
      </c>
      <c r="AG150" s="4" t="s">
        <v>713</v>
      </c>
      <c r="AH150" s="4" t="s">
        <v>714</v>
      </c>
      <c r="AI150" s="4" t="s">
        <v>58</v>
      </c>
    </row>
    <row r="151" spans="1:35" ht="93.75" x14ac:dyDescent="0.25">
      <c r="A151" s="10" t="s">
        <v>715</v>
      </c>
      <c r="B151" s="10"/>
      <c r="C151" s="34" t="s">
        <v>716</v>
      </c>
      <c r="D151" s="12"/>
      <c r="E151" s="12"/>
      <c r="F151" s="18" t="s">
        <v>67</v>
      </c>
      <c r="G151" s="19">
        <v>1</v>
      </c>
      <c r="H151" s="23">
        <v>14</v>
      </c>
      <c r="I151" s="23">
        <v>14</v>
      </c>
      <c r="J151" s="49">
        <v>5840.6985699999996</v>
      </c>
      <c r="K151" s="78"/>
      <c r="L151" s="77"/>
      <c r="M151" s="21">
        <f t="shared" ref="M151:M168" si="25">ROUND(ROUND(J151, 2)*I151, 2)</f>
        <v>81769.8</v>
      </c>
      <c r="P151" s="22">
        <v>0</v>
      </c>
      <c r="S151" s="21">
        <f t="shared" ref="S151:S169" si="26">ROUND(ROUND(P151, 2)*I151, 2)</f>
        <v>0</v>
      </c>
      <c r="V151" s="9">
        <f t="shared" ref="V151:V169" si="27">ROUND(ROUND(P151, 2)/1.2, 2)</f>
        <v>0</v>
      </c>
      <c r="Y151" s="9">
        <f t="shared" ref="Y151:Y182" si="28">ROUND(S151 / 1.2, 2)</f>
        <v>0</v>
      </c>
      <c r="AD151" s="4" t="s">
        <v>717</v>
      </c>
      <c r="AE151" s="4" t="s">
        <v>718</v>
      </c>
      <c r="AF151" s="4" t="s">
        <v>719</v>
      </c>
    </row>
    <row r="152" spans="1:35" ht="93.75" x14ac:dyDescent="0.25">
      <c r="A152" s="10" t="s">
        <v>720</v>
      </c>
      <c r="B152" s="10"/>
      <c r="C152" s="34" t="s">
        <v>721</v>
      </c>
      <c r="D152" s="12"/>
      <c r="E152" s="12"/>
      <c r="F152" s="18" t="s">
        <v>67</v>
      </c>
      <c r="G152" s="19">
        <v>1</v>
      </c>
      <c r="H152" s="23">
        <v>2</v>
      </c>
      <c r="I152" s="23">
        <v>2</v>
      </c>
      <c r="J152" s="49">
        <v>4318.6499999999996</v>
      </c>
      <c r="K152" s="38"/>
      <c r="L152" s="75"/>
      <c r="M152" s="21">
        <f t="shared" si="25"/>
        <v>8637.2999999999993</v>
      </c>
      <c r="P152" s="22">
        <v>0</v>
      </c>
      <c r="S152" s="21">
        <f t="shared" si="26"/>
        <v>0</v>
      </c>
      <c r="V152" s="9">
        <f t="shared" si="27"/>
        <v>0</v>
      </c>
      <c r="Y152" s="9">
        <f t="shared" si="28"/>
        <v>0</v>
      </c>
      <c r="AD152" s="4" t="s">
        <v>722</v>
      </c>
      <c r="AE152" s="4" t="s">
        <v>723</v>
      </c>
      <c r="AF152" s="4" t="s">
        <v>724</v>
      </c>
    </row>
    <row r="153" spans="1:35" ht="93.75" x14ac:dyDescent="0.25">
      <c r="A153" s="10" t="s">
        <v>725</v>
      </c>
      <c r="B153" s="10"/>
      <c r="C153" s="34" t="s">
        <v>726</v>
      </c>
      <c r="D153" s="12"/>
      <c r="E153" s="12"/>
      <c r="F153" s="18" t="s">
        <v>67</v>
      </c>
      <c r="G153" s="19">
        <v>1</v>
      </c>
      <c r="H153" s="23">
        <v>9</v>
      </c>
      <c r="I153" s="23">
        <v>9</v>
      </c>
      <c r="J153" s="49">
        <v>6363</v>
      </c>
      <c r="K153" s="38"/>
      <c r="L153" s="75"/>
      <c r="M153" s="21">
        <f t="shared" si="25"/>
        <v>57267</v>
      </c>
      <c r="P153" s="22">
        <v>0</v>
      </c>
      <c r="S153" s="21">
        <f t="shared" si="26"/>
        <v>0</v>
      </c>
      <c r="V153" s="9">
        <f t="shared" si="27"/>
        <v>0</v>
      </c>
      <c r="Y153" s="9">
        <f t="shared" si="28"/>
        <v>0</v>
      </c>
      <c r="AD153" s="4" t="s">
        <v>727</v>
      </c>
      <c r="AE153" s="4" t="s">
        <v>728</v>
      </c>
      <c r="AF153" s="4" t="s">
        <v>729</v>
      </c>
    </row>
    <row r="154" spans="1:35" ht="93.75" x14ac:dyDescent="0.25">
      <c r="A154" s="10" t="s">
        <v>730</v>
      </c>
      <c r="B154" s="10"/>
      <c r="C154" s="34" t="s">
        <v>731</v>
      </c>
      <c r="D154" s="12"/>
      <c r="E154" s="12"/>
      <c r="F154" s="18" t="s">
        <v>67</v>
      </c>
      <c r="G154" s="19">
        <v>1</v>
      </c>
      <c r="H154" s="23">
        <v>6</v>
      </c>
      <c r="I154" s="23">
        <v>6</v>
      </c>
      <c r="J154" s="49">
        <v>4794.93</v>
      </c>
      <c r="K154" s="38"/>
      <c r="M154" s="21">
        <f t="shared" si="25"/>
        <v>28769.58</v>
      </c>
      <c r="P154" s="22">
        <v>0</v>
      </c>
      <c r="S154" s="21">
        <f t="shared" si="26"/>
        <v>0</v>
      </c>
      <c r="V154" s="9">
        <f t="shared" si="27"/>
        <v>0</v>
      </c>
      <c r="Y154" s="9">
        <f t="shared" si="28"/>
        <v>0</v>
      </c>
      <c r="AD154" s="4" t="s">
        <v>732</v>
      </c>
      <c r="AE154" s="4" t="s">
        <v>733</v>
      </c>
      <c r="AF154" s="4" t="s">
        <v>734</v>
      </c>
    </row>
    <row r="155" spans="1:35" ht="93.75" x14ac:dyDescent="0.25">
      <c r="A155" s="10" t="s">
        <v>735</v>
      </c>
      <c r="B155" s="10"/>
      <c r="C155" s="34" t="s">
        <v>736</v>
      </c>
      <c r="D155" s="12"/>
      <c r="E155" s="12"/>
      <c r="F155" s="18" t="s">
        <v>67</v>
      </c>
      <c r="G155" s="19">
        <v>1</v>
      </c>
      <c r="H155" s="23">
        <v>3</v>
      </c>
      <c r="I155" s="23">
        <v>3</v>
      </c>
      <c r="J155" s="49">
        <v>5150.88</v>
      </c>
      <c r="K155" s="38"/>
      <c r="M155" s="21">
        <f t="shared" si="25"/>
        <v>15452.64</v>
      </c>
      <c r="P155" s="22">
        <v>0</v>
      </c>
      <c r="S155" s="21">
        <f t="shared" si="26"/>
        <v>0</v>
      </c>
      <c r="V155" s="9">
        <f t="shared" si="27"/>
        <v>0</v>
      </c>
      <c r="Y155" s="9">
        <f t="shared" si="28"/>
        <v>0</v>
      </c>
      <c r="AD155" s="4" t="s">
        <v>737</v>
      </c>
      <c r="AE155" s="4" t="s">
        <v>738</v>
      </c>
      <c r="AF155" s="4" t="s">
        <v>739</v>
      </c>
    </row>
    <row r="156" spans="1:35" ht="93.75" x14ac:dyDescent="0.25">
      <c r="A156" s="10" t="s">
        <v>740</v>
      </c>
      <c r="B156" s="10"/>
      <c r="C156" s="34" t="s">
        <v>741</v>
      </c>
      <c r="D156" s="12"/>
      <c r="E156" s="12"/>
      <c r="F156" s="18" t="s">
        <v>67</v>
      </c>
      <c r="G156" s="19">
        <v>1</v>
      </c>
      <c r="H156" s="23">
        <v>7</v>
      </c>
      <c r="I156" s="39">
        <v>7</v>
      </c>
      <c r="J156" s="49">
        <v>4221</v>
      </c>
      <c r="K156" s="38"/>
      <c r="M156" s="21">
        <f t="shared" si="25"/>
        <v>29547</v>
      </c>
      <c r="P156" s="22">
        <v>0</v>
      </c>
      <c r="S156" s="21">
        <f t="shared" si="26"/>
        <v>0</v>
      </c>
      <c r="V156" s="9">
        <f t="shared" si="27"/>
        <v>0</v>
      </c>
      <c r="Y156" s="9">
        <f t="shared" si="28"/>
        <v>0</v>
      </c>
      <c r="AD156" s="4" t="s">
        <v>742</v>
      </c>
      <c r="AE156" s="4" t="s">
        <v>743</v>
      </c>
      <c r="AF156" s="4" t="s">
        <v>744</v>
      </c>
    </row>
    <row r="157" spans="1:35" ht="93.75" x14ac:dyDescent="0.25">
      <c r="A157" s="10" t="s">
        <v>745</v>
      </c>
      <c r="B157" s="10"/>
      <c r="C157" s="34" t="s">
        <v>746</v>
      </c>
      <c r="D157" s="12"/>
      <c r="E157" s="12"/>
      <c r="F157" s="18" t="s">
        <v>67</v>
      </c>
      <c r="G157" s="19">
        <v>1</v>
      </c>
      <c r="H157" s="23">
        <v>3</v>
      </c>
      <c r="I157" s="23">
        <v>3</v>
      </c>
      <c r="J157" s="49">
        <v>4496.3100000000004</v>
      </c>
      <c r="K157" s="38"/>
      <c r="M157" s="21">
        <f t="shared" si="25"/>
        <v>13488.93</v>
      </c>
      <c r="P157" s="22">
        <v>0</v>
      </c>
      <c r="S157" s="21">
        <f t="shared" si="26"/>
        <v>0</v>
      </c>
      <c r="V157" s="9">
        <f t="shared" si="27"/>
        <v>0</v>
      </c>
      <c r="Y157" s="9">
        <f t="shared" si="28"/>
        <v>0</v>
      </c>
      <c r="AD157" s="4" t="s">
        <v>747</v>
      </c>
      <c r="AE157" s="4" t="s">
        <v>748</v>
      </c>
      <c r="AF157" s="4" t="s">
        <v>749</v>
      </c>
    </row>
    <row r="158" spans="1:35" ht="75" x14ac:dyDescent="0.25">
      <c r="A158" s="10" t="s">
        <v>750</v>
      </c>
      <c r="B158" s="10"/>
      <c r="C158" s="34" t="s">
        <v>751</v>
      </c>
      <c r="D158" s="12"/>
      <c r="E158" s="12"/>
      <c r="F158" s="18" t="s">
        <v>67</v>
      </c>
      <c r="G158" s="19">
        <v>1</v>
      </c>
      <c r="H158" s="23">
        <v>2</v>
      </c>
      <c r="I158" s="23">
        <v>2</v>
      </c>
      <c r="J158" s="49">
        <v>4769.7299999999996</v>
      </c>
      <c r="K158" s="38"/>
      <c r="M158" s="21">
        <f t="shared" si="25"/>
        <v>9539.4599999999991</v>
      </c>
      <c r="P158" s="22">
        <v>0</v>
      </c>
      <c r="S158" s="21">
        <f t="shared" si="26"/>
        <v>0</v>
      </c>
      <c r="V158" s="9">
        <f t="shared" si="27"/>
        <v>0</v>
      </c>
      <c r="Y158" s="9">
        <f t="shared" si="28"/>
        <v>0</v>
      </c>
      <c r="AD158" s="4" t="s">
        <v>752</v>
      </c>
      <c r="AE158" s="4" t="s">
        <v>753</v>
      </c>
      <c r="AF158" s="4" t="s">
        <v>754</v>
      </c>
    </row>
    <row r="159" spans="1:35" ht="75" x14ac:dyDescent="0.25">
      <c r="A159" s="10" t="s">
        <v>755</v>
      </c>
      <c r="B159" s="10"/>
      <c r="C159" s="34" t="s">
        <v>756</v>
      </c>
      <c r="D159" s="12"/>
      <c r="E159" s="12"/>
      <c r="F159" s="18" t="s">
        <v>67</v>
      </c>
      <c r="G159" s="19">
        <v>1</v>
      </c>
      <c r="H159" s="23">
        <v>31</v>
      </c>
      <c r="I159" s="23">
        <v>31</v>
      </c>
      <c r="J159" s="49">
        <v>4417.5599999999995</v>
      </c>
      <c r="K159" s="38"/>
      <c r="M159" s="21">
        <f t="shared" si="25"/>
        <v>136944.35999999999</v>
      </c>
      <c r="P159" s="22">
        <v>0</v>
      </c>
      <c r="S159" s="21">
        <f t="shared" si="26"/>
        <v>0</v>
      </c>
      <c r="V159" s="9">
        <f t="shared" si="27"/>
        <v>0</v>
      </c>
      <c r="Y159" s="9">
        <f t="shared" si="28"/>
        <v>0</v>
      </c>
      <c r="AD159" s="4" t="s">
        <v>757</v>
      </c>
      <c r="AE159" s="4" t="s">
        <v>758</v>
      </c>
      <c r="AF159" s="4" t="s">
        <v>759</v>
      </c>
    </row>
    <row r="160" spans="1:35" ht="75" x14ac:dyDescent="0.25">
      <c r="A160" s="10" t="s">
        <v>760</v>
      </c>
      <c r="B160" s="10"/>
      <c r="C160" s="34" t="s">
        <v>761</v>
      </c>
      <c r="D160" s="12"/>
      <c r="E160" s="12"/>
      <c r="F160" s="18" t="s">
        <v>67</v>
      </c>
      <c r="G160" s="19">
        <v>1</v>
      </c>
      <c r="H160" s="23">
        <v>16</v>
      </c>
      <c r="I160" s="23">
        <v>16</v>
      </c>
      <c r="J160" s="49">
        <v>5407.29</v>
      </c>
      <c r="K160" s="38"/>
      <c r="M160" s="21">
        <f t="shared" si="25"/>
        <v>86516.64</v>
      </c>
      <c r="P160" s="22">
        <v>0</v>
      </c>
      <c r="S160" s="21">
        <f t="shared" si="26"/>
        <v>0</v>
      </c>
      <c r="V160" s="9">
        <f t="shared" si="27"/>
        <v>0</v>
      </c>
      <c r="Y160" s="9">
        <f t="shared" si="28"/>
        <v>0</v>
      </c>
      <c r="AD160" s="4" t="s">
        <v>762</v>
      </c>
      <c r="AE160" s="4" t="s">
        <v>763</v>
      </c>
      <c r="AF160" s="4" t="s">
        <v>764</v>
      </c>
    </row>
    <row r="161" spans="1:35" ht="75" x14ac:dyDescent="0.25">
      <c r="A161" s="10" t="s">
        <v>765</v>
      </c>
      <c r="B161" s="10"/>
      <c r="C161" s="34" t="s">
        <v>766</v>
      </c>
      <c r="D161" s="12"/>
      <c r="E161" s="12"/>
      <c r="F161" s="18" t="s">
        <v>67</v>
      </c>
      <c r="G161" s="19">
        <v>1</v>
      </c>
      <c r="H161" s="23">
        <v>10</v>
      </c>
      <c r="I161" s="23">
        <v>10</v>
      </c>
      <c r="J161" s="49">
        <v>4624.83</v>
      </c>
      <c r="K161" s="38"/>
      <c r="L161" s="75"/>
      <c r="M161" s="21">
        <f t="shared" si="25"/>
        <v>46248.3</v>
      </c>
      <c r="P161" s="22">
        <v>0</v>
      </c>
      <c r="S161" s="21">
        <f t="shared" si="26"/>
        <v>0</v>
      </c>
      <c r="V161" s="9">
        <f t="shared" si="27"/>
        <v>0</v>
      </c>
      <c r="Y161" s="9">
        <f t="shared" si="28"/>
        <v>0</v>
      </c>
      <c r="AD161" s="4" t="s">
        <v>767</v>
      </c>
      <c r="AE161" s="4" t="s">
        <v>768</v>
      </c>
      <c r="AF161" s="4" t="s">
        <v>769</v>
      </c>
    </row>
    <row r="162" spans="1:35" ht="75" x14ac:dyDescent="0.25">
      <c r="A162" s="10" t="s">
        <v>770</v>
      </c>
      <c r="B162" s="10"/>
      <c r="C162" s="34" t="s">
        <v>771</v>
      </c>
      <c r="D162" s="43"/>
      <c r="E162" s="12"/>
      <c r="F162" s="18" t="s">
        <v>67</v>
      </c>
      <c r="G162" s="19">
        <v>1</v>
      </c>
      <c r="H162" s="23">
        <v>114</v>
      </c>
      <c r="I162" s="23">
        <v>114</v>
      </c>
      <c r="J162" s="49">
        <v>4251.24</v>
      </c>
      <c r="K162" s="38"/>
      <c r="L162" s="75"/>
      <c r="M162" s="21">
        <f t="shared" si="25"/>
        <v>484641.36</v>
      </c>
      <c r="P162" s="22">
        <v>0</v>
      </c>
      <c r="S162" s="21">
        <f t="shared" si="26"/>
        <v>0</v>
      </c>
      <c r="V162" s="9">
        <f t="shared" si="27"/>
        <v>0</v>
      </c>
      <c r="Y162" s="9">
        <f t="shared" si="28"/>
        <v>0</v>
      </c>
      <c r="AD162" s="4" t="s">
        <v>772</v>
      </c>
      <c r="AE162" s="4" t="s">
        <v>773</v>
      </c>
      <c r="AF162" s="4" t="s">
        <v>774</v>
      </c>
    </row>
    <row r="163" spans="1:35" ht="75" x14ac:dyDescent="0.25">
      <c r="A163" s="10" t="s">
        <v>775</v>
      </c>
      <c r="B163" s="10"/>
      <c r="C163" s="41" t="s">
        <v>776</v>
      </c>
      <c r="D163" s="45">
        <f>I163+I165+I168</f>
        <v>10</v>
      </c>
      <c r="E163" s="42"/>
      <c r="F163" s="18" t="s">
        <v>67</v>
      </c>
      <c r="G163" s="19">
        <v>1</v>
      </c>
      <c r="H163" s="23">
        <v>6</v>
      </c>
      <c r="I163" s="39">
        <v>6</v>
      </c>
      <c r="J163" s="49">
        <v>5556.5999999999995</v>
      </c>
      <c r="K163" s="37"/>
      <c r="L163" s="75"/>
      <c r="M163" s="21">
        <f t="shared" si="25"/>
        <v>33339.599999999999</v>
      </c>
      <c r="P163" s="22">
        <v>0</v>
      </c>
      <c r="S163" s="21">
        <f t="shared" si="26"/>
        <v>0</v>
      </c>
      <c r="V163" s="9">
        <f t="shared" si="27"/>
        <v>0</v>
      </c>
      <c r="Y163" s="9">
        <f t="shared" si="28"/>
        <v>0</v>
      </c>
      <c r="AD163" s="4" t="s">
        <v>777</v>
      </c>
      <c r="AE163" s="4" t="s">
        <v>778</v>
      </c>
      <c r="AF163" s="4" t="s">
        <v>779</v>
      </c>
    </row>
    <row r="164" spans="1:35" ht="75" x14ac:dyDescent="0.25">
      <c r="A164" s="10" t="s">
        <v>780</v>
      </c>
      <c r="B164" s="10"/>
      <c r="C164" s="41" t="s">
        <v>781</v>
      </c>
      <c r="D164" s="45">
        <f>I164+I167+I169</f>
        <v>13</v>
      </c>
      <c r="E164" s="42"/>
      <c r="F164" s="18" t="s">
        <v>67</v>
      </c>
      <c r="G164" s="19">
        <v>1</v>
      </c>
      <c r="H164" s="23">
        <v>9</v>
      </c>
      <c r="I164" s="39">
        <v>9</v>
      </c>
      <c r="J164" s="49">
        <v>5463.9900000000007</v>
      </c>
      <c r="K164" s="37"/>
      <c r="L164" s="75"/>
      <c r="M164" s="21">
        <f t="shared" si="25"/>
        <v>49175.91</v>
      </c>
      <c r="P164" s="22">
        <v>0</v>
      </c>
      <c r="S164" s="21">
        <f t="shared" si="26"/>
        <v>0</v>
      </c>
      <c r="V164" s="9">
        <f t="shared" si="27"/>
        <v>0</v>
      </c>
      <c r="Y164" s="9">
        <f t="shared" si="28"/>
        <v>0</v>
      </c>
      <c r="AD164" s="4" t="s">
        <v>782</v>
      </c>
      <c r="AE164" s="4" t="s">
        <v>783</v>
      </c>
      <c r="AF164" s="4" t="s">
        <v>784</v>
      </c>
    </row>
    <row r="165" spans="1:35" ht="75" x14ac:dyDescent="0.25">
      <c r="A165" s="10" t="s">
        <v>785</v>
      </c>
      <c r="B165" s="10"/>
      <c r="C165" s="41" t="s">
        <v>786</v>
      </c>
      <c r="D165" s="46">
        <v>3</v>
      </c>
      <c r="E165" s="42"/>
      <c r="F165" s="18" t="s">
        <v>67</v>
      </c>
      <c r="G165" s="19">
        <v>1</v>
      </c>
      <c r="H165" s="23">
        <v>2</v>
      </c>
      <c r="I165" s="23">
        <v>2</v>
      </c>
      <c r="J165" s="49">
        <v>5556.6</v>
      </c>
      <c r="K165" s="37"/>
      <c r="L165" s="75"/>
      <c r="M165" s="21">
        <f t="shared" si="25"/>
        <v>11113.2</v>
      </c>
      <c r="P165" s="22">
        <v>0</v>
      </c>
      <c r="S165" s="21">
        <f t="shared" si="26"/>
        <v>0</v>
      </c>
      <c r="V165" s="9">
        <f t="shared" si="27"/>
        <v>0</v>
      </c>
      <c r="Y165" s="9">
        <f t="shared" si="28"/>
        <v>0</v>
      </c>
      <c r="AD165" s="4" t="s">
        <v>787</v>
      </c>
      <c r="AE165" s="4" t="s">
        <v>788</v>
      </c>
      <c r="AF165" s="4" t="s">
        <v>789</v>
      </c>
    </row>
    <row r="166" spans="1:35" ht="75" x14ac:dyDescent="0.25">
      <c r="A166" s="10" t="s">
        <v>790</v>
      </c>
      <c r="B166" s="10"/>
      <c r="C166" s="34" t="s">
        <v>791</v>
      </c>
      <c r="D166" s="44"/>
      <c r="E166" s="12"/>
      <c r="F166" s="18" t="s">
        <v>67</v>
      </c>
      <c r="G166" s="19">
        <v>1</v>
      </c>
      <c r="H166" s="23">
        <v>9</v>
      </c>
      <c r="I166" s="39">
        <v>9</v>
      </c>
      <c r="J166" s="49">
        <v>5723.5499999999993</v>
      </c>
      <c r="K166" s="38"/>
      <c r="M166" s="21">
        <f t="shared" si="25"/>
        <v>51511.95</v>
      </c>
      <c r="P166" s="22">
        <v>0</v>
      </c>
      <c r="S166" s="21">
        <f t="shared" si="26"/>
        <v>0</v>
      </c>
      <c r="V166" s="9">
        <f t="shared" si="27"/>
        <v>0</v>
      </c>
      <c r="Y166" s="9">
        <f t="shared" si="28"/>
        <v>0</v>
      </c>
      <c r="AD166" s="4" t="s">
        <v>792</v>
      </c>
      <c r="AE166" s="4" t="s">
        <v>793</v>
      </c>
      <c r="AF166" s="4" t="s">
        <v>794</v>
      </c>
    </row>
    <row r="167" spans="1:35" ht="75" x14ac:dyDescent="0.25">
      <c r="A167" s="10" t="s">
        <v>795</v>
      </c>
      <c r="B167" s="10"/>
      <c r="C167" s="34" t="s">
        <v>796</v>
      </c>
      <c r="D167" s="12"/>
      <c r="E167" s="12"/>
      <c r="F167" s="18" t="s">
        <v>67</v>
      </c>
      <c r="G167" s="19">
        <v>1</v>
      </c>
      <c r="H167" s="23">
        <v>1</v>
      </c>
      <c r="I167" s="23">
        <v>1</v>
      </c>
      <c r="J167" s="49">
        <v>5463.99</v>
      </c>
      <c r="K167" s="38"/>
      <c r="L167" s="76"/>
      <c r="M167" s="21">
        <f t="shared" si="25"/>
        <v>5463.99</v>
      </c>
      <c r="P167" s="22">
        <v>0</v>
      </c>
      <c r="S167" s="21">
        <f t="shared" si="26"/>
        <v>0</v>
      </c>
      <c r="V167" s="9">
        <f t="shared" si="27"/>
        <v>0</v>
      </c>
      <c r="Y167" s="9">
        <f t="shared" si="28"/>
        <v>0</v>
      </c>
      <c r="AD167" s="4" t="s">
        <v>797</v>
      </c>
      <c r="AE167" s="4" t="s">
        <v>798</v>
      </c>
      <c r="AF167" s="4" t="s">
        <v>799</v>
      </c>
    </row>
    <row r="168" spans="1:35" ht="75" x14ac:dyDescent="0.25">
      <c r="A168" s="10" t="s">
        <v>800</v>
      </c>
      <c r="B168" s="10"/>
      <c r="C168" s="34" t="s">
        <v>801</v>
      </c>
      <c r="D168" s="12"/>
      <c r="E168" s="12"/>
      <c r="F168" s="18" t="s">
        <v>67</v>
      </c>
      <c r="G168" s="19">
        <v>1</v>
      </c>
      <c r="H168" s="23">
        <v>2</v>
      </c>
      <c r="I168" s="23">
        <v>2</v>
      </c>
      <c r="J168" s="49">
        <v>5556.6</v>
      </c>
      <c r="K168" s="38"/>
      <c r="L168" s="76"/>
      <c r="M168" s="21">
        <f t="shared" si="25"/>
        <v>11113.2</v>
      </c>
      <c r="P168" s="22">
        <v>0</v>
      </c>
      <c r="S168" s="21">
        <f t="shared" si="26"/>
        <v>0</v>
      </c>
      <c r="V168" s="9">
        <f t="shared" si="27"/>
        <v>0</v>
      </c>
      <c r="Y168" s="9">
        <f t="shared" si="28"/>
        <v>0</v>
      </c>
      <c r="AD168" s="4" t="s">
        <v>802</v>
      </c>
      <c r="AE168" s="4" t="s">
        <v>803</v>
      </c>
      <c r="AF168" s="4" t="s">
        <v>804</v>
      </c>
    </row>
    <row r="169" spans="1:35" ht="75" x14ac:dyDescent="0.25">
      <c r="A169" s="10" t="s">
        <v>805</v>
      </c>
      <c r="B169" s="10"/>
      <c r="C169" s="34" t="s">
        <v>806</v>
      </c>
      <c r="D169" s="12"/>
      <c r="E169" s="12"/>
      <c r="F169" s="18" t="s">
        <v>67</v>
      </c>
      <c r="G169" s="19">
        <v>1</v>
      </c>
      <c r="H169" s="23">
        <v>3</v>
      </c>
      <c r="I169" s="23">
        <v>3</v>
      </c>
      <c r="J169" s="49">
        <v>5463.99</v>
      </c>
      <c r="K169" s="38"/>
      <c r="L169" s="76"/>
      <c r="M169" s="21">
        <f>ROUND(ROUND(J169, 2)*I169, 2)</f>
        <v>16391.97</v>
      </c>
      <c r="P169" s="22">
        <v>0</v>
      </c>
      <c r="S169" s="21">
        <f t="shared" si="26"/>
        <v>0</v>
      </c>
      <c r="V169" s="9">
        <f t="shared" si="27"/>
        <v>0</v>
      </c>
      <c r="Y169" s="9">
        <f t="shared" si="28"/>
        <v>0</v>
      </c>
      <c r="AD169" s="4" t="s">
        <v>807</v>
      </c>
      <c r="AE169" s="4" t="s">
        <v>808</v>
      </c>
      <c r="AF169" s="4" t="s">
        <v>809</v>
      </c>
    </row>
    <row r="170" spans="1:35" ht="110.25" x14ac:dyDescent="0.25">
      <c r="A170" s="10" t="s">
        <v>810</v>
      </c>
      <c r="B170" s="10" t="s">
        <v>811</v>
      </c>
      <c r="C170" s="11" t="s">
        <v>812</v>
      </c>
      <c r="D170" s="12" t="s">
        <v>284</v>
      </c>
      <c r="E170" s="141" t="s">
        <v>1426</v>
      </c>
      <c r="F170" s="12" t="s">
        <v>67</v>
      </c>
      <c r="G170" s="13">
        <v>1</v>
      </c>
      <c r="H170" s="13">
        <v>32</v>
      </c>
      <c r="I170" s="13">
        <v>32</v>
      </c>
      <c r="J170" s="14">
        <f>IFERROR(ROUND(SUM(M171,M172,M173,M174,M175,M176,M177)/I170, 2),0)</f>
        <v>6688.41</v>
      </c>
      <c r="K170" s="15">
        <v>0</v>
      </c>
      <c r="L170" s="14">
        <f>J170+ROUND(K170, 2)</f>
        <v>6688.41</v>
      </c>
      <c r="M170" s="14">
        <f>ROUND(J170*I170, 2)</f>
        <v>214029.12</v>
      </c>
      <c r="N170" s="14">
        <f>ROUND(I170*ROUND(K170, 2), 2)</f>
        <v>0</v>
      </c>
      <c r="O170" s="14">
        <f>M170+N170</f>
        <v>214029.12</v>
      </c>
      <c r="P170" s="14">
        <f>IFERROR(ROUND(SUM(S171,S172,S173,S174,S175,S176,S177)/I170, 2),0)</f>
        <v>0</v>
      </c>
      <c r="Q170" s="16">
        <v>0</v>
      </c>
      <c r="R170" s="14">
        <f>P170+ROUND(Q170, 2)</f>
        <v>0</v>
      </c>
      <c r="S170" s="14">
        <f>ROUND(P170*I170, 2)</f>
        <v>0</v>
      </c>
      <c r="T170" s="14">
        <f>ROUND(I170*ROUND(Q170, 2), 2)</f>
        <v>0</v>
      </c>
      <c r="U170" s="14">
        <f>S170+T170</f>
        <v>0</v>
      </c>
      <c r="V170" s="9">
        <f>ROUND(P170 / 1.2, 2)</f>
        <v>0</v>
      </c>
      <c r="W170" s="9">
        <f>ROUND(Q170 / 1.2, 2)</f>
        <v>0</v>
      </c>
      <c r="X170" s="9">
        <f>ROUND(R170 / 1.2, 2)</f>
        <v>0</v>
      </c>
      <c r="Y170" s="9">
        <f t="shared" si="28"/>
        <v>0</v>
      </c>
      <c r="Z170" s="9">
        <f>ROUND(T170 / 1.2, 2)</f>
        <v>0</v>
      </c>
      <c r="AA170" s="9">
        <f>Y170+Z170</f>
        <v>0</v>
      </c>
      <c r="AD170" s="4">
        <v>214425331</v>
      </c>
      <c r="AE170" s="4">
        <v>16743573</v>
      </c>
      <c r="AG170" s="4" t="s">
        <v>813</v>
      </c>
      <c r="AH170" s="4" t="s">
        <v>814</v>
      </c>
      <c r="AI170" s="4" t="s">
        <v>58</v>
      </c>
    </row>
    <row r="171" spans="1:35" ht="93.75" x14ac:dyDescent="0.25">
      <c r="A171" s="10" t="s">
        <v>815</v>
      </c>
      <c r="B171" s="10"/>
      <c r="C171" s="34" t="s">
        <v>816</v>
      </c>
      <c r="D171" s="12"/>
      <c r="E171" s="12"/>
      <c r="F171" s="18" t="s">
        <v>67</v>
      </c>
      <c r="G171" s="19">
        <v>1</v>
      </c>
      <c r="H171" s="23">
        <v>12</v>
      </c>
      <c r="I171" s="39">
        <v>12</v>
      </c>
      <c r="J171" s="49">
        <v>6822.27</v>
      </c>
      <c r="K171" s="38"/>
      <c r="M171" s="21">
        <f t="shared" ref="M171:M177" si="29">ROUND(ROUND(J171, 2)*I171, 2)</f>
        <v>81867.240000000005</v>
      </c>
      <c r="P171" s="22">
        <v>0</v>
      </c>
      <c r="S171" s="21">
        <f t="shared" ref="S171:S177" si="30">ROUND(ROUND(P171, 2)*I171, 2)</f>
        <v>0</v>
      </c>
      <c r="V171" s="9">
        <f t="shared" ref="V171:V177" si="31">ROUND(ROUND(P171, 2)/1.2, 2)</f>
        <v>0</v>
      </c>
      <c r="Y171" s="9">
        <f t="shared" si="28"/>
        <v>0</v>
      </c>
      <c r="AD171" s="4" t="s">
        <v>817</v>
      </c>
      <c r="AE171" s="4" t="s">
        <v>818</v>
      </c>
      <c r="AF171" s="4" t="s">
        <v>819</v>
      </c>
    </row>
    <row r="172" spans="1:35" ht="75" x14ac:dyDescent="0.25">
      <c r="A172" s="10" t="s">
        <v>820</v>
      </c>
      <c r="B172" s="10"/>
      <c r="C172" s="34" t="s">
        <v>821</v>
      </c>
      <c r="D172" s="13"/>
      <c r="E172" s="12"/>
      <c r="F172" s="18" t="s">
        <v>67</v>
      </c>
      <c r="G172" s="19">
        <v>1</v>
      </c>
      <c r="H172" s="23">
        <v>5</v>
      </c>
      <c r="I172" s="23">
        <v>5</v>
      </c>
      <c r="J172" s="49">
        <v>6451.2</v>
      </c>
      <c r="K172" s="38"/>
      <c r="L172" s="36"/>
      <c r="M172" s="21">
        <f t="shared" si="29"/>
        <v>32256</v>
      </c>
      <c r="P172" s="22">
        <v>0</v>
      </c>
      <c r="S172" s="21">
        <f t="shared" si="30"/>
        <v>0</v>
      </c>
      <c r="V172" s="9">
        <f t="shared" si="31"/>
        <v>0</v>
      </c>
      <c r="Y172" s="9">
        <f t="shared" si="28"/>
        <v>0</v>
      </c>
      <c r="AD172" s="4" t="s">
        <v>822</v>
      </c>
      <c r="AE172" s="4" t="s">
        <v>823</v>
      </c>
      <c r="AF172" s="4" t="s">
        <v>824</v>
      </c>
    </row>
    <row r="173" spans="1:35" ht="75" x14ac:dyDescent="0.25">
      <c r="A173" s="10" t="s">
        <v>825</v>
      </c>
      <c r="B173" s="10"/>
      <c r="C173" s="34" t="s">
        <v>826</v>
      </c>
      <c r="D173" s="12"/>
      <c r="E173" s="12"/>
      <c r="F173" s="18" t="s">
        <v>67</v>
      </c>
      <c r="G173" s="19">
        <v>1</v>
      </c>
      <c r="H173" s="23">
        <v>5</v>
      </c>
      <c r="I173" s="39">
        <v>5</v>
      </c>
      <c r="J173" s="49">
        <v>6626.3399999999992</v>
      </c>
      <c r="K173" s="38"/>
      <c r="M173" s="21">
        <f t="shared" si="29"/>
        <v>33131.699999999997</v>
      </c>
      <c r="P173" s="22">
        <v>0</v>
      </c>
      <c r="S173" s="21">
        <f t="shared" si="30"/>
        <v>0</v>
      </c>
      <c r="V173" s="9">
        <f t="shared" si="31"/>
        <v>0</v>
      </c>
      <c r="Y173" s="9">
        <f t="shared" si="28"/>
        <v>0</v>
      </c>
      <c r="AD173" s="4" t="s">
        <v>827</v>
      </c>
      <c r="AE173" s="4" t="s">
        <v>828</v>
      </c>
      <c r="AF173" s="4" t="s">
        <v>829</v>
      </c>
    </row>
    <row r="174" spans="1:35" ht="75" x14ac:dyDescent="0.25">
      <c r="A174" s="10" t="s">
        <v>830</v>
      </c>
      <c r="B174" s="10"/>
      <c r="C174" s="34" t="s">
        <v>831</v>
      </c>
      <c r="D174" s="13">
        <f>I174+I175+I176</f>
        <v>9</v>
      </c>
      <c r="E174" s="12"/>
      <c r="F174" s="18" t="s">
        <v>67</v>
      </c>
      <c r="G174" s="19">
        <v>1</v>
      </c>
      <c r="H174" s="23">
        <v>6</v>
      </c>
      <c r="I174" s="23">
        <v>6</v>
      </c>
      <c r="J174" s="49">
        <v>6702.57</v>
      </c>
      <c r="K174" s="38"/>
      <c r="L174" s="36"/>
      <c r="M174" s="21">
        <f t="shared" si="29"/>
        <v>40215.42</v>
      </c>
      <c r="P174" s="22">
        <v>0</v>
      </c>
      <c r="S174" s="21">
        <f t="shared" si="30"/>
        <v>0</v>
      </c>
      <c r="V174" s="9">
        <f t="shared" si="31"/>
        <v>0</v>
      </c>
      <c r="Y174" s="9">
        <f t="shared" si="28"/>
        <v>0</v>
      </c>
      <c r="AD174" s="4" t="s">
        <v>832</v>
      </c>
      <c r="AE174" s="4" t="s">
        <v>833</v>
      </c>
      <c r="AF174" s="4" t="s">
        <v>834</v>
      </c>
    </row>
    <row r="175" spans="1:35" ht="75" x14ac:dyDescent="0.25">
      <c r="A175" s="10" t="s">
        <v>835</v>
      </c>
      <c r="B175" s="10"/>
      <c r="C175" s="34" t="s">
        <v>836</v>
      </c>
      <c r="D175" s="12"/>
      <c r="E175" s="12"/>
      <c r="F175" s="18" t="s">
        <v>67</v>
      </c>
      <c r="G175" s="19">
        <v>1</v>
      </c>
      <c r="H175" s="23">
        <v>1</v>
      </c>
      <c r="I175" s="23">
        <v>1</v>
      </c>
      <c r="J175" s="49">
        <v>6702.57</v>
      </c>
      <c r="K175" s="38"/>
      <c r="M175" s="21">
        <f t="shared" si="29"/>
        <v>6702.57</v>
      </c>
      <c r="P175" s="22">
        <v>0</v>
      </c>
      <c r="S175" s="21">
        <f t="shared" si="30"/>
        <v>0</v>
      </c>
      <c r="V175" s="9">
        <f t="shared" si="31"/>
        <v>0</v>
      </c>
      <c r="Y175" s="9">
        <f t="shared" si="28"/>
        <v>0</v>
      </c>
      <c r="AD175" s="4" t="s">
        <v>837</v>
      </c>
      <c r="AE175" s="4" t="s">
        <v>838</v>
      </c>
      <c r="AF175" s="4" t="s">
        <v>839</v>
      </c>
    </row>
    <row r="176" spans="1:35" ht="75" x14ac:dyDescent="0.25">
      <c r="A176" s="10" t="s">
        <v>840</v>
      </c>
      <c r="B176" s="10"/>
      <c r="C176" s="34" t="s">
        <v>841</v>
      </c>
      <c r="D176" s="12"/>
      <c r="E176" s="12"/>
      <c r="F176" s="18" t="s">
        <v>67</v>
      </c>
      <c r="G176" s="19">
        <v>1</v>
      </c>
      <c r="H176" s="23">
        <v>2</v>
      </c>
      <c r="I176" s="23">
        <v>2</v>
      </c>
      <c r="J176" s="49">
        <v>6702.57</v>
      </c>
      <c r="K176" s="38"/>
      <c r="M176" s="21">
        <f t="shared" si="29"/>
        <v>13405.14</v>
      </c>
      <c r="P176" s="22">
        <v>0</v>
      </c>
      <c r="S176" s="21">
        <f t="shared" si="30"/>
        <v>0</v>
      </c>
      <c r="V176" s="9">
        <f t="shared" si="31"/>
        <v>0</v>
      </c>
      <c r="Y176" s="9">
        <f t="shared" si="28"/>
        <v>0</v>
      </c>
      <c r="AD176" s="4" t="s">
        <v>842</v>
      </c>
      <c r="AE176" s="4" t="s">
        <v>843</v>
      </c>
      <c r="AF176" s="4" t="s">
        <v>844</v>
      </c>
    </row>
    <row r="177" spans="1:35" ht="75" x14ac:dyDescent="0.25">
      <c r="A177" s="10" t="s">
        <v>845</v>
      </c>
      <c r="B177" s="10"/>
      <c r="C177" s="34" t="s">
        <v>846</v>
      </c>
      <c r="D177" s="12"/>
      <c r="E177" s="12"/>
      <c r="F177" s="18" t="s">
        <v>67</v>
      </c>
      <c r="G177" s="19">
        <v>1</v>
      </c>
      <c r="H177" s="23">
        <v>1</v>
      </c>
      <c r="I177" s="23">
        <v>1</v>
      </c>
      <c r="J177" s="49">
        <v>6451.2</v>
      </c>
      <c r="K177" s="38"/>
      <c r="M177" s="21">
        <f t="shared" si="29"/>
        <v>6451.2</v>
      </c>
      <c r="P177" s="22">
        <v>0</v>
      </c>
      <c r="S177" s="21">
        <f t="shared" si="30"/>
        <v>0</v>
      </c>
      <c r="V177" s="9">
        <f t="shared" si="31"/>
        <v>0</v>
      </c>
      <c r="Y177" s="9">
        <f t="shared" si="28"/>
        <v>0</v>
      </c>
      <c r="AD177" s="4" t="s">
        <v>847</v>
      </c>
      <c r="AE177" s="4" t="s">
        <v>848</v>
      </c>
      <c r="AF177" s="4" t="s">
        <v>849</v>
      </c>
    </row>
    <row r="178" spans="1:35" ht="110.25" x14ac:dyDescent="0.25">
      <c r="A178" s="10" t="s">
        <v>850</v>
      </c>
      <c r="B178" s="10" t="s">
        <v>851</v>
      </c>
      <c r="C178" s="11" t="s">
        <v>852</v>
      </c>
      <c r="D178" s="12" t="s">
        <v>284</v>
      </c>
      <c r="E178" s="5" t="s">
        <v>1426</v>
      </c>
      <c r="F178" s="12" t="s">
        <v>67</v>
      </c>
      <c r="G178" s="13">
        <v>1</v>
      </c>
      <c r="H178" s="13">
        <v>83</v>
      </c>
      <c r="I178" s="13">
        <v>83</v>
      </c>
      <c r="J178" s="14">
        <f>IFERROR(ROUND(SUM(M179,M180,M181,M182,M183,M184)/I178, 2),0)</f>
        <v>6900.07</v>
      </c>
      <c r="K178" s="15">
        <v>0</v>
      </c>
      <c r="L178" s="14">
        <f>J178+ROUND(K178, 2)</f>
        <v>6900.07</v>
      </c>
      <c r="M178" s="14">
        <f>ROUND(J178*I178, 2)</f>
        <v>572705.81000000006</v>
      </c>
      <c r="N178" s="14">
        <f>ROUND(I178*ROUND(K178, 2), 2)</f>
        <v>0</v>
      </c>
      <c r="O178" s="14">
        <f>M178+N178</f>
        <v>572705.81000000006</v>
      </c>
      <c r="P178" s="14">
        <f>IFERROR(ROUND(SUM(S179,S180,S181,S182,S183,S184)/I178, 2),0)</f>
        <v>0</v>
      </c>
      <c r="Q178" s="16">
        <v>0</v>
      </c>
      <c r="R178" s="14">
        <f>P178+ROUND(Q178, 2)</f>
        <v>0</v>
      </c>
      <c r="S178" s="14">
        <f>ROUND(P178*I178, 2)</f>
        <v>0</v>
      </c>
      <c r="T178" s="14">
        <f>ROUND(I178*ROUND(Q178, 2), 2)</f>
        <v>0</v>
      </c>
      <c r="U178" s="14">
        <f>S178+T178</f>
        <v>0</v>
      </c>
      <c r="V178" s="9">
        <f>ROUND(P178 / 1.2, 2)</f>
        <v>0</v>
      </c>
      <c r="W178" s="9">
        <f>ROUND(Q178 / 1.2, 2)</f>
        <v>0</v>
      </c>
      <c r="X178" s="9">
        <f>ROUND(R178 / 1.2, 2)</f>
        <v>0</v>
      </c>
      <c r="Y178" s="9">
        <f t="shared" si="28"/>
        <v>0</v>
      </c>
      <c r="Z178" s="9">
        <f>ROUND(T178 / 1.2, 2)</f>
        <v>0</v>
      </c>
      <c r="AA178" s="9">
        <f>Y178+Z178</f>
        <v>0</v>
      </c>
      <c r="AD178" s="4">
        <v>214425332</v>
      </c>
      <c r="AE178" s="4">
        <v>16743668</v>
      </c>
      <c r="AG178" s="4" t="s">
        <v>853</v>
      </c>
      <c r="AH178" s="4" t="s">
        <v>854</v>
      </c>
      <c r="AI178" s="4" t="s">
        <v>58</v>
      </c>
    </row>
    <row r="179" spans="1:35" ht="56.25" x14ac:dyDescent="0.25">
      <c r="A179" s="10" t="s">
        <v>855</v>
      </c>
      <c r="B179" s="50"/>
      <c r="C179" s="24" t="s">
        <v>856</v>
      </c>
      <c r="D179" s="12"/>
      <c r="E179" s="12"/>
      <c r="F179" s="18" t="s">
        <v>67</v>
      </c>
      <c r="G179" s="19">
        <v>1</v>
      </c>
      <c r="H179" s="23">
        <v>1</v>
      </c>
      <c r="I179" s="23">
        <v>1</v>
      </c>
      <c r="J179" s="49">
        <v>8190.23</v>
      </c>
      <c r="K179" s="38"/>
      <c r="M179" s="21">
        <f t="shared" ref="M179:M184" si="32">ROUND(ROUND(J179, 2)*I179, 2)</f>
        <v>8190.23</v>
      </c>
      <c r="P179" s="22">
        <v>0</v>
      </c>
      <c r="S179" s="21">
        <f t="shared" ref="S179:S184" si="33">ROUND(ROUND(P179, 2)*I179, 2)</f>
        <v>0</v>
      </c>
      <c r="V179" s="9">
        <f t="shared" ref="V179:V184" si="34">ROUND(ROUND(P179, 2)/1.2, 2)</f>
        <v>0</v>
      </c>
      <c r="Y179" s="9">
        <f t="shared" si="28"/>
        <v>0</v>
      </c>
      <c r="AD179" s="4" t="s">
        <v>857</v>
      </c>
      <c r="AE179" s="4" t="s">
        <v>858</v>
      </c>
      <c r="AF179" s="4" t="s">
        <v>859</v>
      </c>
    </row>
    <row r="180" spans="1:35" ht="56.25" x14ac:dyDescent="0.25">
      <c r="A180" s="10" t="s">
        <v>860</v>
      </c>
      <c r="B180" s="10"/>
      <c r="C180" s="24" t="s">
        <v>861</v>
      </c>
      <c r="D180" s="12"/>
      <c r="E180" s="12"/>
      <c r="F180" s="18" t="s">
        <v>67</v>
      </c>
      <c r="G180" s="19">
        <v>1</v>
      </c>
      <c r="H180" s="23">
        <v>19</v>
      </c>
      <c r="I180" s="23">
        <v>19</v>
      </c>
      <c r="J180" s="49">
        <v>6362.05</v>
      </c>
      <c r="K180" s="38"/>
      <c r="M180" s="21">
        <f t="shared" si="32"/>
        <v>120878.95</v>
      </c>
      <c r="P180" s="22">
        <v>0</v>
      </c>
      <c r="S180" s="21">
        <f t="shared" si="33"/>
        <v>0</v>
      </c>
      <c r="V180" s="9">
        <f t="shared" si="34"/>
        <v>0</v>
      </c>
      <c r="Y180" s="9">
        <f t="shared" si="28"/>
        <v>0</v>
      </c>
      <c r="AD180" s="4" t="s">
        <v>862</v>
      </c>
      <c r="AE180" s="4" t="s">
        <v>863</v>
      </c>
      <c r="AF180" s="4" t="s">
        <v>864</v>
      </c>
    </row>
    <row r="181" spans="1:35" ht="56.25" x14ac:dyDescent="0.25">
      <c r="A181" s="10" t="s">
        <v>865</v>
      </c>
      <c r="B181" s="10"/>
      <c r="C181" s="24" t="s">
        <v>866</v>
      </c>
      <c r="D181" s="12"/>
      <c r="E181" s="12"/>
      <c r="F181" s="18" t="s">
        <v>67</v>
      </c>
      <c r="G181" s="19">
        <v>1</v>
      </c>
      <c r="H181" s="23">
        <v>51</v>
      </c>
      <c r="I181" s="23">
        <v>51</v>
      </c>
      <c r="J181" s="49">
        <v>6824.1</v>
      </c>
      <c r="K181" s="38"/>
      <c r="M181" s="21">
        <f t="shared" si="32"/>
        <v>348029.1</v>
      </c>
      <c r="P181" s="22">
        <v>0</v>
      </c>
      <c r="S181" s="21">
        <f t="shared" si="33"/>
        <v>0</v>
      </c>
      <c r="V181" s="9">
        <f t="shared" si="34"/>
        <v>0</v>
      </c>
      <c r="Y181" s="9">
        <f t="shared" si="28"/>
        <v>0</v>
      </c>
      <c r="AD181" s="4" t="s">
        <v>867</v>
      </c>
      <c r="AE181" s="4" t="s">
        <v>868</v>
      </c>
      <c r="AF181" s="4" t="s">
        <v>869</v>
      </c>
    </row>
    <row r="182" spans="1:35" ht="56.25" x14ac:dyDescent="0.25">
      <c r="A182" s="10" t="s">
        <v>870</v>
      </c>
      <c r="B182" s="10"/>
      <c r="C182" s="24" t="s">
        <v>871</v>
      </c>
      <c r="D182" s="12"/>
      <c r="E182" s="12"/>
      <c r="F182" s="18" t="s">
        <v>67</v>
      </c>
      <c r="G182" s="19">
        <v>1</v>
      </c>
      <c r="H182" s="23">
        <v>6</v>
      </c>
      <c r="I182" s="23">
        <v>6</v>
      </c>
      <c r="J182" s="49">
        <v>5900.01</v>
      </c>
      <c r="K182" s="38"/>
      <c r="M182" s="21">
        <f t="shared" si="32"/>
        <v>35400.06</v>
      </c>
      <c r="P182" s="22">
        <v>0</v>
      </c>
      <c r="S182" s="21">
        <f t="shared" si="33"/>
        <v>0</v>
      </c>
      <c r="V182" s="9">
        <f t="shared" si="34"/>
        <v>0</v>
      </c>
      <c r="Y182" s="9">
        <f t="shared" si="28"/>
        <v>0</v>
      </c>
      <c r="AD182" s="4" t="s">
        <v>872</v>
      </c>
      <c r="AE182" s="4" t="s">
        <v>873</v>
      </c>
      <c r="AF182" s="4" t="s">
        <v>874</v>
      </c>
    </row>
    <row r="183" spans="1:35" ht="56.25" x14ac:dyDescent="0.25">
      <c r="A183" s="10" t="s">
        <v>875</v>
      </c>
      <c r="B183" s="10"/>
      <c r="C183" s="24" t="s">
        <v>876</v>
      </c>
      <c r="D183" s="12"/>
      <c r="E183" s="12"/>
      <c r="F183" s="18" t="s">
        <v>67</v>
      </c>
      <c r="G183" s="19">
        <v>1</v>
      </c>
      <c r="H183" s="23">
        <v>1</v>
      </c>
      <c r="I183" s="23">
        <v>1</v>
      </c>
      <c r="J183" s="49">
        <v>20544.78</v>
      </c>
      <c r="K183" s="38"/>
      <c r="M183" s="21">
        <f t="shared" si="32"/>
        <v>20544.78</v>
      </c>
      <c r="P183" s="22">
        <v>0</v>
      </c>
      <c r="S183" s="21">
        <f t="shared" si="33"/>
        <v>0</v>
      </c>
      <c r="V183" s="9">
        <f t="shared" si="34"/>
        <v>0</v>
      </c>
      <c r="Y183" s="9">
        <f t="shared" ref="Y183:Y214" si="35">ROUND(S183 / 1.2, 2)</f>
        <v>0</v>
      </c>
      <c r="AD183" s="4" t="s">
        <v>877</v>
      </c>
      <c r="AE183" s="4" t="s">
        <v>878</v>
      </c>
      <c r="AF183" s="4" t="s">
        <v>879</v>
      </c>
    </row>
    <row r="184" spans="1:35" ht="56.25" x14ac:dyDescent="0.25">
      <c r="A184" s="10" t="s">
        <v>880</v>
      </c>
      <c r="B184" s="10"/>
      <c r="C184" s="24" t="s">
        <v>881</v>
      </c>
      <c r="D184" s="12"/>
      <c r="E184" s="12"/>
      <c r="F184" s="18" t="s">
        <v>67</v>
      </c>
      <c r="G184" s="19">
        <v>1</v>
      </c>
      <c r="H184" s="23">
        <v>5</v>
      </c>
      <c r="I184" s="23">
        <v>5</v>
      </c>
      <c r="J184" s="49">
        <v>7932.51</v>
      </c>
      <c r="K184" s="38"/>
      <c r="M184" s="21">
        <f t="shared" si="32"/>
        <v>39662.550000000003</v>
      </c>
      <c r="P184" s="22">
        <v>0</v>
      </c>
      <c r="S184" s="21">
        <f t="shared" si="33"/>
        <v>0</v>
      </c>
      <c r="V184" s="9">
        <f t="shared" si="34"/>
        <v>0</v>
      </c>
      <c r="Y184" s="9">
        <f t="shared" si="35"/>
        <v>0</v>
      </c>
      <c r="AD184" s="4" t="s">
        <v>882</v>
      </c>
      <c r="AE184" s="4" t="s">
        <v>883</v>
      </c>
      <c r="AF184" s="4" t="s">
        <v>884</v>
      </c>
    </row>
    <row r="185" spans="1:35" ht="110.25" x14ac:dyDescent="0.25">
      <c r="A185" s="10" t="s">
        <v>885</v>
      </c>
      <c r="B185" s="10" t="s">
        <v>886</v>
      </c>
      <c r="C185" s="11" t="s">
        <v>887</v>
      </c>
      <c r="D185" s="12" t="s">
        <v>284</v>
      </c>
      <c r="E185" s="5" t="s">
        <v>1426</v>
      </c>
      <c r="F185" s="12" t="s">
        <v>67</v>
      </c>
      <c r="G185" s="13">
        <v>1</v>
      </c>
      <c r="H185" s="13">
        <v>71</v>
      </c>
      <c r="I185" s="13">
        <v>71</v>
      </c>
      <c r="J185" s="14">
        <f>IFERROR(ROUND(SUM(M186,M187,M188,M189,M190,M191,M192,M193,M194,M195,M196,M197,M198,M199,M200,M201,M202,M203,M204,M205)/I185, 2),0)</f>
        <v>9040.5</v>
      </c>
      <c r="K185" s="15">
        <v>0</v>
      </c>
      <c r="L185" s="14">
        <f>J185+ROUND(K185, 2)</f>
        <v>9040.5</v>
      </c>
      <c r="M185" s="14">
        <f>ROUND(J185*I185, 2)</f>
        <v>641875.5</v>
      </c>
      <c r="N185" s="14">
        <f>ROUND(I185*ROUND(K185, 2), 2)</f>
        <v>0</v>
      </c>
      <c r="O185" s="14">
        <f>M185+N185</f>
        <v>641875.5</v>
      </c>
      <c r="P185" s="14">
        <f>IFERROR(ROUND(SUM(S186,S187,S188,S189,S190,S191,S192,S193,S194,S195,S196,S197,S198,S199,S200,S201,S202,S203,S204,S205)/I185, 2),0)</f>
        <v>0</v>
      </c>
      <c r="Q185" s="16">
        <v>0</v>
      </c>
      <c r="R185" s="14">
        <f>P185+ROUND(Q185, 2)</f>
        <v>0</v>
      </c>
      <c r="S185" s="14">
        <f>ROUND(P185*I185, 2)</f>
        <v>0</v>
      </c>
      <c r="T185" s="14">
        <f>ROUND(I185*ROUND(Q185, 2), 2)</f>
        <v>0</v>
      </c>
      <c r="U185" s="14">
        <f>S185+T185</f>
        <v>0</v>
      </c>
      <c r="V185" s="9">
        <f>ROUND(P185 / 1.2, 2)</f>
        <v>0</v>
      </c>
      <c r="W185" s="9">
        <f>ROUND(Q185 / 1.2, 2)</f>
        <v>0</v>
      </c>
      <c r="X185" s="9">
        <f>ROUND(R185 / 1.2, 2)</f>
        <v>0</v>
      </c>
      <c r="Y185" s="9">
        <f t="shared" si="35"/>
        <v>0</v>
      </c>
      <c r="Z185" s="9">
        <f>ROUND(T185 / 1.2, 2)</f>
        <v>0</v>
      </c>
      <c r="AA185" s="9">
        <f>Y185+Z185</f>
        <v>0</v>
      </c>
      <c r="AD185" s="4">
        <v>214425333</v>
      </c>
      <c r="AE185" s="4">
        <v>16743665</v>
      </c>
      <c r="AG185" s="4" t="s">
        <v>888</v>
      </c>
      <c r="AH185" s="4" t="s">
        <v>889</v>
      </c>
      <c r="AI185" s="4" t="s">
        <v>58</v>
      </c>
    </row>
    <row r="186" spans="1:35" ht="56.25" x14ac:dyDescent="0.25">
      <c r="A186" s="10" t="s">
        <v>890</v>
      </c>
      <c r="B186" s="50"/>
      <c r="C186" s="24" t="s">
        <v>891</v>
      </c>
      <c r="D186" s="12"/>
      <c r="E186" s="12"/>
      <c r="F186" s="18" t="s">
        <v>67</v>
      </c>
      <c r="G186" s="19">
        <v>1</v>
      </c>
      <c r="H186" s="23">
        <v>12</v>
      </c>
      <c r="I186" s="23">
        <v>12</v>
      </c>
      <c r="J186" s="49">
        <v>7771.23</v>
      </c>
      <c r="K186" s="38"/>
      <c r="M186" s="21">
        <f t="shared" ref="M186:M205" si="36">ROUND(ROUND(J186, 2)*I186, 2)</f>
        <v>93254.76</v>
      </c>
      <c r="P186" s="22">
        <v>0</v>
      </c>
      <c r="S186" s="21">
        <f t="shared" ref="S186:S205" si="37">ROUND(ROUND(P186, 2)*I186, 2)</f>
        <v>0</v>
      </c>
      <c r="V186" s="9">
        <f t="shared" ref="V186:V205" si="38">ROUND(ROUND(P186, 2)/1.2, 2)</f>
        <v>0</v>
      </c>
      <c r="Y186" s="9">
        <f t="shared" si="35"/>
        <v>0</v>
      </c>
      <c r="AD186" s="4" t="s">
        <v>892</v>
      </c>
      <c r="AE186" s="4" t="s">
        <v>893</v>
      </c>
      <c r="AF186" s="4" t="s">
        <v>894</v>
      </c>
    </row>
    <row r="187" spans="1:35" ht="56.25" x14ac:dyDescent="0.25">
      <c r="A187" s="10" t="s">
        <v>895</v>
      </c>
      <c r="B187" s="10"/>
      <c r="C187" s="24" t="s">
        <v>896</v>
      </c>
      <c r="D187" s="12"/>
      <c r="E187" s="12"/>
      <c r="F187" s="18" t="s">
        <v>67</v>
      </c>
      <c r="G187" s="19">
        <v>1</v>
      </c>
      <c r="H187" s="23">
        <v>1</v>
      </c>
      <c r="I187" s="23">
        <v>1</v>
      </c>
      <c r="J187" s="49">
        <v>9438.11</v>
      </c>
      <c r="K187" s="38"/>
      <c r="M187" s="21">
        <f t="shared" si="36"/>
        <v>9438.11</v>
      </c>
      <c r="P187" s="22">
        <v>0</v>
      </c>
      <c r="S187" s="21">
        <f t="shared" si="37"/>
        <v>0</v>
      </c>
      <c r="V187" s="9">
        <f t="shared" si="38"/>
        <v>0</v>
      </c>
      <c r="Y187" s="9">
        <f t="shared" si="35"/>
        <v>0</v>
      </c>
      <c r="AD187" s="4" t="s">
        <v>897</v>
      </c>
      <c r="AE187" s="4" t="s">
        <v>898</v>
      </c>
      <c r="AF187" s="4" t="s">
        <v>899</v>
      </c>
    </row>
    <row r="188" spans="1:35" ht="56.25" x14ac:dyDescent="0.25">
      <c r="A188" s="10" t="s">
        <v>900</v>
      </c>
      <c r="B188" s="10"/>
      <c r="C188" s="24" t="s">
        <v>901</v>
      </c>
      <c r="D188" s="12"/>
      <c r="E188" s="12"/>
      <c r="F188" s="18" t="s">
        <v>67</v>
      </c>
      <c r="G188" s="19">
        <v>1</v>
      </c>
      <c r="H188" s="23">
        <v>1</v>
      </c>
      <c r="I188" s="23">
        <v>1</v>
      </c>
      <c r="J188" s="49">
        <v>10188.34</v>
      </c>
      <c r="K188" s="38"/>
      <c r="M188" s="21">
        <f t="shared" si="36"/>
        <v>10188.34</v>
      </c>
      <c r="P188" s="22">
        <v>0</v>
      </c>
      <c r="S188" s="21">
        <f t="shared" si="37"/>
        <v>0</v>
      </c>
      <c r="V188" s="9">
        <f t="shared" si="38"/>
        <v>0</v>
      </c>
      <c r="Y188" s="9">
        <f t="shared" si="35"/>
        <v>0</v>
      </c>
      <c r="AD188" s="4" t="s">
        <v>902</v>
      </c>
      <c r="AE188" s="4" t="s">
        <v>903</v>
      </c>
      <c r="AF188" s="4" t="s">
        <v>904</v>
      </c>
    </row>
    <row r="189" spans="1:35" ht="56.25" x14ac:dyDescent="0.25">
      <c r="A189" s="10" t="s">
        <v>905</v>
      </c>
      <c r="B189" s="10"/>
      <c r="C189" s="24" t="s">
        <v>906</v>
      </c>
      <c r="D189" s="12"/>
      <c r="E189" s="12"/>
      <c r="F189" s="18" t="s">
        <v>67</v>
      </c>
      <c r="G189" s="19">
        <v>1</v>
      </c>
      <c r="H189" s="23">
        <v>2</v>
      </c>
      <c r="I189" s="23">
        <v>2</v>
      </c>
      <c r="J189" s="49">
        <v>12466.12</v>
      </c>
      <c r="K189" s="38"/>
      <c r="M189" s="21">
        <f t="shared" si="36"/>
        <v>24932.240000000002</v>
      </c>
      <c r="P189" s="22">
        <v>0</v>
      </c>
      <c r="S189" s="21">
        <f t="shared" si="37"/>
        <v>0</v>
      </c>
      <c r="V189" s="9">
        <f t="shared" si="38"/>
        <v>0</v>
      </c>
      <c r="Y189" s="9">
        <f t="shared" si="35"/>
        <v>0</v>
      </c>
      <c r="AD189" s="4" t="s">
        <v>907</v>
      </c>
      <c r="AE189" s="4" t="s">
        <v>908</v>
      </c>
      <c r="AF189" s="4" t="s">
        <v>909</v>
      </c>
    </row>
    <row r="190" spans="1:35" ht="56.25" x14ac:dyDescent="0.25">
      <c r="A190" s="10" t="s">
        <v>910</v>
      </c>
      <c r="B190" s="10"/>
      <c r="C190" s="24" t="s">
        <v>911</v>
      </c>
      <c r="D190" s="12"/>
      <c r="E190" s="12"/>
      <c r="F190" s="18" t="s">
        <v>67</v>
      </c>
      <c r="G190" s="19">
        <v>1</v>
      </c>
      <c r="H190" s="23">
        <v>1</v>
      </c>
      <c r="I190" s="23">
        <v>1</v>
      </c>
      <c r="J190" s="49">
        <v>15473.84</v>
      </c>
      <c r="K190" s="38"/>
      <c r="M190" s="21">
        <f t="shared" si="36"/>
        <v>15473.84</v>
      </c>
      <c r="P190" s="22">
        <v>0</v>
      </c>
      <c r="S190" s="21">
        <f t="shared" si="37"/>
        <v>0</v>
      </c>
      <c r="V190" s="9">
        <f t="shared" si="38"/>
        <v>0</v>
      </c>
      <c r="Y190" s="9">
        <f t="shared" si="35"/>
        <v>0</v>
      </c>
      <c r="AD190" s="4" t="s">
        <v>912</v>
      </c>
      <c r="AE190" s="4" t="s">
        <v>913</v>
      </c>
      <c r="AF190" s="4" t="s">
        <v>914</v>
      </c>
    </row>
    <row r="191" spans="1:35" ht="56.25" x14ac:dyDescent="0.25">
      <c r="A191" s="10" t="s">
        <v>915</v>
      </c>
      <c r="B191" s="10"/>
      <c r="C191" s="24" t="s">
        <v>916</v>
      </c>
      <c r="D191" s="12"/>
      <c r="E191" s="12"/>
      <c r="F191" s="18" t="s">
        <v>67</v>
      </c>
      <c r="G191" s="19">
        <v>1</v>
      </c>
      <c r="H191" s="23">
        <v>2</v>
      </c>
      <c r="I191" s="23">
        <v>2</v>
      </c>
      <c r="J191" s="49">
        <v>10965.64</v>
      </c>
      <c r="K191" s="38"/>
      <c r="M191" s="21">
        <f t="shared" si="36"/>
        <v>21931.279999999999</v>
      </c>
      <c r="P191" s="22">
        <v>0</v>
      </c>
      <c r="S191" s="21">
        <f t="shared" si="37"/>
        <v>0</v>
      </c>
      <c r="V191" s="9">
        <f t="shared" si="38"/>
        <v>0</v>
      </c>
      <c r="Y191" s="9">
        <f t="shared" si="35"/>
        <v>0</v>
      </c>
      <c r="AD191" s="4" t="s">
        <v>917</v>
      </c>
      <c r="AE191" s="4" t="s">
        <v>918</v>
      </c>
      <c r="AF191" s="4" t="s">
        <v>919</v>
      </c>
    </row>
    <row r="192" spans="1:35" ht="56.25" x14ac:dyDescent="0.25">
      <c r="A192" s="10" t="s">
        <v>920</v>
      </c>
      <c r="B192" s="10"/>
      <c r="C192" s="24" t="s">
        <v>921</v>
      </c>
      <c r="D192" s="12"/>
      <c r="E192" s="12"/>
      <c r="F192" s="18" t="s">
        <v>67</v>
      </c>
      <c r="G192" s="19">
        <v>1</v>
      </c>
      <c r="H192" s="23">
        <v>5</v>
      </c>
      <c r="I192" s="23">
        <v>5</v>
      </c>
      <c r="J192" s="49">
        <v>10897.95</v>
      </c>
      <c r="K192" s="38"/>
      <c r="M192" s="21">
        <f t="shared" si="36"/>
        <v>54489.75</v>
      </c>
      <c r="P192" s="22">
        <v>0</v>
      </c>
      <c r="S192" s="21">
        <f t="shared" si="37"/>
        <v>0</v>
      </c>
      <c r="V192" s="9">
        <f t="shared" si="38"/>
        <v>0</v>
      </c>
      <c r="Y192" s="9">
        <f t="shared" si="35"/>
        <v>0</v>
      </c>
      <c r="AD192" s="4" t="s">
        <v>922</v>
      </c>
      <c r="AE192" s="4" t="s">
        <v>923</v>
      </c>
      <c r="AF192" s="4" t="s">
        <v>924</v>
      </c>
    </row>
    <row r="193" spans="1:35" ht="56.25" x14ac:dyDescent="0.25">
      <c r="A193" s="10" t="s">
        <v>925</v>
      </c>
      <c r="B193" s="10"/>
      <c r="C193" s="24" t="s">
        <v>926</v>
      </c>
      <c r="D193" s="12"/>
      <c r="E193" s="12"/>
      <c r="F193" s="18" t="s">
        <v>67</v>
      </c>
      <c r="G193" s="19">
        <v>1</v>
      </c>
      <c r="H193" s="23">
        <v>1</v>
      </c>
      <c r="I193" s="23">
        <v>1</v>
      </c>
      <c r="J193" s="49">
        <v>11728.32</v>
      </c>
      <c r="K193" s="38"/>
      <c r="M193" s="21">
        <f t="shared" si="36"/>
        <v>11728.32</v>
      </c>
      <c r="P193" s="22">
        <v>0</v>
      </c>
      <c r="S193" s="21">
        <f t="shared" si="37"/>
        <v>0</v>
      </c>
      <c r="V193" s="9">
        <f t="shared" si="38"/>
        <v>0</v>
      </c>
      <c r="Y193" s="9">
        <f t="shared" si="35"/>
        <v>0</v>
      </c>
      <c r="AD193" s="4" t="s">
        <v>927</v>
      </c>
      <c r="AE193" s="4" t="s">
        <v>928</v>
      </c>
      <c r="AF193" s="4" t="s">
        <v>929</v>
      </c>
    </row>
    <row r="194" spans="1:35" ht="56.25" x14ac:dyDescent="0.25">
      <c r="A194" s="10" t="s">
        <v>930</v>
      </c>
      <c r="B194" s="10"/>
      <c r="C194" s="24" t="s">
        <v>931</v>
      </c>
      <c r="D194" s="12"/>
      <c r="E194" s="12"/>
      <c r="F194" s="18" t="s">
        <v>67</v>
      </c>
      <c r="G194" s="19">
        <v>1</v>
      </c>
      <c r="H194" s="23">
        <v>4</v>
      </c>
      <c r="I194" s="23">
        <v>4</v>
      </c>
      <c r="J194" s="49">
        <v>9275.73</v>
      </c>
      <c r="K194" s="38"/>
      <c r="M194" s="21">
        <f t="shared" si="36"/>
        <v>37102.92</v>
      </c>
      <c r="P194" s="22">
        <v>0</v>
      </c>
      <c r="S194" s="21">
        <f t="shared" si="37"/>
        <v>0</v>
      </c>
      <c r="V194" s="9">
        <f t="shared" si="38"/>
        <v>0</v>
      </c>
      <c r="Y194" s="9">
        <f t="shared" si="35"/>
        <v>0</v>
      </c>
      <c r="AD194" s="4" t="s">
        <v>932</v>
      </c>
      <c r="AE194" s="4" t="s">
        <v>933</v>
      </c>
      <c r="AF194" s="4" t="s">
        <v>934</v>
      </c>
    </row>
    <row r="195" spans="1:35" ht="56.25" x14ac:dyDescent="0.25">
      <c r="A195" s="10" t="s">
        <v>935</v>
      </c>
      <c r="B195" s="10"/>
      <c r="C195" s="24" t="s">
        <v>936</v>
      </c>
      <c r="D195" s="12"/>
      <c r="E195" s="12"/>
      <c r="F195" s="18" t="s">
        <v>67</v>
      </c>
      <c r="G195" s="19">
        <v>1</v>
      </c>
      <c r="H195" s="23">
        <v>1</v>
      </c>
      <c r="I195" s="23">
        <v>1</v>
      </c>
      <c r="J195" s="49">
        <v>12625.2</v>
      </c>
      <c r="K195" s="38"/>
      <c r="M195" s="21">
        <f t="shared" si="36"/>
        <v>12625.2</v>
      </c>
      <c r="P195" s="22">
        <v>0</v>
      </c>
      <c r="S195" s="21">
        <f t="shared" si="37"/>
        <v>0</v>
      </c>
      <c r="V195" s="9">
        <f t="shared" si="38"/>
        <v>0</v>
      </c>
      <c r="Y195" s="9">
        <f t="shared" si="35"/>
        <v>0</v>
      </c>
      <c r="AD195" s="4" t="s">
        <v>937</v>
      </c>
      <c r="AE195" s="4" t="s">
        <v>938</v>
      </c>
      <c r="AF195" s="4" t="s">
        <v>939</v>
      </c>
    </row>
    <row r="196" spans="1:35" ht="56.25" x14ac:dyDescent="0.25">
      <c r="A196" s="10" t="s">
        <v>940</v>
      </c>
      <c r="B196" s="10"/>
      <c r="C196" s="24" t="s">
        <v>941</v>
      </c>
      <c r="D196" s="12"/>
      <c r="E196" s="12"/>
      <c r="F196" s="18" t="s">
        <v>67</v>
      </c>
      <c r="G196" s="19">
        <v>1</v>
      </c>
      <c r="H196" s="23">
        <v>1</v>
      </c>
      <c r="I196" s="23">
        <v>1</v>
      </c>
      <c r="J196" s="49">
        <v>14582.18</v>
      </c>
      <c r="K196" s="38"/>
      <c r="M196" s="21">
        <f t="shared" si="36"/>
        <v>14582.18</v>
      </c>
      <c r="P196" s="22">
        <v>0</v>
      </c>
      <c r="S196" s="21">
        <f t="shared" si="37"/>
        <v>0</v>
      </c>
      <c r="V196" s="9">
        <f t="shared" si="38"/>
        <v>0</v>
      </c>
      <c r="Y196" s="9">
        <f t="shared" si="35"/>
        <v>0</v>
      </c>
      <c r="AD196" s="4" t="s">
        <v>942</v>
      </c>
      <c r="AE196" s="4" t="s">
        <v>943</v>
      </c>
      <c r="AF196" s="4" t="s">
        <v>944</v>
      </c>
    </row>
    <row r="197" spans="1:35" ht="56.25" x14ac:dyDescent="0.25">
      <c r="A197" s="10" t="s">
        <v>945</v>
      </c>
      <c r="B197" s="10"/>
      <c r="C197" s="24" t="s">
        <v>946</v>
      </c>
      <c r="D197" s="12"/>
      <c r="E197" s="12"/>
      <c r="F197" s="18" t="s">
        <v>67</v>
      </c>
      <c r="G197" s="19">
        <v>1</v>
      </c>
      <c r="H197" s="23">
        <v>2</v>
      </c>
      <c r="I197" s="23">
        <v>2</v>
      </c>
      <c r="J197" s="49">
        <v>10569.83</v>
      </c>
      <c r="K197" s="38"/>
      <c r="M197" s="21">
        <f t="shared" si="36"/>
        <v>21139.66</v>
      </c>
      <c r="P197" s="22">
        <v>0</v>
      </c>
      <c r="S197" s="21">
        <f t="shared" si="37"/>
        <v>0</v>
      </c>
      <c r="V197" s="9">
        <f t="shared" si="38"/>
        <v>0</v>
      </c>
      <c r="Y197" s="9">
        <f t="shared" si="35"/>
        <v>0</v>
      </c>
      <c r="AD197" s="4" t="s">
        <v>947</v>
      </c>
      <c r="AE197" s="4" t="s">
        <v>948</v>
      </c>
      <c r="AF197" s="4" t="s">
        <v>949</v>
      </c>
    </row>
    <row r="198" spans="1:35" ht="56.25" x14ac:dyDescent="0.25">
      <c r="A198" s="10" t="s">
        <v>950</v>
      </c>
      <c r="B198" s="10"/>
      <c r="C198" s="24" t="s">
        <v>951</v>
      </c>
      <c r="D198" s="12"/>
      <c r="E198" s="12"/>
      <c r="F198" s="18" t="s">
        <v>67</v>
      </c>
      <c r="G198" s="19">
        <v>1</v>
      </c>
      <c r="H198" s="23">
        <v>25</v>
      </c>
      <c r="I198" s="23">
        <v>25</v>
      </c>
      <c r="J198" s="49">
        <v>7286.14</v>
      </c>
      <c r="K198" s="38"/>
      <c r="M198" s="21">
        <f t="shared" si="36"/>
        <v>182153.5</v>
      </c>
      <c r="P198" s="22">
        <v>0</v>
      </c>
      <c r="S198" s="21">
        <f t="shared" si="37"/>
        <v>0</v>
      </c>
      <c r="V198" s="9">
        <f t="shared" si="38"/>
        <v>0</v>
      </c>
      <c r="Y198" s="9">
        <f t="shared" si="35"/>
        <v>0</v>
      </c>
      <c r="AD198" s="4" t="s">
        <v>952</v>
      </c>
      <c r="AE198" s="4" t="s">
        <v>953</v>
      </c>
      <c r="AF198" s="4" t="s">
        <v>954</v>
      </c>
    </row>
    <row r="199" spans="1:35" ht="56.25" x14ac:dyDescent="0.25">
      <c r="A199" s="10" t="s">
        <v>955</v>
      </c>
      <c r="B199" s="10"/>
      <c r="C199" s="24" t="s">
        <v>956</v>
      </c>
      <c r="D199" s="12"/>
      <c r="E199" s="12"/>
      <c r="F199" s="18" t="s">
        <v>67</v>
      </c>
      <c r="G199" s="19">
        <v>1</v>
      </c>
      <c r="H199" s="23">
        <v>2</v>
      </c>
      <c r="I199" s="23">
        <v>2</v>
      </c>
      <c r="J199" s="49">
        <v>13669.95</v>
      </c>
      <c r="K199" s="38"/>
      <c r="M199" s="21">
        <f t="shared" si="36"/>
        <v>27339.9</v>
      </c>
      <c r="P199" s="22">
        <v>0</v>
      </c>
      <c r="S199" s="21">
        <f t="shared" si="37"/>
        <v>0</v>
      </c>
      <c r="V199" s="9">
        <f t="shared" si="38"/>
        <v>0</v>
      </c>
      <c r="Y199" s="9">
        <f t="shared" si="35"/>
        <v>0</v>
      </c>
      <c r="AD199" s="4" t="s">
        <v>957</v>
      </c>
      <c r="AE199" s="4" t="s">
        <v>958</v>
      </c>
      <c r="AF199" s="4" t="s">
        <v>959</v>
      </c>
    </row>
    <row r="200" spans="1:35" ht="56.25" x14ac:dyDescent="0.25">
      <c r="A200" s="10" t="s">
        <v>960</v>
      </c>
      <c r="B200" s="10"/>
      <c r="C200" s="24" t="s">
        <v>961</v>
      </c>
      <c r="D200" s="12"/>
      <c r="E200" s="12"/>
      <c r="F200" s="18" t="s">
        <v>67</v>
      </c>
      <c r="G200" s="19">
        <v>1</v>
      </c>
      <c r="H200" s="23">
        <v>2</v>
      </c>
      <c r="I200" s="23">
        <v>2</v>
      </c>
      <c r="J200" s="49">
        <v>10314.75</v>
      </c>
      <c r="K200" s="38"/>
      <c r="M200" s="21">
        <f t="shared" si="36"/>
        <v>20629.5</v>
      </c>
      <c r="P200" s="22">
        <v>0</v>
      </c>
      <c r="S200" s="21">
        <f t="shared" si="37"/>
        <v>0</v>
      </c>
      <c r="V200" s="9">
        <f t="shared" si="38"/>
        <v>0</v>
      </c>
      <c r="Y200" s="9">
        <f t="shared" si="35"/>
        <v>0</v>
      </c>
      <c r="AD200" s="4" t="s">
        <v>962</v>
      </c>
      <c r="AE200" s="4" t="s">
        <v>963</v>
      </c>
      <c r="AF200" s="4" t="s">
        <v>964</v>
      </c>
    </row>
    <row r="201" spans="1:35" ht="56.25" x14ac:dyDescent="0.25">
      <c r="A201" s="10" t="s">
        <v>965</v>
      </c>
      <c r="B201" s="10"/>
      <c r="C201" s="24" t="s">
        <v>966</v>
      </c>
      <c r="D201" s="12"/>
      <c r="E201" s="12"/>
      <c r="F201" s="18" t="s">
        <v>67</v>
      </c>
      <c r="G201" s="19">
        <v>1</v>
      </c>
      <c r="H201" s="23">
        <v>3</v>
      </c>
      <c r="I201" s="23">
        <v>3</v>
      </c>
      <c r="J201" s="49">
        <v>8669.69</v>
      </c>
      <c r="K201" s="38"/>
      <c r="M201" s="21">
        <f t="shared" si="36"/>
        <v>26009.07</v>
      </c>
      <c r="P201" s="22">
        <v>0</v>
      </c>
      <c r="S201" s="21">
        <f t="shared" si="37"/>
        <v>0</v>
      </c>
      <c r="V201" s="9">
        <f t="shared" si="38"/>
        <v>0</v>
      </c>
      <c r="Y201" s="9">
        <f t="shared" si="35"/>
        <v>0</v>
      </c>
      <c r="AD201" s="4" t="s">
        <v>967</v>
      </c>
      <c r="AE201" s="4" t="s">
        <v>968</v>
      </c>
      <c r="AF201" s="4" t="s">
        <v>969</v>
      </c>
    </row>
    <row r="202" spans="1:35" ht="56.25" x14ac:dyDescent="0.25">
      <c r="A202" s="10" t="s">
        <v>970</v>
      </c>
      <c r="B202" s="10"/>
      <c r="C202" s="24" t="s">
        <v>971</v>
      </c>
      <c r="D202" s="12"/>
      <c r="E202" s="12"/>
      <c r="F202" s="18" t="s">
        <v>67</v>
      </c>
      <c r="G202" s="19">
        <v>1</v>
      </c>
      <c r="H202" s="23">
        <v>1</v>
      </c>
      <c r="I202" s="23">
        <v>1</v>
      </c>
      <c r="J202" s="49">
        <v>10144.049999999999</v>
      </c>
      <c r="K202" s="38"/>
      <c r="M202" s="21">
        <f t="shared" si="36"/>
        <v>10144.049999999999</v>
      </c>
      <c r="P202" s="22">
        <v>0</v>
      </c>
      <c r="S202" s="21">
        <f t="shared" si="37"/>
        <v>0</v>
      </c>
      <c r="V202" s="9">
        <f t="shared" si="38"/>
        <v>0</v>
      </c>
      <c r="Y202" s="9">
        <f t="shared" si="35"/>
        <v>0</v>
      </c>
      <c r="AD202" s="4" t="s">
        <v>972</v>
      </c>
      <c r="AE202" s="4" t="s">
        <v>973</v>
      </c>
      <c r="AF202" s="4" t="s">
        <v>974</v>
      </c>
    </row>
    <row r="203" spans="1:35" ht="56.25" x14ac:dyDescent="0.25">
      <c r="A203" s="10" t="s">
        <v>975</v>
      </c>
      <c r="B203" s="10"/>
      <c r="C203" s="24" t="s">
        <v>976</v>
      </c>
      <c r="D203" s="12"/>
      <c r="E203" s="12"/>
      <c r="F203" s="18" t="s">
        <v>67</v>
      </c>
      <c r="G203" s="19">
        <v>1</v>
      </c>
      <c r="H203" s="23">
        <v>3</v>
      </c>
      <c r="I203" s="23">
        <v>3</v>
      </c>
      <c r="J203" s="49">
        <v>9406.8700000000008</v>
      </c>
      <c r="K203" s="38"/>
      <c r="M203" s="21">
        <f t="shared" si="36"/>
        <v>28220.61</v>
      </c>
      <c r="P203" s="22">
        <v>0</v>
      </c>
      <c r="S203" s="21">
        <f t="shared" si="37"/>
        <v>0</v>
      </c>
      <c r="V203" s="9">
        <f t="shared" si="38"/>
        <v>0</v>
      </c>
      <c r="Y203" s="9">
        <f t="shared" si="35"/>
        <v>0</v>
      </c>
      <c r="AD203" s="4" t="s">
        <v>977</v>
      </c>
      <c r="AE203" s="4" t="s">
        <v>978</v>
      </c>
      <c r="AF203" s="4" t="s">
        <v>979</v>
      </c>
    </row>
    <row r="204" spans="1:35" ht="56.25" x14ac:dyDescent="0.25">
      <c r="A204" s="10" t="s">
        <v>980</v>
      </c>
      <c r="B204" s="10"/>
      <c r="C204" s="24" t="s">
        <v>981</v>
      </c>
      <c r="D204" s="12"/>
      <c r="E204" s="12"/>
      <c r="F204" s="18" t="s">
        <v>67</v>
      </c>
      <c r="G204" s="19">
        <v>1</v>
      </c>
      <c r="H204" s="23">
        <v>1</v>
      </c>
      <c r="I204" s="23">
        <v>1</v>
      </c>
      <c r="J204" s="49">
        <v>8802.64</v>
      </c>
      <c r="K204" s="38"/>
      <c r="M204" s="21">
        <f t="shared" si="36"/>
        <v>8802.64</v>
      </c>
      <c r="P204" s="22">
        <v>0</v>
      </c>
      <c r="S204" s="21">
        <f t="shared" si="37"/>
        <v>0</v>
      </c>
      <c r="V204" s="9">
        <f t="shared" si="38"/>
        <v>0</v>
      </c>
      <c r="Y204" s="9">
        <f t="shared" si="35"/>
        <v>0</v>
      </c>
      <c r="AD204" s="4" t="s">
        <v>982</v>
      </c>
      <c r="AE204" s="4" t="s">
        <v>983</v>
      </c>
      <c r="AF204" s="4" t="s">
        <v>984</v>
      </c>
    </row>
    <row r="205" spans="1:35" ht="56.25" x14ac:dyDescent="0.25">
      <c r="A205" s="10" t="s">
        <v>985</v>
      </c>
      <c r="B205" s="10"/>
      <c r="C205" s="24" t="s">
        <v>986</v>
      </c>
      <c r="D205" s="12"/>
      <c r="E205" s="12"/>
      <c r="F205" s="18" t="s">
        <v>67</v>
      </c>
      <c r="G205" s="19">
        <v>1</v>
      </c>
      <c r="H205" s="23">
        <v>1</v>
      </c>
      <c r="I205" s="23">
        <v>1</v>
      </c>
      <c r="J205" s="49">
        <v>11689.71</v>
      </c>
      <c r="K205" s="38"/>
      <c r="M205" s="21">
        <f t="shared" si="36"/>
        <v>11689.71</v>
      </c>
      <c r="P205" s="22">
        <v>0</v>
      </c>
      <c r="S205" s="21">
        <f t="shared" si="37"/>
        <v>0</v>
      </c>
      <c r="V205" s="9">
        <f t="shared" si="38"/>
        <v>0</v>
      </c>
      <c r="Y205" s="9">
        <f t="shared" si="35"/>
        <v>0</v>
      </c>
      <c r="AD205" s="4" t="s">
        <v>987</v>
      </c>
      <c r="AE205" s="4" t="s">
        <v>988</v>
      </c>
      <c r="AF205" s="4" t="s">
        <v>989</v>
      </c>
    </row>
    <row r="206" spans="1:35" ht="110.25" x14ac:dyDescent="0.25">
      <c r="A206" s="10" t="s">
        <v>990</v>
      </c>
      <c r="B206" s="10" t="s">
        <v>991</v>
      </c>
      <c r="C206" s="11" t="s">
        <v>992</v>
      </c>
      <c r="D206" s="12" t="s">
        <v>284</v>
      </c>
      <c r="E206" s="5" t="s">
        <v>1426</v>
      </c>
      <c r="F206" s="12" t="s">
        <v>67</v>
      </c>
      <c r="G206" s="13">
        <v>1</v>
      </c>
      <c r="H206" s="13">
        <v>18</v>
      </c>
      <c r="I206" s="13">
        <v>18</v>
      </c>
      <c r="J206" s="14">
        <f>IFERROR(ROUND(SUM(M207,M208,M209,M210,M211,M212,M213,M214,M215,M216,M217)/I206, 2),0)</f>
        <v>15974.72</v>
      </c>
      <c r="K206" s="15">
        <v>0</v>
      </c>
      <c r="L206" s="14">
        <f>J206+ROUND(K206, 2)</f>
        <v>15974.72</v>
      </c>
      <c r="M206" s="14">
        <f>ROUND(J206*I206, 2)</f>
        <v>287544.96000000002</v>
      </c>
      <c r="N206" s="14">
        <f>ROUND(I206*ROUND(K206, 2), 2)</f>
        <v>0</v>
      </c>
      <c r="O206" s="14">
        <f>M206+N206</f>
        <v>287544.96000000002</v>
      </c>
      <c r="P206" s="14">
        <f>IFERROR(ROUND(SUM(S207,S208,S209,S210,S211,S212,S213,S214,S215,S216,S217)/I206, 2),0)</f>
        <v>0</v>
      </c>
      <c r="Q206" s="16">
        <v>0</v>
      </c>
      <c r="R206" s="14">
        <f>P206+ROUND(Q206, 2)</f>
        <v>0</v>
      </c>
      <c r="S206" s="14">
        <f>ROUND(P206*I206, 2)</f>
        <v>0</v>
      </c>
      <c r="T206" s="14">
        <f>ROUND(I206*ROUND(Q206, 2), 2)</f>
        <v>0</v>
      </c>
      <c r="U206" s="14">
        <f>S206+T206</f>
        <v>0</v>
      </c>
      <c r="V206" s="9">
        <f>ROUND(P206 / 1.2, 2)</f>
        <v>0</v>
      </c>
      <c r="W206" s="9">
        <f>ROUND(Q206 / 1.2, 2)</f>
        <v>0</v>
      </c>
      <c r="X206" s="9">
        <f>ROUND(R206 / 1.2, 2)</f>
        <v>0</v>
      </c>
      <c r="Y206" s="9">
        <f t="shared" si="35"/>
        <v>0</v>
      </c>
      <c r="Z206" s="9">
        <f>ROUND(T206 / 1.2, 2)</f>
        <v>0</v>
      </c>
      <c r="AA206" s="9">
        <f>Y206+Z206</f>
        <v>0</v>
      </c>
      <c r="AD206" s="4">
        <v>214425334</v>
      </c>
      <c r="AE206" s="4">
        <v>16743654</v>
      </c>
      <c r="AG206" s="4" t="s">
        <v>993</v>
      </c>
      <c r="AH206" s="4" t="s">
        <v>994</v>
      </c>
      <c r="AI206" s="4" t="s">
        <v>58</v>
      </c>
    </row>
    <row r="207" spans="1:35" ht="56.25" x14ac:dyDescent="0.25">
      <c r="A207" s="10" t="s">
        <v>995</v>
      </c>
      <c r="B207" s="35"/>
      <c r="C207" s="24" t="s">
        <v>996</v>
      </c>
      <c r="D207" s="12"/>
      <c r="E207" s="12"/>
      <c r="F207" s="18" t="s">
        <v>67</v>
      </c>
      <c r="G207" s="19">
        <v>1</v>
      </c>
      <c r="H207" s="23">
        <v>1</v>
      </c>
      <c r="I207" s="23">
        <v>1</v>
      </c>
      <c r="J207" s="49">
        <v>23043.51</v>
      </c>
      <c r="K207" s="38"/>
      <c r="M207" s="21">
        <f t="shared" ref="M207:M217" si="39">ROUND(ROUND(J207, 2)*I207, 2)</f>
        <v>23043.51</v>
      </c>
      <c r="P207" s="22">
        <v>0</v>
      </c>
      <c r="S207" s="21">
        <f t="shared" ref="S207:S217" si="40">ROUND(ROUND(P207, 2)*I207, 2)</f>
        <v>0</v>
      </c>
      <c r="V207" s="9">
        <f t="shared" ref="V207:V217" si="41">ROUND(ROUND(P207, 2)/1.2, 2)</f>
        <v>0</v>
      </c>
      <c r="Y207" s="9">
        <f t="shared" si="35"/>
        <v>0</v>
      </c>
      <c r="AD207" s="4" t="s">
        <v>997</v>
      </c>
      <c r="AE207" s="4" t="s">
        <v>998</v>
      </c>
      <c r="AF207" s="4" t="s">
        <v>999</v>
      </c>
    </row>
    <row r="208" spans="1:35" ht="56.25" x14ac:dyDescent="0.25">
      <c r="A208" s="10" t="s">
        <v>1000</v>
      </c>
      <c r="B208" s="10"/>
      <c r="C208" s="24" t="s">
        <v>1001</v>
      </c>
      <c r="D208" s="12"/>
      <c r="E208" s="12"/>
      <c r="F208" s="18" t="s">
        <v>67</v>
      </c>
      <c r="G208" s="19">
        <v>1</v>
      </c>
      <c r="H208" s="23">
        <v>3</v>
      </c>
      <c r="I208" s="23">
        <v>3</v>
      </c>
      <c r="J208" s="49">
        <v>14787.78</v>
      </c>
      <c r="K208" s="38"/>
      <c r="M208" s="21">
        <f t="shared" si="39"/>
        <v>44363.34</v>
      </c>
      <c r="P208" s="22">
        <v>0</v>
      </c>
      <c r="S208" s="21">
        <f t="shared" si="40"/>
        <v>0</v>
      </c>
      <c r="V208" s="9">
        <f t="shared" si="41"/>
        <v>0</v>
      </c>
      <c r="Y208" s="9">
        <f t="shared" si="35"/>
        <v>0</v>
      </c>
      <c r="AD208" s="4" t="s">
        <v>1002</v>
      </c>
      <c r="AE208" s="4" t="s">
        <v>1003</v>
      </c>
      <c r="AF208" s="4" t="s">
        <v>1004</v>
      </c>
    </row>
    <row r="209" spans="1:35" ht="56.25" x14ac:dyDescent="0.25">
      <c r="A209" s="10" t="s">
        <v>1005</v>
      </c>
      <c r="B209" s="10"/>
      <c r="C209" s="24" t="s">
        <v>1006</v>
      </c>
      <c r="D209" s="12"/>
      <c r="E209" s="12"/>
      <c r="F209" s="18" t="s">
        <v>67</v>
      </c>
      <c r="G209" s="19">
        <v>1</v>
      </c>
      <c r="H209" s="23">
        <v>1</v>
      </c>
      <c r="I209" s="23">
        <v>1</v>
      </c>
      <c r="J209" s="49">
        <v>13989.65</v>
      </c>
      <c r="K209" s="38"/>
      <c r="M209" s="21">
        <f t="shared" si="39"/>
        <v>13989.65</v>
      </c>
      <c r="P209" s="22">
        <v>0</v>
      </c>
      <c r="S209" s="21">
        <f t="shared" si="40"/>
        <v>0</v>
      </c>
      <c r="V209" s="9">
        <f t="shared" si="41"/>
        <v>0</v>
      </c>
      <c r="Y209" s="9">
        <f t="shared" si="35"/>
        <v>0</v>
      </c>
      <c r="AD209" s="4" t="s">
        <v>1007</v>
      </c>
      <c r="AE209" s="4" t="s">
        <v>1008</v>
      </c>
      <c r="AF209" s="4" t="s">
        <v>1009</v>
      </c>
    </row>
    <row r="210" spans="1:35" ht="56.25" x14ac:dyDescent="0.25">
      <c r="A210" s="10" t="s">
        <v>1010</v>
      </c>
      <c r="B210" s="10"/>
      <c r="C210" s="24" t="s">
        <v>1011</v>
      </c>
      <c r="D210" s="12"/>
      <c r="E210" s="12"/>
      <c r="F210" s="18" t="s">
        <v>67</v>
      </c>
      <c r="G210" s="19">
        <v>1</v>
      </c>
      <c r="H210" s="23">
        <v>4</v>
      </c>
      <c r="I210" s="23">
        <v>4</v>
      </c>
      <c r="J210" s="49">
        <v>11437.72</v>
      </c>
      <c r="K210" s="38"/>
      <c r="M210" s="21">
        <f t="shared" si="39"/>
        <v>45750.879999999997</v>
      </c>
      <c r="P210" s="22">
        <v>0</v>
      </c>
      <c r="S210" s="21">
        <f t="shared" si="40"/>
        <v>0</v>
      </c>
      <c r="V210" s="9">
        <f t="shared" si="41"/>
        <v>0</v>
      </c>
      <c r="Y210" s="9">
        <f t="shared" si="35"/>
        <v>0</v>
      </c>
      <c r="AD210" s="4" t="s">
        <v>1012</v>
      </c>
      <c r="AE210" s="4" t="s">
        <v>1013</v>
      </c>
      <c r="AF210" s="4" t="s">
        <v>1014</v>
      </c>
    </row>
    <row r="211" spans="1:35" ht="56.25" x14ac:dyDescent="0.25">
      <c r="A211" s="10" t="s">
        <v>1015</v>
      </c>
      <c r="B211" s="10"/>
      <c r="C211" s="24" t="s">
        <v>1016</v>
      </c>
      <c r="D211" s="12"/>
      <c r="E211" s="12"/>
      <c r="F211" s="18" t="s">
        <v>67</v>
      </c>
      <c r="G211" s="19">
        <v>1</v>
      </c>
      <c r="H211" s="23">
        <v>1</v>
      </c>
      <c r="I211" s="23">
        <v>1</v>
      </c>
      <c r="J211" s="49">
        <v>15902.33</v>
      </c>
      <c r="K211" s="38"/>
      <c r="M211" s="21">
        <f t="shared" si="39"/>
        <v>15902.33</v>
      </c>
      <c r="P211" s="22">
        <v>0</v>
      </c>
      <c r="S211" s="21">
        <f t="shared" si="40"/>
        <v>0</v>
      </c>
      <c r="V211" s="9">
        <f t="shared" si="41"/>
        <v>0</v>
      </c>
      <c r="Y211" s="9">
        <f t="shared" si="35"/>
        <v>0</v>
      </c>
      <c r="AD211" s="4" t="s">
        <v>1017</v>
      </c>
      <c r="AE211" s="4" t="s">
        <v>1018</v>
      </c>
      <c r="AF211" s="4" t="s">
        <v>1019</v>
      </c>
    </row>
    <row r="212" spans="1:35" ht="56.25" x14ac:dyDescent="0.25">
      <c r="A212" s="10" t="s">
        <v>1020</v>
      </c>
      <c r="B212" s="10"/>
      <c r="C212" s="24" t="s">
        <v>1021</v>
      </c>
      <c r="D212" s="12"/>
      <c r="E212" s="12"/>
      <c r="F212" s="18" t="s">
        <v>67</v>
      </c>
      <c r="G212" s="19">
        <v>1</v>
      </c>
      <c r="H212" s="23">
        <v>2</v>
      </c>
      <c r="I212" s="23">
        <v>2</v>
      </c>
      <c r="J212" s="49">
        <v>23264.52</v>
      </c>
      <c r="K212" s="38"/>
      <c r="M212" s="21">
        <f t="shared" si="39"/>
        <v>46529.04</v>
      </c>
      <c r="P212" s="22">
        <v>0</v>
      </c>
      <c r="S212" s="21">
        <f t="shared" si="40"/>
        <v>0</v>
      </c>
      <c r="V212" s="9">
        <f t="shared" si="41"/>
        <v>0</v>
      </c>
      <c r="Y212" s="9">
        <f t="shared" si="35"/>
        <v>0</v>
      </c>
      <c r="AD212" s="4" t="s">
        <v>1022</v>
      </c>
      <c r="AE212" s="4" t="s">
        <v>1023</v>
      </c>
      <c r="AF212" s="4" t="s">
        <v>1024</v>
      </c>
    </row>
    <row r="213" spans="1:35" ht="56.25" x14ac:dyDescent="0.25">
      <c r="A213" s="10" t="s">
        <v>1025</v>
      </c>
      <c r="B213" s="10"/>
      <c r="C213" s="24" t="s">
        <v>1026</v>
      </c>
      <c r="D213" s="12"/>
      <c r="E213" s="12"/>
      <c r="F213" s="18" t="s">
        <v>67</v>
      </c>
      <c r="G213" s="19">
        <v>1</v>
      </c>
      <c r="H213" s="23">
        <v>2</v>
      </c>
      <c r="I213" s="23">
        <v>2</v>
      </c>
      <c r="J213" s="49">
        <v>15939.914000000001</v>
      </c>
      <c r="K213" s="38"/>
      <c r="M213" s="21">
        <f t="shared" si="39"/>
        <v>31879.82</v>
      </c>
      <c r="P213" s="22">
        <v>0</v>
      </c>
      <c r="S213" s="21">
        <f t="shared" si="40"/>
        <v>0</v>
      </c>
      <c r="V213" s="9">
        <f t="shared" si="41"/>
        <v>0</v>
      </c>
      <c r="Y213" s="9">
        <f t="shared" si="35"/>
        <v>0</v>
      </c>
      <c r="AD213" s="4" t="s">
        <v>1027</v>
      </c>
      <c r="AE213" s="4" t="s">
        <v>1028</v>
      </c>
      <c r="AF213" s="4" t="s">
        <v>1029</v>
      </c>
    </row>
    <row r="214" spans="1:35" ht="56.25" x14ac:dyDescent="0.25">
      <c r="A214" s="10" t="s">
        <v>1030</v>
      </c>
      <c r="B214" s="10"/>
      <c r="C214" s="24" t="s">
        <v>1031</v>
      </c>
      <c r="D214" s="12"/>
      <c r="E214" s="12"/>
      <c r="F214" s="18" t="s">
        <v>67</v>
      </c>
      <c r="G214" s="19">
        <v>1</v>
      </c>
      <c r="H214" s="23">
        <v>1</v>
      </c>
      <c r="I214" s="23">
        <v>1</v>
      </c>
      <c r="J214" s="49">
        <v>17222.48</v>
      </c>
      <c r="K214" s="38"/>
      <c r="M214" s="21">
        <f t="shared" si="39"/>
        <v>17222.48</v>
      </c>
      <c r="P214" s="22">
        <v>0</v>
      </c>
      <c r="S214" s="21">
        <f t="shared" si="40"/>
        <v>0</v>
      </c>
      <c r="V214" s="9">
        <f t="shared" si="41"/>
        <v>0</v>
      </c>
      <c r="Y214" s="9">
        <f t="shared" si="35"/>
        <v>0</v>
      </c>
      <c r="AD214" s="4" t="s">
        <v>1032</v>
      </c>
      <c r="AE214" s="4" t="s">
        <v>1033</v>
      </c>
      <c r="AF214" s="4" t="s">
        <v>1034</v>
      </c>
    </row>
    <row r="215" spans="1:35" ht="56.25" x14ac:dyDescent="0.25">
      <c r="A215" s="10" t="s">
        <v>1035</v>
      </c>
      <c r="B215" s="10"/>
      <c r="C215" s="24" t="s">
        <v>1036</v>
      </c>
      <c r="D215" s="12"/>
      <c r="E215" s="12"/>
      <c r="F215" s="18" t="s">
        <v>67</v>
      </c>
      <c r="G215" s="19">
        <v>1</v>
      </c>
      <c r="H215" s="23">
        <v>1</v>
      </c>
      <c r="I215" s="23">
        <v>1</v>
      </c>
      <c r="J215" s="49">
        <v>20858.97</v>
      </c>
      <c r="K215" s="38"/>
      <c r="M215" s="21">
        <f t="shared" si="39"/>
        <v>20858.97</v>
      </c>
      <c r="P215" s="22">
        <v>0</v>
      </c>
      <c r="S215" s="21">
        <f t="shared" si="40"/>
        <v>0</v>
      </c>
      <c r="V215" s="9">
        <f t="shared" si="41"/>
        <v>0</v>
      </c>
      <c r="Y215" s="9">
        <f t="shared" ref="Y215:Y229" si="42">ROUND(S215 / 1.2, 2)</f>
        <v>0</v>
      </c>
      <c r="AD215" s="4" t="s">
        <v>1037</v>
      </c>
      <c r="AE215" s="4" t="s">
        <v>1038</v>
      </c>
      <c r="AF215" s="4" t="s">
        <v>1039</v>
      </c>
    </row>
    <row r="216" spans="1:35" ht="56.25" x14ac:dyDescent="0.25">
      <c r="A216" s="10" t="s">
        <v>1040</v>
      </c>
      <c r="B216" s="10"/>
      <c r="C216" s="24" t="s">
        <v>1041</v>
      </c>
      <c r="D216" s="12"/>
      <c r="E216" s="12"/>
      <c r="F216" s="18" t="s">
        <v>67</v>
      </c>
      <c r="G216" s="19">
        <v>1</v>
      </c>
      <c r="H216" s="23">
        <v>1</v>
      </c>
      <c r="I216" s="23">
        <v>1</v>
      </c>
      <c r="J216" s="49">
        <v>14765.53</v>
      </c>
      <c r="K216" s="38"/>
      <c r="M216" s="21">
        <f t="shared" si="39"/>
        <v>14765.53</v>
      </c>
      <c r="P216" s="22">
        <v>0</v>
      </c>
      <c r="S216" s="21">
        <f t="shared" si="40"/>
        <v>0</v>
      </c>
      <c r="V216" s="9">
        <f t="shared" si="41"/>
        <v>0</v>
      </c>
      <c r="Y216" s="9">
        <f t="shared" si="42"/>
        <v>0</v>
      </c>
      <c r="AD216" s="4" t="s">
        <v>1042</v>
      </c>
      <c r="AE216" s="4" t="s">
        <v>1043</v>
      </c>
      <c r="AF216" s="4" t="s">
        <v>1044</v>
      </c>
    </row>
    <row r="217" spans="1:35" ht="56.25" x14ac:dyDescent="0.25">
      <c r="A217" s="10" t="s">
        <v>1045</v>
      </c>
      <c r="B217" s="10"/>
      <c r="C217" s="24" t="s">
        <v>1046</v>
      </c>
      <c r="D217" s="12"/>
      <c r="E217" s="12"/>
      <c r="F217" s="18" t="s">
        <v>67</v>
      </c>
      <c r="G217" s="19">
        <v>1</v>
      </c>
      <c r="H217" s="23">
        <v>1</v>
      </c>
      <c r="I217" s="23">
        <v>1</v>
      </c>
      <c r="J217" s="49">
        <v>13239.4</v>
      </c>
      <c r="K217" s="38"/>
      <c r="M217" s="21">
        <f t="shared" si="39"/>
        <v>13239.4</v>
      </c>
      <c r="P217" s="22">
        <v>0</v>
      </c>
      <c r="S217" s="21">
        <f t="shared" si="40"/>
        <v>0</v>
      </c>
      <c r="V217" s="9">
        <f t="shared" si="41"/>
        <v>0</v>
      </c>
      <c r="Y217" s="9">
        <f t="shared" si="42"/>
        <v>0</v>
      </c>
      <c r="AD217" s="4" t="s">
        <v>1047</v>
      </c>
      <c r="AE217" s="4" t="s">
        <v>1048</v>
      </c>
      <c r="AF217" s="4" t="s">
        <v>1049</v>
      </c>
    </row>
    <row r="218" spans="1:35" ht="110.25" x14ac:dyDescent="0.25">
      <c r="A218" s="10" t="s">
        <v>1050</v>
      </c>
      <c r="B218" s="10" t="s">
        <v>1051</v>
      </c>
      <c r="C218" s="11" t="s">
        <v>1052</v>
      </c>
      <c r="D218" s="12" t="s">
        <v>284</v>
      </c>
      <c r="E218" s="5" t="s">
        <v>1426</v>
      </c>
      <c r="F218" s="12" t="s">
        <v>67</v>
      </c>
      <c r="G218" s="13">
        <v>1</v>
      </c>
      <c r="H218" s="13">
        <v>469</v>
      </c>
      <c r="I218" s="13">
        <v>469</v>
      </c>
      <c r="J218" s="14">
        <f>IFERROR(ROUND(SUM(M219,M220,M221,M222,M223,M224)/I218, 2),0)</f>
        <v>3466.49</v>
      </c>
      <c r="K218" s="15">
        <v>0</v>
      </c>
      <c r="L218" s="14">
        <f>J218+ROUND(K218, 2)</f>
        <v>3466.49</v>
      </c>
      <c r="M218" s="14">
        <f>ROUND(J218*I218, 2)</f>
        <v>1625783.81</v>
      </c>
      <c r="N218" s="14">
        <f>ROUND(I218*ROUND(K218, 2), 2)</f>
        <v>0</v>
      </c>
      <c r="O218" s="14">
        <f>M218+N218</f>
        <v>1625783.81</v>
      </c>
      <c r="P218" s="14">
        <f>IFERROR(ROUND(SUM(S219,S220,S221,S222,S223,S224)/I218, 2),0)</f>
        <v>0</v>
      </c>
      <c r="Q218" s="16">
        <v>0</v>
      </c>
      <c r="R218" s="14">
        <f>P218+ROUND(Q218, 2)</f>
        <v>0</v>
      </c>
      <c r="S218" s="14">
        <f>ROUND(P218*I218, 2)</f>
        <v>0</v>
      </c>
      <c r="T218" s="14">
        <f>ROUND(I218*ROUND(Q218, 2), 2)</f>
        <v>0</v>
      </c>
      <c r="U218" s="14">
        <f>S218+T218</f>
        <v>0</v>
      </c>
      <c r="V218" s="9">
        <f>ROUND(P218 / 1.2, 2)</f>
        <v>0</v>
      </c>
      <c r="W218" s="9">
        <f>ROUND(Q218 / 1.2, 2)</f>
        <v>0</v>
      </c>
      <c r="X218" s="9">
        <f>ROUND(R218 / 1.2, 2)</f>
        <v>0</v>
      </c>
      <c r="Y218" s="9">
        <f t="shared" si="42"/>
        <v>0</v>
      </c>
      <c r="Z218" s="9">
        <f>ROUND(T218 / 1.2, 2)</f>
        <v>0</v>
      </c>
      <c r="AA218" s="9">
        <f>Y218+Z218</f>
        <v>0</v>
      </c>
      <c r="AD218" s="4">
        <v>214425335</v>
      </c>
      <c r="AE218" s="4">
        <v>16743604</v>
      </c>
      <c r="AG218" s="4" t="s">
        <v>1053</v>
      </c>
      <c r="AH218" s="4" t="s">
        <v>1054</v>
      </c>
      <c r="AI218" s="4" t="s">
        <v>58</v>
      </c>
    </row>
    <row r="219" spans="1:35" ht="93.75" x14ac:dyDescent="0.25">
      <c r="A219" s="10" t="s">
        <v>1055</v>
      </c>
      <c r="B219" s="10"/>
      <c r="C219" s="34" t="s">
        <v>1056</v>
      </c>
      <c r="D219" s="12"/>
      <c r="E219" s="12"/>
      <c r="F219" s="18" t="s">
        <v>67</v>
      </c>
      <c r="G219" s="19">
        <v>1</v>
      </c>
      <c r="H219" s="23">
        <v>3</v>
      </c>
      <c r="I219" s="39">
        <v>3</v>
      </c>
      <c r="J219" s="49">
        <f>12118.68/3</f>
        <v>4039.56</v>
      </c>
      <c r="K219" s="38"/>
      <c r="M219" s="21">
        <f t="shared" ref="M219:M224" si="43">ROUND(ROUND(J219, 2)*I219, 2)</f>
        <v>12118.68</v>
      </c>
      <c r="P219" s="22">
        <v>0</v>
      </c>
      <c r="S219" s="21">
        <f t="shared" ref="S219:S224" si="44">ROUND(ROUND(P219, 2)*I219, 2)</f>
        <v>0</v>
      </c>
      <c r="V219" s="9">
        <f t="shared" ref="V219:V224" si="45">ROUND(ROUND(P219, 2)/1.2, 2)</f>
        <v>0</v>
      </c>
      <c r="Y219" s="9">
        <f t="shared" si="42"/>
        <v>0</v>
      </c>
      <c r="AD219" s="4" t="s">
        <v>1057</v>
      </c>
      <c r="AE219" s="4" t="s">
        <v>1058</v>
      </c>
      <c r="AF219" s="4" t="s">
        <v>1059</v>
      </c>
    </row>
    <row r="220" spans="1:35" ht="75" x14ac:dyDescent="0.25">
      <c r="A220" s="10" t="s">
        <v>1060</v>
      </c>
      <c r="B220" s="10"/>
      <c r="C220" s="34" t="s">
        <v>1061</v>
      </c>
      <c r="D220" s="47"/>
      <c r="E220" s="12"/>
      <c r="F220" s="18" t="s">
        <v>67</v>
      </c>
      <c r="G220" s="19">
        <v>1</v>
      </c>
      <c r="H220" s="23">
        <v>6</v>
      </c>
      <c r="I220" s="39">
        <v>6</v>
      </c>
      <c r="J220" s="49">
        <f>42543.27/11</f>
        <v>3867.5699999999997</v>
      </c>
      <c r="K220" s="38"/>
      <c r="M220" s="21">
        <f t="shared" si="43"/>
        <v>23205.42</v>
      </c>
      <c r="P220" s="22">
        <v>0</v>
      </c>
      <c r="S220" s="21">
        <f t="shared" si="44"/>
        <v>0</v>
      </c>
      <c r="V220" s="9">
        <f t="shared" si="45"/>
        <v>0</v>
      </c>
      <c r="Y220" s="9">
        <f t="shared" si="42"/>
        <v>0</v>
      </c>
      <c r="AD220" s="4" t="s">
        <v>1062</v>
      </c>
      <c r="AE220" s="4" t="s">
        <v>1063</v>
      </c>
      <c r="AF220" s="4" t="s">
        <v>1064</v>
      </c>
    </row>
    <row r="221" spans="1:35" ht="75" x14ac:dyDescent="0.25">
      <c r="A221" s="10" t="s">
        <v>1065</v>
      </c>
      <c r="B221" s="10"/>
      <c r="C221" s="34" t="s">
        <v>1066</v>
      </c>
      <c r="D221" s="12"/>
      <c r="E221" s="12"/>
      <c r="F221" s="18" t="s">
        <v>67</v>
      </c>
      <c r="G221" s="19">
        <v>1</v>
      </c>
      <c r="H221" s="23">
        <v>5</v>
      </c>
      <c r="I221" s="39">
        <v>5</v>
      </c>
      <c r="J221" s="49">
        <f>42543.27/11</f>
        <v>3867.5699999999997</v>
      </c>
      <c r="K221" s="38"/>
      <c r="M221" s="21">
        <f t="shared" si="43"/>
        <v>19337.849999999999</v>
      </c>
      <c r="P221" s="22">
        <v>0</v>
      </c>
      <c r="S221" s="21">
        <f t="shared" si="44"/>
        <v>0</v>
      </c>
      <c r="V221" s="9">
        <f t="shared" si="45"/>
        <v>0</v>
      </c>
      <c r="Y221" s="9">
        <f t="shared" si="42"/>
        <v>0</v>
      </c>
      <c r="AD221" s="4" t="s">
        <v>1067</v>
      </c>
      <c r="AE221" s="4" t="s">
        <v>1068</v>
      </c>
      <c r="AF221" s="4" t="s">
        <v>1069</v>
      </c>
    </row>
    <row r="222" spans="1:35" ht="75" x14ac:dyDescent="0.25">
      <c r="A222" s="10" t="s">
        <v>1070</v>
      </c>
      <c r="B222" s="10"/>
      <c r="C222" s="34" t="s">
        <v>1071</v>
      </c>
      <c r="D222" s="12"/>
      <c r="E222" s="12"/>
      <c r="F222" s="18" t="s">
        <v>67</v>
      </c>
      <c r="G222" s="19">
        <v>1</v>
      </c>
      <c r="H222" s="23">
        <v>165</v>
      </c>
      <c r="I222" s="23">
        <v>165</v>
      </c>
      <c r="J222" s="49">
        <f>544801.95/165</f>
        <v>3301.83</v>
      </c>
      <c r="K222" s="38"/>
      <c r="L222" s="75"/>
      <c r="M222" s="21">
        <f t="shared" si="43"/>
        <v>544801.94999999995</v>
      </c>
      <c r="P222" s="22">
        <v>0</v>
      </c>
      <c r="S222" s="21">
        <f t="shared" si="44"/>
        <v>0</v>
      </c>
      <c r="V222" s="9">
        <f t="shared" si="45"/>
        <v>0</v>
      </c>
      <c r="Y222" s="9">
        <f t="shared" si="42"/>
        <v>0</v>
      </c>
      <c r="AD222" s="4" t="s">
        <v>1072</v>
      </c>
      <c r="AE222" s="4" t="s">
        <v>1073</v>
      </c>
      <c r="AF222" s="4" t="s">
        <v>1074</v>
      </c>
    </row>
    <row r="223" spans="1:35" ht="75" x14ac:dyDescent="0.25">
      <c r="A223" s="10" t="s">
        <v>1075</v>
      </c>
      <c r="B223" s="10"/>
      <c r="C223" s="34" t="s">
        <v>1076</v>
      </c>
      <c r="D223" s="12"/>
      <c r="E223" s="12"/>
      <c r="F223" s="18" t="s">
        <v>67</v>
      </c>
      <c r="G223" s="19">
        <v>1</v>
      </c>
      <c r="H223" s="23">
        <v>114</v>
      </c>
      <c r="I223" s="23">
        <v>114</v>
      </c>
      <c r="J223" s="49">
        <f>470923.74/114</f>
        <v>4130.91</v>
      </c>
      <c r="K223" s="38"/>
      <c r="M223" s="21">
        <f t="shared" si="43"/>
        <v>470923.74</v>
      </c>
      <c r="P223" s="22">
        <v>0</v>
      </c>
      <c r="S223" s="21">
        <f t="shared" si="44"/>
        <v>0</v>
      </c>
      <c r="V223" s="9">
        <f t="shared" si="45"/>
        <v>0</v>
      </c>
      <c r="Y223" s="9">
        <f t="shared" si="42"/>
        <v>0</v>
      </c>
      <c r="AD223" s="4" t="s">
        <v>1077</v>
      </c>
      <c r="AE223" s="4" t="s">
        <v>1078</v>
      </c>
      <c r="AF223" s="4" t="s">
        <v>1079</v>
      </c>
    </row>
    <row r="224" spans="1:35" ht="75" x14ac:dyDescent="0.25">
      <c r="A224" s="10" t="s">
        <v>1080</v>
      </c>
      <c r="B224" s="10"/>
      <c r="C224" s="34" t="s">
        <v>1081</v>
      </c>
      <c r="D224" s="12"/>
      <c r="E224" s="12"/>
      <c r="F224" s="18" t="s">
        <v>67</v>
      </c>
      <c r="G224" s="19">
        <v>1</v>
      </c>
      <c r="H224" s="23">
        <v>176</v>
      </c>
      <c r="I224" s="23">
        <v>176</v>
      </c>
      <c r="J224" s="49">
        <f>555397.92/176</f>
        <v>3155.67</v>
      </c>
      <c r="K224" s="38"/>
      <c r="M224" s="21">
        <f t="shared" si="43"/>
        <v>555397.92000000004</v>
      </c>
      <c r="P224" s="22">
        <v>0</v>
      </c>
      <c r="S224" s="21">
        <f t="shared" si="44"/>
        <v>0</v>
      </c>
      <c r="V224" s="9">
        <f t="shared" si="45"/>
        <v>0</v>
      </c>
      <c r="Y224" s="9">
        <f t="shared" si="42"/>
        <v>0</v>
      </c>
      <c r="AD224" s="4" t="s">
        <v>1082</v>
      </c>
      <c r="AE224" s="4" t="s">
        <v>1083</v>
      </c>
      <c r="AF224" s="4" t="s">
        <v>1084</v>
      </c>
    </row>
    <row r="225" spans="1:36" ht="110.25" x14ac:dyDescent="0.25">
      <c r="A225" s="10" t="s">
        <v>1085</v>
      </c>
      <c r="B225" s="10" t="s">
        <v>1086</v>
      </c>
      <c r="C225" s="11" t="s">
        <v>1087</v>
      </c>
      <c r="D225" s="12" t="s">
        <v>284</v>
      </c>
      <c r="E225" s="141" t="s">
        <v>1427</v>
      </c>
      <c r="F225" s="12" t="s">
        <v>67</v>
      </c>
      <c r="G225" s="13">
        <v>1</v>
      </c>
      <c r="H225" s="13">
        <v>2</v>
      </c>
      <c r="I225" s="13">
        <v>2</v>
      </c>
      <c r="J225" s="14">
        <f>IFERROR(ROUND(SUM(M226)/I225, 2),0)</f>
        <v>0</v>
      </c>
      <c r="K225" s="15">
        <v>0</v>
      </c>
      <c r="L225" s="14">
        <f>J225+ROUND(K225, 2)</f>
        <v>0</v>
      </c>
      <c r="M225" s="14">
        <f>ROUND(J225*I225, 2)</f>
        <v>0</v>
      </c>
      <c r="N225" s="14">
        <f>ROUND(I225*ROUND(K225, 2), 2)</f>
        <v>0</v>
      </c>
      <c r="O225" s="14">
        <f>M225+N225</f>
        <v>0</v>
      </c>
      <c r="P225" s="14">
        <f>IFERROR(ROUND(SUM(S226)/I225, 2),0)</f>
        <v>0</v>
      </c>
      <c r="Q225" s="16">
        <v>0</v>
      </c>
      <c r="R225" s="14">
        <f>P225+ROUND(Q225, 2)</f>
        <v>0</v>
      </c>
      <c r="S225" s="14">
        <f>ROUND(P225*I225, 2)</f>
        <v>0</v>
      </c>
      <c r="T225" s="14">
        <f>ROUND(I225*ROUND(Q225, 2), 2)</f>
        <v>0</v>
      </c>
      <c r="U225" s="14">
        <f>S225+T225</f>
        <v>0</v>
      </c>
      <c r="V225" s="9">
        <f>ROUND(P225 / 1.2, 2)</f>
        <v>0</v>
      </c>
      <c r="W225" s="9">
        <f>ROUND(Q225 / 1.2, 2)</f>
        <v>0</v>
      </c>
      <c r="X225" s="9">
        <f>ROUND(R225 / 1.2, 2)</f>
        <v>0</v>
      </c>
      <c r="Y225" s="9">
        <f t="shared" si="42"/>
        <v>0</v>
      </c>
      <c r="Z225" s="9">
        <f>ROUND(T225 / 1.2, 2)</f>
        <v>0</v>
      </c>
      <c r="AA225" s="9">
        <f>Y225+Z225</f>
        <v>0</v>
      </c>
      <c r="AD225" s="4">
        <v>214425337</v>
      </c>
      <c r="AE225" s="4">
        <v>16743563</v>
      </c>
      <c r="AG225" s="4" t="s">
        <v>1088</v>
      </c>
      <c r="AH225" s="4" t="s">
        <v>1089</v>
      </c>
      <c r="AI225" s="4" t="s">
        <v>58</v>
      </c>
    </row>
    <row r="226" spans="1:36" ht="56.25" x14ac:dyDescent="0.25">
      <c r="A226" s="10" t="s">
        <v>1090</v>
      </c>
      <c r="B226" s="10"/>
      <c r="C226" s="17" t="s">
        <v>1091</v>
      </c>
      <c r="D226" s="12"/>
      <c r="E226" s="92"/>
      <c r="F226" s="18" t="s">
        <v>67</v>
      </c>
      <c r="G226" s="19">
        <v>1</v>
      </c>
      <c r="H226" s="23">
        <v>2</v>
      </c>
      <c r="I226" s="23">
        <v>2</v>
      </c>
      <c r="J226" s="20">
        <v>0</v>
      </c>
      <c r="K226" s="36"/>
      <c r="M226" s="21">
        <f>ROUND(ROUND(J226, 2)*I226, 2)</f>
        <v>0</v>
      </c>
      <c r="P226" s="22">
        <v>0</v>
      </c>
      <c r="S226" s="21">
        <f>ROUND(ROUND(P226, 2)*I226, 2)</f>
        <v>0</v>
      </c>
      <c r="V226" s="9">
        <f>ROUND(ROUND(P226, 2)/1.2, 2)</f>
        <v>0</v>
      </c>
      <c r="Y226" s="9">
        <f t="shared" si="42"/>
        <v>0</v>
      </c>
      <c r="AD226" s="4" t="s">
        <v>1092</v>
      </c>
      <c r="AE226" s="4" t="s">
        <v>1093</v>
      </c>
      <c r="AF226" s="4" t="s">
        <v>1094</v>
      </c>
      <c r="AJ226" s="36" t="s">
        <v>1411</v>
      </c>
    </row>
    <row r="227" spans="1:36" ht="93.75" x14ac:dyDescent="0.25">
      <c r="A227" s="10" t="s">
        <v>1095</v>
      </c>
      <c r="B227" s="10" t="s">
        <v>1096</v>
      </c>
      <c r="C227" s="11" t="s">
        <v>1097</v>
      </c>
      <c r="D227" s="12" t="s">
        <v>284</v>
      </c>
      <c r="E227" s="12"/>
      <c r="F227" s="12" t="s">
        <v>67</v>
      </c>
      <c r="G227" s="13">
        <v>1</v>
      </c>
      <c r="H227" s="13">
        <v>904</v>
      </c>
      <c r="I227" s="13">
        <v>904</v>
      </c>
      <c r="J227" s="14">
        <f>IFERROR(ROUND(SUM(M228,M229)/I227, 2),0)</f>
        <v>0</v>
      </c>
      <c r="K227" s="15">
        <v>0</v>
      </c>
      <c r="L227" s="14">
        <f>J227+ROUND(K227, 2)</f>
        <v>0</v>
      </c>
      <c r="M227" s="14">
        <f>ROUND(J227*I227, 2)</f>
        <v>0</v>
      </c>
      <c r="N227" s="14">
        <f>ROUND(I227*ROUND(K227, 2), 2)</f>
        <v>0</v>
      </c>
      <c r="O227" s="14">
        <f>M227+N227</f>
        <v>0</v>
      </c>
      <c r="P227" s="14">
        <f>IFERROR(ROUND(SUM(S228,S229)/I227, 2),0)</f>
        <v>0</v>
      </c>
      <c r="Q227" s="16">
        <v>0</v>
      </c>
      <c r="R227" s="14">
        <f>P227+ROUND(Q227, 2)</f>
        <v>0</v>
      </c>
      <c r="S227" s="14">
        <f>ROUND(P227*I227, 2)</f>
        <v>0</v>
      </c>
      <c r="T227" s="14">
        <f>ROUND(I227*ROUND(Q227, 2), 2)</f>
        <v>0</v>
      </c>
      <c r="U227" s="14">
        <f>S227+T227</f>
        <v>0</v>
      </c>
      <c r="V227" s="9">
        <f>ROUND(P227 / 1.2, 2)</f>
        <v>0</v>
      </c>
      <c r="W227" s="9">
        <f>ROUND(Q227 / 1.2, 2)</f>
        <v>0</v>
      </c>
      <c r="X227" s="9">
        <f>ROUND(R227 / 1.2, 2)</f>
        <v>0</v>
      </c>
      <c r="Y227" s="9">
        <f t="shared" si="42"/>
        <v>0</v>
      </c>
      <c r="Z227" s="9">
        <f>ROUND(T227 / 1.2, 2)</f>
        <v>0</v>
      </c>
      <c r="AA227" s="9">
        <f>Y227+Z227</f>
        <v>0</v>
      </c>
      <c r="AD227" s="4">
        <v>214425339</v>
      </c>
      <c r="AE227" s="4">
        <v>16743649</v>
      </c>
      <c r="AG227" s="4" t="s">
        <v>1098</v>
      </c>
      <c r="AH227" s="4" t="s">
        <v>1099</v>
      </c>
      <c r="AI227" s="4" t="s">
        <v>58</v>
      </c>
    </row>
    <row r="228" spans="1:36" ht="56.25" x14ac:dyDescent="0.25">
      <c r="A228" s="10" t="s">
        <v>1100</v>
      </c>
      <c r="B228" s="10"/>
      <c r="C228" s="33" t="s">
        <v>1101</v>
      </c>
      <c r="D228" s="72"/>
      <c r="E228" s="105" t="s">
        <v>1400</v>
      </c>
      <c r="F228" s="73" t="s">
        <v>67</v>
      </c>
      <c r="G228" s="74">
        <v>1</v>
      </c>
      <c r="H228" s="39">
        <v>744</v>
      </c>
      <c r="I228" s="39">
        <v>744</v>
      </c>
      <c r="J228" s="20">
        <v>0</v>
      </c>
      <c r="M228" s="21">
        <f>ROUND(ROUND(J228, 2)*I228, 2)</f>
        <v>0</v>
      </c>
      <c r="P228" s="22">
        <v>0</v>
      </c>
      <c r="S228" s="21">
        <f>ROUND(ROUND(P228, 2)*I228, 2)</f>
        <v>0</v>
      </c>
      <c r="V228" s="9">
        <f>ROUND(ROUND(P228, 2)/1.2, 2)</f>
        <v>0</v>
      </c>
      <c r="Y228" s="9">
        <f t="shared" si="42"/>
        <v>0</v>
      </c>
      <c r="AD228" s="4" t="s">
        <v>1102</v>
      </c>
      <c r="AE228" s="4" t="s">
        <v>1103</v>
      </c>
      <c r="AF228" s="4" t="s">
        <v>1104</v>
      </c>
    </row>
    <row r="229" spans="1:36" ht="56.25" x14ac:dyDescent="0.25">
      <c r="A229" s="10" t="s">
        <v>1105</v>
      </c>
      <c r="B229" s="10"/>
      <c r="C229" s="33" t="s">
        <v>1106</v>
      </c>
      <c r="D229" s="72"/>
      <c r="E229" s="105" t="s">
        <v>1403</v>
      </c>
      <c r="F229" s="73" t="s">
        <v>67</v>
      </c>
      <c r="G229" s="74">
        <v>1</v>
      </c>
      <c r="H229" s="39">
        <v>160</v>
      </c>
      <c r="I229" s="39">
        <v>160</v>
      </c>
      <c r="J229" s="20">
        <v>0</v>
      </c>
      <c r="M229" s="21">
        <f>ROUND(ROUND(J229, 2)*I229, 2)</f>
        <v>0</v>
      </c>
      <c r="P229" s="22">
        <v>0</v>
      </c>
      <c r="S229" s="21">
        <f>ROUND(ROUND(P229, 2)*I229, 2)</f>
        <v>0</v>
      </c>
      <c r="V229" s="9">
        <f>ROUND(ROUND(P229, 2)/1.2, 2)</f>
        <v>0</v>
      </c>
      <c r="Y229" s="9">
        <f t="shared" si="42"/>
        <v>0</v>
      </c>
      <c r="AD229" s="4" t="s">
        <v>1107</v>
      </c>
      <c r="AE229" s="4" t="s">
        <v>1108</v>
      </c>
      <c r="AF229" s="4" t="s">
        <v>1109</v>
      </c>
    </row>
    <row r="230" spans="1:36" ht="16.899999999999999" customHeight="1" x14ac:dyDescent="0.25">
      <c r="A230" s="10" t="s">
        <v>1110</v>
      </c>
      <c r="B230" s="10" t="s">
        <v>1111</v>
      </c>
      <c r="C230" s="122" t="s">
        <v>1112</v>
      </c>
      <c r="D230" s="123"/>
      <c r="E230" s="123"/>
      <c r="F230" s="123"/>
      <c r="G230" s="123"/>
      <c r="H230" s="123"/>
      <c r="I230" s="124"/>
      <c r="M230" s="6">
        <f>SUM(M231)</f>
        <v>0</v>
      </c>
      <c r="N230" s="6">
        <f>SUM(N231)</f>
        <v>0</v>
      </c>
      <c r="O230" s="6">
        <f>SUM(O231)</f>
        <v>0</v>
      </c>
      <c r="S230" s="6">
        <f>SUM(S231)</f>
        <v>0</v>
      </c>
      <c r="T230" s="6">
        <f>SUM(T231)</f>
        <v>0</v>
      </c>
      <c r="U230" s="6">
        <f>SUM(U231)</f>
        <v>0</v>
      </c>
      <c r="Y230" s="9">
        <f>SUM(Y231)</f>
        <v>0</v>
      </c>
      <c r="Z230" s="9">
        <f>SUM(Z231)</f>
        <v>0</v>
      </c>
      <c r="AA230" s="9">
        <f>SUM(AA231)</f>
        <v>0</v>
      </c>
      <c r="AD230" s="4">
        <v>214425340</v>
      </c>
      <c r="AE230" s="4">
        <v>16743640</v>
      </c>
    </row>
    <row r="231" spans="1:36" ht="93.75" x14ac:dyDescent="0.25">
      <c r="A231" s="10" t="s">
        <v>1113</v>
      </c>
      <c r="B231" s="10" t="s">
        <v>1114</v>
      </c>
      <c r="C231" s="11" t="s">
        <v>1115</v>
      </c>
      <c r="D231" s="12" t="s">
        <v>284</v>
      </c>
      <c r="E231" s="12"/>
      <c r="F231" s="12" t="s">
        <v>67</v>
      </c>
      <c r="G231" s="13">
        <v>1</v>
      </c>
      <c r="H231" s="13">
        <v>1</v>
      </c>
      <c r="I231" s="13">
        <v>1</v>
      </c>
      <c r="J231" s="14">
        <f>IFERROR(ROUND(SUM(M232)/I231, 2),0)</f>
        <v>0</v>
      </c>
      <c r="K231" s="15">
        <v>0</v>
      </c>
      <c r="L231" s="14">
        <f>J231+ROUND(K231, 2)</f>
        <v>0</v>
      </c>
      <c r="M231" s="14">
        <f>ROUND(J231*I231, 2)</f>
        <v>0</v>
      </c>
      <c r="N231" s="14">
        <f>ROUND(I231*ROUND(K231, 2), 2)</f>
        <v>0</v>
      </c>
      <c r="O231" s="14">
        <f>M231+N231</f>
        <v>0</v>
      </c>
      <c r="P231" s="14">
        <f>IFERROR(ROUND(SUM(S232)/I231, 2),0)</f>
        <v>0</v>
      </c>
      <c r="Q231" s="16">
        <v>0</v>
      </c>
      <c r="R231" s="14">
        <f>P231+ROUND(Q231, 2)</f>
        <v>0</v>
      </c>
      <c r="S231" s="14">
        <f>ROUND(P231*I231, 2)</f>
        <v>0</v>
      </c>
      <c r="T231" s="14">
        <f>ROUND(I231*ROUND(Q231, 2), 2)</f>
        <v>0</v>
      </c>
      <c r="U231" s="14">
        <f>S231+T231</f>
        <v>0</v>
      </c>
      <c r="V231" s="9">
        <f>ROUND(P231 / 1.2, 2)</f>
        <v>0</v>
      </c>
      <c r="W231" s="9">
        <f>ROUND(Q231 / 1.2, 2)</f>
        <v>0</v>
      </c>
      <c r="X231" s="9">
        <f>ROUND(R231 / 1.2, 2)</f>
        <v>0</v>
      </c>
      <c r="Y231" s="9">
        <f>ROUND(S231 / 1.2, 2)</f>
        <v>0</v>
      </c>
      <c r="Z231" s="9">
        <f>ROUND(T231 / 1.2, 2)</f>
        <v>0</v>
      </c>
      <c r="AA231" s="9">
        <f>Y231+Z231</f>
        <v>0</v>
      </c>
      <c r="AD231" s="4">
        <v>214425342</v>
      </c>
      <c r="AE231" s="4">
        <v>16743667</v>
      </c>
      <c r="AG231" s="4" t="s">
        <v>1116</v>
      </c>
      <c r="AH231" s="4" t="s">
        <v>1117</v>
      </c>
      <c r="AI231" s="4" t="s">
        <v>58</v>
      </c>
    </row>
    <row r="232" spans="1:36" ht="37.5" x14ac:dyDescent="0.25">
      <c r="A232" s="10" t="s">
        <v>1118</v>
      </c>
      <c r="B232" s="10"/>
      <c r="C232" s="17" t="s">
        <v>1119</v>
      </c>
      <c r="D232" s="12"/>
      <c r="E232" s="12"/>
      <c r="F232" s="18" t="s">
        <v>67</v>
      </c>
      <c r="G232" s="19">
        <v>1</v>
      </c>
      <c r="H232" s="23">
        <v>1</v>
      </c>
      <c r="I232" s="23">
        <v>1</v>
      </c>
      <c r="J232" s="20">
        <v>0</v>
      </c>
      <c r="M232" s="21">
        <f>ROUND(ROUND(J232, 2)*I232, 2)</f>
        <v>0</v>
      </c>
      <c r="P232" s="22">
        <v>0</v>
      </c>
      <c r="S232" s="21">
        <f>ROUND(ROUND(P232, 2)*I232, 2)</f>
        <v>0</v>
      </c>
      <c r="V232" s="9">
        <f>ROUND(ROUND(P232, 2)/1.2, 2)</f>
        <v>0</v>
      </c>
      <c r="Y232" s="9">
        <f>ROUND(S232 / 1.2, 2)</f>
        <v>0</v>
      </c>
      <c r="AD232" s="4" t="s">
        <v>1120</v>
      </c>
      <c r="AE232" s="4" t="s">
        <v>1121</v>
      </c>
      <c r="AF232" s="4" t="s">
        <v>1122</v>
      </c>
    </row>
    <row r="233" spans="1:36" ht="16.899999999999999" customHeight="1" x14ac:dyDescent="0.25">
      <c r="A233" s="10" t="s">
        <v>1123</v>
      </c>
      <c r="B233" s="10" t="s">
        <v>1124</v>
      </c>
      <c r="C233" s="122" t="s">
        <v>1125</v>
      </c>
      <c r="D233" s="123"/>
      <c r="E233" s="123"/>
      <c r="F233" s="123"/>
      <c r="G233" s="123"/>
      <c r="H233" s="123"/>
      <c r="I233" s="124"/>
      <c r="M233" s="6">
        <f>SUM(M234,M245,M253,M274)</f>
        <v>9122.69</v>
      </c>
      <c r="N233" s="6">
        <f>SUM(N234,N245,N253,N274)</f>
        <v>0</v>
      </c>
      <c r="O233" s="6">
        <f>SUM(O234,O245,O253,O274)</f>
        <v>9122.69</v>
      </c>
      <c r="S233" s="6">
        <f>SUM(S234,S245,S253,S274)</f>
        <v>0</v>
      </c>
      <c r="T233" s="6">
        <f>SUM(T234,T245,T253,T274)</f>
        <v>0</v>
      </c>
      <c r="U233" s="6">
        <f>SUM(U234,U245,U253,U274)</f>
        <v>0</v>
      </c>
      <c r="Y233" s="9">
        <f>SUM(Y234,Y245,Y253,Y274)</f>
        <v>0</v>
      </c>
      <c r="Z233" s="9">
        <f>SUM(Z234,Z245,Z253,Z274)</f>
        <v>0</v>
      </c>
      <c r="AA233" s="9">
        <f>SUM(AA234,AA245,AA253,AA274)</f>
        <v>0</v>
      </c>
      <c r="AD233" s="4">
        <v>214425343</v>
      </c>
      <c r="AE233" s="4">
        <v>16743569</v>
      </c>
    </row>
    <row r="234" spans="1:36" ht="16.899999999999999" customHeight="1" x14ac:dyDescent="0.25">
      <c r="A234" s="10" t="s">
        <v>1126</v>
      </c>
      <c r="B234" s="10" t="s">
        <v>1127</v>
      </c>
      <c r="C234" s="122" t="s">
        <v>1128</v>
      </c>
      <c r="D234" s="123"/>
      <c r="E234" s="123"/>
      <c r="F234" s="123"/>
      <c r="G234" s="123"/>
      <c r="H234" s="123"/>
      <c r="I234" s="124"/>
      <c r="M234" s="6">
        <f>SUM(M235,M243)</f>
        <v>0</v>
      </c>
      <c r="N234" s="6">
        <f>SUM(N235,N243)</f>
        <v>0</v>
      </c>
      <c r="O234" s="6">
        <f>SUM(O235,O243)</f>
        <v>0</v>
      </c>
      <c r="S234" s="6">
        <f>SUM(S235,S243)</f>
        <v>0</v>
      </c>
      <c r="T234" s="6">
        <f>SUM(T235,T243)</f>
        <v>0</v>
      </c>
      <c r="U234" s="6">
        <f>SUM(U235,U243)</f>
        <v>0</v>
      </c>
      <c r="Y234" s="9">
        <f>SUM(Y235,Y243)</f>
        <v>0</v>
      </c>
      <c r="Z234" s="9">
        <f>SUM(Z235,Z243)</f>
        <v>0</v>
      </c>
      <c r="AA234" s="9">
        <f>SUM(AA235,AA243)</f>
        <v>0</v>
      </c>
      <c r="AD234" s="4">
        <v>214425344</v>
      </c>
      <c r="AE234" s="4">
        <v>16743615</v>
      </c>
    </row>
    <row r="235" spans="1:36" ht="235.5" customHeight="1" x14ac:dyDescent="0.25">
      <c r="A235" s="10" t="s">
        <v>1129</v>
      </c>
      <c r="B235" s="10" t="s">
        <v>1130</v>
      </c>
      <c r="C235" s="11" t="s">
        <v>53</v>
      </c>
      <c r="D235" s="12" t="s">
        <v>1131</v>
      </c>
      <c r="E235" s="140" t="s">
        <v>1423</v>
      </c>
      <c r="F235" s="12" t="s">
        <v>55</v>
      </c>
      <c r="G235" s="13">
        <v>1</v>
      </c>
      <c r="H235" s="13">
        <v>54.094000000000001</v>
      </c>
      <c r="I235" s="13">
        <v>54.094000000000001</v>
      </c>
      <c r="J235" s="14">
        <f>IFERROR(ROUND(SUM(M236,M237,M238,M239,M240,M241,M242)/I235, 2),0)</f>
        <v>0</v>
      </c>
      <c r="K235" s="15">
        <v>0</v>
      </c>
      <c r="L235" s="14">
        <f>J235+ROUND(K235, 2)</f>
        <v>0</v>
      </c>
      <c r="M235" s="14">
        <f>ROUND(J235*I235, 2)</f>
        <v>0</v>
      </c>
      <c r="N235" s="14">
        <f>ROUND(I235*ROUND(K235, 2), 2)</f>
        <v>0</v>
      </c>
      <c r="O235" s="14">
        <f>M235+N235</f>
        <v>0</v>
      </c>
      <c r="P235" s="14">
        <f>IFERROR(ROUND(SUM(S236,S237,S238,S239,S240,S241,S242)/I235, 2),0)</f>
        <v>0</v>
      </c>
      <c r="Q235" s="16">
        <v>0</v>
      </c>
      <c r="R235" s="14">
        <f>P235+ROUND(Q235, 2)</f>
        <v>0</v>
      </c>
      <c r="S235" s="14">
        <f>ROUND(P235*I235, 2)</f>
        <v>0</v>
      </c>
      <c r="T235" s="14">
        <f>ROUND(I235*ROUND(Q235, 2), 2)</f>
        <v>0</v>
      </c>
      <c r="U235" s="14">
        <f>S235+T235</f>
        <v>0</v>
      </c>
      <c r="V235" s="9">
        <f>ROUND(P235 / 1.2, 2)</f>
        <v>0</v>
      </c>
      <c r="W235" s="9">
        <f>ROUND(Q235 / 1.2, 2)</f>
        <v>0</v>
      </c>
      <c r="X235" s="9">
        <f>ROUND(R235 / 1.2, 2)</f>
        <v>0</v>
      </c>
      <c r="Y235" s="9">
        <f>ROUND(S235 / 1.2, 2)</f>
        <v>0</v>
      </c>
      <c r="Z235" s="9">
        <f>ROUND(T235 / 1.2, 2)</f>
        <v>0</v>
      </c>
      <c r="AA235" s="9">
        <f>Y235+Z235</f>
        <v>0</v>
      </c>
      <c r="AD235" s="4">
        <v>214425346</v>
      </c>
      <c r="AE235" s="4">
        <v>16743646</v>
      </c>
      <c r="AG235" s="4" t="s">
        <v>56</v>
      </c>
      <c r="AH235" s="4" t="s">
        <v>1132</v>
      </c>
      <c r="AI235" s="4" t="s">
        <v>58</v>
      </c>
    </row>
    <row r="236" spans="1:36" ht="37.5" x14ac:dyDescent="0.25">
      <c r="A236" s="10" t="s">
        <v>1133</v>
      </c>
      <c r="B236" s="10"/>
      <c r="C236" s="17" t="s">
        <v>60</v>
      </c>
      <c r="D236" s="12"/>
      <c r="E236" s="12"/>
      <c r="F236" s="18" t="s">
        <v>61</v>
      </c>
      <c r="G236" s="19">
        <v>1</v>
      </c>
      <c r="H236" s="19">
        <v>54.094000000000001</v>
      </c>
      <c r="I236" s="19">
        <v>54.094000000000001</v>
      </c>
      <c r="J236" s="20">
        <v>0</v>
      </c>
      <c r="M236" s="21">
        <f t="shared" ref="M236:M242" si="46">ROUND(ROUND(J236, 2)*I236, 2)</f>
        <v>0</v>
      </c>
      <c r="P236" s="22">
        <v>0</v>
      </c>
      <c r="S236" s="21">
        <f t="shared" ref="S236:S242" si="47">ROUND(ROUND(P236, 2)*I236, 2)</f>
        <v>0</v>
      </c>
      <c r="V236" s="9">
        <f t="shared" ref="V236:V242" si="48">ROUND(ROUND(P236, 2)/1.2, 2)</f>
        <v>0</v>
      </c>
      <c r="Y236" s="9">
        <f t="shared" ref="Y236:Y244" si="49">ROUND(S236 / 1.2, 2)</f>
        <v>0</v>
      </c>
      <c r="AD236" s="4" t="s">
        <v>1134</v>
      </c>
      <c r="AE236" s="4" t="s">
        <v>1135</v>
      </c>
      <c r="AF236" s="4" t="s">
        <v>64</v>
      </c>
    </row>
    <row r="237" spans="1:36" ht="37.5" x14ac:dyDescent="0.25">
      <c r="A237" s="10" t="s">
        <v>1136</v>
      </c>
      <c r="B237" s="10"/>
      <c r="C237" s="17" t="s">
        <v>77</v>
      </c>
      <c r="D237" s="12"/>
      <c r="E237" s="48"/>
      <c r="F237" s="18" t="s">
        <v>78</v>
      </c>
      <c r="G237" s="19">
        <v>1</v>
      </c>
      <c r="H237" s="23">
        <v>0.96199999999999997</v>
      </c>
      <c r="I237" s="23">
        <v>0.96199999999999997</v>
      </c>
      <c r="J237" s="20">
        <v>0</v>
      </c>
      <c r="K237" s="37"/>
      <c r="L237" s="40"/>
      <c r="M237" s="21">
        <f t="shared" si="46"/>
        <v>0</v>
      </c>
      <c r="P237" s="22">
        <v>0</v>
      </c>
      <c r="S237" s="21">
        <f t="shared" si="47"/>
        <v>0</v>
      </c>
      <c r="V237" s="9">
        <f t="shared" si="48"/>
        <v>0</v>
      </c>
      <c r="Y237" s="9">
        <f t="shared" si="49"/>
        <v>0</v>
      </c>
      <c r="AD237" s="4" t="s">
        <v>1137</v>
      </c>
      <c r="AE237" s="4" t="s">
        <v>1138</v>
      </c>
      <c r="AF237" s="4" t="s">
        <v>81</v>
      </c>
    </row>
    <row r="238" spans="1:36" ht="37.5" x14ac:dyDescent="0.25">
      <c r="A238" s="10" t="s">
        <v>1139</v>
      </c>
      <c r="B238" s="10"/>
      <c r="C238" s="17" t="s">
        <v>88</v>
      </c>
      <c r="D238" s="12"/>
      <c r="E238" s="48"/>
      <c r="F238" s="18" t="s">
        <v>78</v>
      </c>
      <c r="G238" s="19">
        <v>1</v>
      </c>
      <c r="H238" s="23">
        <v>0.115</v>
      </c>
      <c r="I238" s="23">
        <v>0.115</v>
      </c>
      <c r="J238" s="20">
        <v>0</v>
      </c>
      <c r="K238" s="37"/>
      <c r="L238" s="40"/>
      <c r="M238" s="21">
        <f t="shared" si="46"/>
        <v>0</v>
      </c>
      <c r="P238" s="22">
        <v>0</v>
      </c>
      <c r="S238" s="21">
        <f t="shared" si="47"/>
        <v>0</v>
      </c>
      <c r="V238" s="9">
        <f t="shared" si="48"/>
        <v>0</v>
      </c>
      <c r="Y238" s="9">
        <f t="shared" si="49"/>
        <v>0</v>
      </c>
      <c r="AD238" s="4" t="s">
        <v>1140</v>
      </c>
      <c r="AE238" s="4" t="s">
        <v>1141</v>
      </c>
      <c r="AF238" s="4" t="s">
        <v>91</v>
      </c>
    </row>
    <row r="239" spans="1:36" ht="37.5" x14ac:dyDescent="0.25">
      <c r="A239" s="10" t="s">
        <v>1142</v>
      </c>
      <c r="B239" s="10"/>
      <c r="C239" s="17" t="s">
        <v>93</v>
      </c>
      <c r="D239" s="12"/>
      <c r="E239" s="48"/>
      <c r="F239" s="18" t="s">
        <v>78</v>
      </c>
      <c r="G239" s="19">
        <v>1</v>
      </c>
      <c r="H239" s="23">
        <v>53.017000000000003</v>
      </c>
      <c r="I239" s="23">
        <v>53.017000000000003</v>
      </c>
      <c r="J239" s="20">
        <v>0</v>
      </c>
      <c r="K239" s="37"/>
      <c r="L239" s="40"/>
      <c r="M239" s="21">
        <f t="shared" si="46"/>
        <v>0</v>
      </c>
      <c r="P239" s="22">
        <v>0</v>
      </c>
      <c r="S239" s="21">
        <f t="shared" si="47"/>
        <v>0</v>
      </c>
      <c r="V239" s="9">
        <f t="shared" si="48"/>
        <v>0</v>
      </c>
      <c r="Y239" s="9">
        <f t="shared" si="49"/>
        <v>0</v>
      </c>
      <c r="AD239" s="4" t="s">
        <v>1143</v>
      </c>
      <c r="AE239" s="4" t="s">
        <v>1144</v>
      </c>
      <c r="AF239" s="4" t="s">
        <v>96</v>
      </c>
    </row>
    <row r="240" spans="1:36" ht="56.25" x14ac:dyDescent="0.25">
      <c r="A240" s="10" t="s">
        <v>1145</v>
      </c>
      <c r="B240" s="10"/>
      <c r="C240" s="17" t="s">
        <v>123</v>
      </c>
      <c r="D240" s="12"/>
      <c r="E240" s="12"/>
      <c r="F240" s="18" t="s">
        <v>67</v>
      </c>
      <c r="G240" s="19">
        <v>1</v>
      </c>
      <c r="H240" s="23">
        <v>2</v>
      </c>
      <c r="I240" s="23">
        <v>2</v>
      </c>
      <c r="J240" s="20">
        <v>0</v>
      </c>
      <c r="M240" s="21">
        <f t="shared" si="46"/>
        <v>0</v>
      </c>
      <c r="P240" s="22">
        <v>0</v>
      </c>
      <c r="S240" s="21">
        <f t="shared" si="47"/>
        <v>0</v>
      </c>
      <c r="V240" s="9">
        <f t="shared" si="48"/>
        <v>0</v>
      </c>
      <c r="Y240" s="9">
        <f t="shared" si="49"/>
        <v>0</v>
      </c>
      <c r="AD240" s="4" t="s">
        <v>1146</v>
      </c>
      <c r="AE240" s="4" t="s">
        <v>1147</v>
      </c>
      <c r="AF240" s="4" t="s">
        <v>126</v>
      </c>
    </row>
    <row r="241" spans="1:35" ht="56.25" x14ac:dyDescent="0.25">
      <c r="A241" s="10" t="s">
        <v>1148</v>
      </c>
      <c r="B241" s="10"/>
      <c r="C241" s="17" t="s">
        <v>133</v>
      </c>
      <c r="D241" s="12"/>
      <c r="E241" s="12"/>
      <c r="F241" s="18" t="s">
        <v>67</v>
      </c>
      <c r="G241" s="19">
        <v>1</v>
      </c>
      <c r="H241" s="23">
        <v>6</v>
      </c>
      <c r="I241" s="23">
        <v>6</v>
      </c>
      <c r="J241" s="20">
        <v>0</v>
      </c>
      <c r="M241" s="21">
        <f t="shared" si="46"/>
        <v>0</v>
      </c>
      <c r="P241" s="22">
        <v>0</v>
      </c>
      <c r="S241" s="21">
        <f t="shared" si="47"/>
        <v>0</v>
      </c>
      <c r="V241" s="9">
        <f t="shared" si="48"/>
        <v>0</v>
      </c>
      <c r="Y241" s="9">
        <f t="shared" si="49"/>
        <v>0</v>
      </c>
      <c r="AD241" s="4" t="s">
        <v>1149</v>
      </c>
      <c r="AE241" s="4" t="s">
        <v>1150</v>
      </c>
      <c r="AF241" s="4" t="s">
        <v>136</v>
      </c>
    </row>
    <row r="242" spans="1:35" ht="56.25" x14ac:dyDescent="0.25">
      <c r="A242" s="10" t="s">
        <v>1151</v>
      </c>
      <c r="B242" s="10"/>
      <c r="C242" s="17" t="s">
        <v>178</v>
      </c>
      <c r="D242" s="12"/>
      <c r="E242" s="12"/>
      <c r="F242" s="18" t="s">
        <v>67</v>
      </c>
      <c r="G242" s="19">
        <v>1</v>
      </c>
      <c r="H242" s="23">
        <v>30</v>
      </c>
      <c r="I242" s="23">
        <v>30</v>
      </c>
      <c r="J242" s="20">
        <v>0</v>
      </c>
      <c r="M242" s="21">
        <f t="shared" si="46"/>
        <v>0</v>
      </c>
      <c r="P242" s="22">
        <v>0</v>
      </c>
      <c r="S242" s="21">
        <f t="shared" si="47"/>
        <v>0</v>
      </c>
      <c r="V242" s="9">
        <f t="shared" si="48"/>
        <v>0</v>
      </c>
      <c r="Y242" s="9">
        <f t="shared" si="49"/>
        <v>0</v>
      </c>
      <c r="AD242" s="4" t="s">
        <v>1152</v>
      </c>
      <c r="AE242" s="4" t="s">
        <v>1153</v>
      </c>
      <c r="AF242" s="4" t="s">
        <v>181</v>
      </c>
    </row>
    <row r="243" spans="1:35" ht="93.75" x14ac:dyDescent="0.25">
      <c r="A243" s="10" t="s">
        <v>1154</v>
      </c>
      <c r="B243" s="10" t="s">
        <v>1155</v>
      </c>
      <c r="C243" s="11" t="s">
        <v>389</v>
      </c>
      <c r="D243" s="12" t="s">
        <v>284</v>
      </c>
      <c r="E243" s="12"/>
      <c r="F243" s="12" t="s">
        <v>67</v>
      </c>
      <c r="G243" s="13">
        <v>1</v>
      </c>
      <c r="H243" s="13">
        <v>4</v>
      </c>
      <c r="I243" s="13">
        <v>4</v>
      </c>
      <c r="J243" s="14">
        <f>IFERROR(ROUND(SUM(M244)/I243, 2),0)</f>
        <v>0</v>
      </c>
      <c r="K243" s="15">
        <v>0</v>
      </c>
      <c r="L243" s="14">
        <f>J243+ROUND(K243, 2)</f>
        <v>0</v>
      </c>
      <c r="M243" s="14">
        <f>ROUND(J243*I243, 2)</f>
        <v>0</v>
      </c>
      <c r="N243" s="14">
        <f>ROUND(I243*ROUND(K243, 2), 2)</f>
        <v>0</v>
      </c>
      <c r="O243" s="14">
        <f>M243+N243</f>
        <v>0</v>
      </c>
      <c r="P243" s="14">
        <f>IFERROR(ROUND(SUM(S244)/I243, 2),0)</f>
        <v>0</v>
      </c>
      <c r="Q243" s="16">
        <v>0</v>
      </c>
      <c r="R243" s="14">
        <f>P243+ROUND(Q243, 2)</f>
        <v>0</v>
      </c>
      <c r="S243" s="14">
        <f>ROUND(P243*I243, 2)</f>
        <v>0</v>
      </c>
      <c r="T243" s="14">
        <f>ROUND(I243*ROUND(Q243, 2), 2)</f>
        <v>0</v>
      </c>
      <c r="U243" s="14">
        <f>S243+T243</f>
        <v>0</v>
      </c>
      <c r="V243" s="9">
        <f>ROUND(P243 / 1.2, 2)</f>
        <v>0</v>
      </c>
      <c r="W243" s="9">
        <f>ROUND(Q243 / 1.2, 2)</f>
        <v>0</v>
      </c>
      <c r="X243" s="9">
        <f>ROUND(R243 / 1.2, 2)</f>
        <v>0</v>
      </c>
      <c r="Y243" s="9">
        <f t="shared" si="49"/>
        <v>0</v>
      </c>
      <c r="Z243" s="9">
        <f>ROUND(T243 / 1.2, 2)</f>
        <v>0</v>
      </c>
      <c r="AA243" s="9">
        <f>Y243+Z243</f>
        <v>0</v>
      </c>
      <c r="AD243" s="4">
        <v>214425348</v>
      </c>
      <c r="AE243" s="4">
        <v>16743572</v>
      </c>
      <c r="AG243" s="4" t="s">
        <v>390</v>
      </c>
      <c r="AH243" s="4" t="s">
        <v>1156</v>
      </c>
      <c r="AI243" s="4" t="s">
        <v>58</v>
      </c>
    </row>
    <row r="244" spans="1:35" ht="37.5" x14ac:dyDescent="0.25">
      <c r="A244" s="10" t="s">
        <v>1157</v>
      </c>
      <c r="B244" s="10"/>
      <c r="C244" s="17" t="s">
        <v>1158</v>
      </c>
      <c r="D244" s="12"/>
      <c r="E244" s="12"/>
      <c r="F244" s="18" t="s">
        <v>67</v>
      </c>
      <c r="G244" s="19">
        <v>1</v>
      </c>
      <c r="H244" s="23">
        <v>4</v>
      </c>
      <c r="I244" s="23">
        <v>4</v>
      </c>
      <c r="J244" s="20">
        <v>0</v>
      </c>
      <c r="M244" s="21">
        <f>ROUND(ROUND(J244, 2)*I244, 2)</f>
        <v>0</v>
      </c>
      <c r="P244" s="22">
        <v>0</v>
      </c>
      <c r="S244" s="21">
        <f>ROUND(ROUND(P244, 2)*I244, 2)</f>
        <v>0</v>
      </c>
      <c r="V244" s="9">
        <f>ROUND(ROUND(P244, 2)/1.2, 2)</f>
        <v>0</v>
      </c>
      <c r="Y244" s="9">
        <f t="shared" si="49"/>
        <v>0</v>
      </c>
      <c r="AD244" s="4" t="s">
        <v>1159</v>
      </c>
      <c r="AE244" s="4" t="s">
        <v>1160</v>
      </c>
      <c r="AF244" s="4" t="s">
        <v>1161</v>
      </c>
    </row>
    <row r="245" spans="1:35" ht="16.899999999999999" customHeight="1" x14ac:dyDescent="0.25">
      <c r="A245" s="10" t="s">
        <v>1162</v>
      </c>
      <c r="B245" s="10" t="s">
        <v>1163</v>
      </c>
      <c r="C245" s="122" t="s">
        <v>1164</v>
      </c>
      <c r="D245" s="123"/>
      <c r="E245" s="123"/>
      <c r="F245" s="123"/>
      <c r="G245" s="123"/>
      <c r="H245" s="123"/>
      <c r="I245" s="124"/>
      <c r="M245" s="6">
        <f>SUM(M246,M249)</f>
        <v>9122.69</v>
      </c>
      <c r="N245" s="6">
        <f>SUM(N246,N249)</f>
        <v>0</v>
      </c>
      <c r="O245" s="6">
        <f>SUM(O246,O249)</f>
        <v>9122.69</v>
      </c>
      <c r="S245" s="6">
        <f>SUM(S246,S249)</f>
        <v>0</v>
      </c>
      <c r="T245" s="6">
        <f>SUM(T246,T249)</f>
        <v>0</v>
      </c>
      <c r="U245" s="6">
        <f>SUM(U246,U249)</f>
        <v>0</v>
      </c>
      <c r="Y245" s="9">
        <f>SUM(Y246,Y249)</f>
        <v>0</v>
      </c>
      <c r="Z245" s="9">
        <f>SUM(Z246,Z249)</f>
        <v>0</v>
      </c>
      <c r="AA245" s="9">
        <f>SUM(AA246,AA249)</f>
        <v>0</v>
      </c>
      <c r="AD245" s="4">
        <v>214425349</v>
      </c>
      <c r="AE245" s="4">
        <v>16743669</v>
      </c>
    </row>
    <row r="246" spans="1:35" ht="56.25" x14ac:dyDescent="0.25">
      <c r="A246" s="93" t="s">
        <v>1165</v>
      </c>
      <c r="B246" s="93" t="s">
        <v>1166</v>
      </c>
      <c r="C246" s="94" t="s">
        <v>1417</v>
      </c>
      <c r="D246" s="69"/>
      <c r="E246" s="118" t="s">
        <v>1424</v>
      </c>
      <c r="F246" s="92" t="s">
        <v>402</v>
      </c>
      <c r="G246" s="96">
        <v>1</v>
      </c>
      <c r="H246" s="32">
        <v>7.11</v>
      </c>
      <c r="I246" s="99">
        <v>9.6999999999999993</v>
      </c>
      <c r="J246" s="14">
        <f>IFERROR(ROUND(SUM(M247,M248)/I246, 2),0)</f>
        <v>0</v>
      </c>
      <c r="K246" s="87">
        <v>0</v>
      </c>
      <c r="L246" s="14">
        <f>J246+ROUND(K246, 2)</f>
        <v>0</v>
      </c>
      <c r="M246" s="14">
        <f>ROUND(J246*I246, 2)</f>
        <v>0</v>
      </c>
      <c r="N246" s="14">
        <f>ROUND(I246*ROUND(K246, 2), 2)</f>
        <v>0</v>
      </c>
      <c r="O246" s="14">
        <f>M246+N246</f>
        <v>0</v>
      </c>
      <c r="P246" s="68">
        <f>IFERROR(ROUND(SUM(S247,S248)/I246, 2),0)</f>
        <v>0</v>
      </c>
      <c r="Q246" s="16">
        <v>0</v>
      </c>
      <c r="R246" s="14">
        <f>P246+ROUND(Q246, 2)</f>
        <v>0</v>
      </c>
      <c r="S246" s="14">
        <f>ROUND(P246*I246, 2)</f>
        <v>0</v>
      </c>
      <c r="T246" s="14">
        <f>ROUND(I246*ROUND(Q246, 2), 2)</f>
        <v>0</v>
      </c>
      <c r="U246" s="14">
        <f>S246+T246</f>
        <v>0</v>
      </c>
      <c r="V246" s="9">
        <f>ROUND(P246 / 1.2, 2)</f>
        <v>0</v>
      </c>
      <c r="W246" s="9">
        <f>ROUND(Q246 / 1.2, 2)</f>
        <v>0</v>
      </c>
      <c r="X246" s="9">
        <f>ROUND(R246 / 1.2, 2)</f>
        <v>0</v>
      </c>
      <c r="Y246" s="9">
        <f>ROUND(S246 / 1.2, 2)</f>
        <v>0</v>
      </c>
      <c r="Z246" s="9">
        <f>ROUND(T246 / 1.2, 2)</f>
        <v>0</v>
      </c>
      <c r="AA246" s="9">
        <f>Y246+Z246</f>
        <v>0</v>
      </c>
      <c r="AD246" s="4">
        <v>214425351</v>
      </c>
      <c r="AE246" s="4">
        <v>16743631</v>
      </c>
      <c r="AG246" s="4" t="s">
        <v>403</v>
      </c>
      <c r="AH246" s="4" t="s">
        <v>1167</v>
      </c>
      <c r="AI246" s="4" t="s">
        <v>58</v>
      </c>
    </row>
    <row r="247" spans="1:35" ht="56.25" x14ac:dyDescent="0.25">
      <c r="A247" s="93" t="s">
        <v>1168</v>
      </c>
      <c r="B247" s="93"/>
      <c r="C247" s="95" t="s">
        <v>406</v>
      </c>
      <c r="D247" s="12"/>
      <c r="E247" s="12"/>
      <c r="F247" s="97" t="s">
        <v>407</v>
      </c>
      <c r="G247" s="98">
        <v>0.15</v>
      </c>
      <c r="H247" s="39">
        <v>0.71099999999999997</v>
      </c>
      <c r="I247" s="100">
        <f>I246*G247</f>
        <v>1.4549999999999998</v>
      </c>
      <c r="J247" s="20">
        <v>0</v>
      </c>
      <c r="M247" s="21">
        <f>ROUND(ROUND(J247, 2)*I247, 2)</f>
        <v>0</v>
      </c>
      <c r="P247" s="22">
        <v>0</v>
      </c>
      <c r="S247" s="21">
        <f>ROUND(ROUND(P247, 2)*I247, 2)</f>
        <v>0</v>
      </c>
      <c r="V247" s="9">
        <f>ROUND(ROUND(P247, 2)/1.2, 2)</f>
        <v>0</v>
      </c>
      <c r="Y247" s="9">
        <f>ROUND(S247 / 1.2, 2)</f>
        <v>0</v>
      </c>
      <c r="AD247" s="4" t="s">
        <v>1169</v>
      </c>
      <c r="AE247" s="4" t="s">
        <v>1170</v>
      </c>
      <c r="AF247" s="4" t="s">
        <v>410</v>
      </c>
    </row>
    <row r="248" spans="1:35" s="36" customFormat="1" ht="18.75" x14ac:dyDescent="0.25">
      <c r="A248" s="93" t="s">
        <v>1408</v>
      </c>
      <c r="B248" s="93"/>
      <c r="C248" s="95" t="s">
        <v>1406</v>
      </c>
      <c r="D248" s="48"/>
      <c r="E248" s="48"/>
      <c r="F248" s="97" t="s">
        <v>407</v>
      </c>
      <c r="G248" s="98">
        <v>0.3</v>
      </c>
      <c r="H248" s="66"/>
      <c r="I248" s="100">
        <f>G248*I246</f>
        <v>2.9099999999999997</v>
      </c>
      <c r="J248" s="101">
        <v>0</v>
      </c>
      <c r="K248" s="102"/>
      <c r="L248" s="102"/>
      <c r="M248" s="103">
        <f>ROUND(ROUND(J248, 2)*I248, 2)</f>
        <v>0</v>
      </c>
      <c r="N248" s="102"/>
      <c r="O248" s="102"/>
      <c r="P248" s="104">
        <v>0</v>
      </c>
      <c r="Q248" s="102"/>
      <c r="S248" s="80">
        <f>ROUND(ROUND(P248, 2)*I248, 2)</f>
        <v>0</v>
      </c>
      <c r="V248" s="81"/>
      <c r="Y248" s="81"/>
      <c r="AD248" s="82"/>
      <c r="AE248" s="82"/>
      <c r="AF248" s="82"/>
    </row>
    <row r="249" spans="1:35" ht="79.5" customHeight="1" x14ac:dyDescent="0.25">
      <c r="A249" s="10" t="s">
        <v>1171</v>
      </c>
      <c r="B249" s="10" t="s">
        <v>1172</v>
      </c>
      <c r="C249" s="11" t="s">
        <v>413</v>
      </c>
      <c r="D249" s="12" t="s">
        <v>284</v>
      </c>
      <c r="E249" s="92" t="s">
        <v>1405</v>
      </c>
      <c r="F249" s="12" t="s">
        <v>78</v>
      </c>
      <c r="G249" s="13">
        <v>1</v>
      </c>
      <c r="H249" s="13">
        <v>52.826999999999998</v>
      </c>
      <c r="I249" s="13">
        <v>52.826999999999998</v>
      </c>
      <c r="J249" s="14">
        <f>IFERROR(ROUND(SUM(M250,M251,M252)/I249, 2),0)</f>
        <v>172.69</v>
      </c>
      <c r="K249" s="15">
        <v>0</v>
      </c>
      <c r="L249" s="14">
        <f>J249+ROUND(K249, 2)</f>
        <v>172.69</v>
      </c>
      <c r="M249" s="14">
        <f>ROUND(J249*I249, 2)</f>
        <v>9122.69</v>
      </c>
      <c r="N249" s="14">
        <f>ROUND(I249*ROUND(K249, 2), 2)</f>
        <v>0</v>
      </c>
      <c r="O249" s="14">
        <f>M249+N249</f>
        <v>9122.69</v>
      </c>
      <c r="P249" s="14">
        <f>IFERROR(ROUND(SUM(S250,S251,S252)/I249, 2),0)</f>
        <v>0</v>
      </c>
      <c r="Q249" s="16">
        <v>0</v>
      </c>
      <c r="R249" s="14">
        <f>P249+ROUND(Q249, 2)</f>
        <v>0</v>
      </c>
      <c r="S249" s="14">
        <f>ROUND(P249*I249, 2)</f>
        <v>0</v>
      </c>
      <c r="T249" s="14">
        <f>ROUND(I249*ROUND(Q249, 2), 2)</f>
        <v>0</v>
      </c>
      <c r="U249" s="14">
        <f>S249+T249</f>
        <v>0</v>
      </c>
      <c r="V249" s="9">
        <f>ROUND(P249 / 1.2, 2)</f>
        <v>0</v>
      </c>
      <c r="W249" s="9">
        <f>ROUND(Q249 / 1.2, 2)</f>
        <v>0</v>
      </c>
      <c r="X249" s="9">
        <f>ROUND(R249 / 1.2, 2)</f>
        <v>0</v>
      </c>
      <c r="Y249" s="9">
        <f>ROUND(S249 / 1.2, 2)</f>
        <v>0</v>
      </c>
      <c r="Z249" s="9">
        <f>ROUND(T249 / 1.2, 2)</f>
        <v>0</v>
      </c>
      <c r="AA249" s="9">
        <f>Y249+Z249</f>
        <v>0</v>
      </c>
      <c r="AD249" s="4">
        <v>214425353</v>
      </c>
      <c r="AE249" s="4">
        <v>16743592</v>
      </c>
      <c r="AG249" s="4" t="s">
        <v>414</v>
      </c>
      <c r="AH249" s="4" t="s">
        <v>1173</v>
      </c>
      <c r="AI249" s="4" t="s">
        <v>58</v>
      </c>
    </row>
    <row r="250" spans="1:35" ht="37.5" x14ac:dyDescent="0.25">
      <c r="A250" s="10" t="s">
        <v>1174</v>
      </c>
      <c r="B250" s="10"/>
      <c r="C250" s="34" t="s">
        <v>447</v>
      </c>
      <c r="D250" s="12"/>
      <c r="E250" s="12"/>
      <c r="F250" s="18" t="s">
        <v>78</v>
      </c>
      <c r="G250" s="19">
        <v>1</v>
      </c>
      <c r="H250" s="23">
        <v>0.115</v>
      </c>
      <c r="I250" s="39">
        <v>0.115</v>
      </c>
      <c r="J250" s="49">
        <v>161.51</v>
      </c>
      <c r="K250" s="38"/>
      <c r="M250" s="21">
        <f>ROUND(ROUND(J250, 2)*I250, 2)</f>
        <v>18.57</v>
      </c>
      <c r="P250" s="22">
        <v>0</v>
      </c>
      <c r="S250" s="21">
        <f>ROUND(ROUND(P250, 2)*I250, 2)</f>
        <v>0</v>
      </c>
      <c r="V250" s="9">
        <f>ROUND(ROUND(P250, 2)/1.2, 2)</f>
        <v>0</v>
      </c>
      <c r="Y250" s="9">
        <f>ROUND(S250 / 1.2, 2)</f>
        <v>0</v>
      </c>
      <c r="AD250" s="4" t="s">
        <v>1175</v>
      </c>
      <c r="AE250" s="4" t="s">
        <v>1176</v>
      </c>
      <c r="AF250" s="4" t="s">
        <v>450</v>
      </c>
    </row>
    <row r="251" spans="1:35" ht="37.5" x14ac:dyDescent="0.25">
      <c r="A251" s="10" t="s">
        <v>1177</v>
      </c>
      <c r="B251" s="10"/>
      <c r="C251" s="34" t="s">
        <v>452</v>
      </c>
      <c r="D251" s="12"/>
      <c r="E251" s="12"/>
      <c r="F251" s="18" t="s">
        <v>78</v>
      </c>
      <c r="G251" s="19">
        <v>1</v>
      </c>
      <c r="H251" s="23">
        <v>52.712000000000003</v>
      </c>
      <c r="I251" s="39">
        <v>52.712000000000003</v>
      </c>
      <c r="J251" s="49">
        <v>172.71</v>
      </c>
      <c r="K251" s="38"/>
      <c r="M251" s="21">
        <f>ROUND(ROUND(J251, 2)*I251, 2)</f>
        <v>9103.89</v>
      </c>
      <c r="P251" s="22">
        <v>0</v>
      </c>
      <c r="S251" s="21">
        <f>ROUND(ROUND(P251, 2)*I251, 2)</f>
        <v>0</v>
      </c>
      <c r="V251" s="9">
        <f>ROUND(ROUND(P251, 2)/1.2, 2)</f>
        <v>0</v>
      </c>
      <c r="Y251" s="9">
        <f>ROUND(S251 / 1.2, 2)</f>
        <v>0</v>
      </c>
      <c r="AD251" s="4" t="s">
        <v>1178</v>
      </c>
      <c r="AE251" s="4" t="s">
        <v>1179</v>
      </c>
      <c r="AF251" s="4" t="s">
        <v>455</v>
      </c>
    </row>
    <row r="252" spans="1:35" ht="37.5" x14ac:dyDescent="0.25">
      <c r="A252" s="10" t="s">
        <v>1180</v>
      </c>
      <c r="B252" s="10"/>
      <c r="C252" s="17" t="s">
        <v>492</v>
      </c>
      <c r="D252" s="12"/>
      <c r="E252" s="12"/>
      <c r="F252" s="18" t="s">
        <v>67</v>
      </c>
      <c r="G252" s="19">
        <v>1</v>
      </c>
      <c r="H252" s="23">
        <v>1.226</v>
      </c>
      <c r="I252" s="23">
        <v>1.226</v>
      </c>
      <c r="J252" s="20">
        <v>0</v>
      </c>
      <c r="M252" s="21">
        <f>ROUND(ROUND(J252, 2)*I252, 2)</f>
        <v>0</v>
      </c>
      <c r="P252" s="22">
        <v>0</v>
      </c>
      <c r="S252" s="21">
        <f>ROUND(ROUND(P252, 2)*I252, 2)</f>
        <v>0</v>
      </c>
      <c r="V252" s="9">
        <f>ROUND(ROUND(P252, 2)/1.2, 2)</f>
        <v>0</v>
      </c>
      <c r="Y252" s="9">
        <f>ROUND(S252 / 1.2, 2)</f>
        <v>0</v>
      </c>
      <c r="AD252" s="4" t="s">
        <v>1181</v>
      </c>
      <c r="AE252" s="4" t="s">
        <v>1182</v>
      </c>
      <c r="AF252" s="4" t="s">
        <v>495</v>
      </c>
    </row>
    <row r="253" spans="1:35" ht="16.899999999999999" customHeight="1" x14ac:dyDescent="0.25">
      <c r="A253" s="10" t="s">
        <v>1183</v>
      </c>
      <c r="B253" s="10" t="s">
        <v>1184</v>
      </c>
      <c r="C253" s="122" t="s">
        <v>1185</v>
      </c>
      <c r="D253" s="123"/>
      <c r="E253" s="123"/>
      <c r="F253" s="123"/>
      <c r="G253" s="123"/>
      <c r="H253" s="123"/>
      <c r="I253" s="124"/>
      <c r="M253" s="6">
        <f>SUM(M254,M258,M267,M271)</f>
        <v>0</v>
      </c>
      <c r="N253" s="6">
        <f>SUM(N254,N258,N267,N271)</f>
        <v>0</v>
      </c>
      <c r="O253" s="6">
        <f>SUM(O254,O258,O267,O271)</f>
        <v>0</v>
      </c>
      <c r="S253" s="6">
        <f>SUM(S254,S258,S267,S271)</f>
        <v>0</v>
      </c>
      <c r="T253" s="6">
        <f>SUM(T254,T258,T267,T271)</f>
        <v>0</v>
      </c>
      <c r="U253" s="6">
        <f>SUM(U254,U258,U267,U271)</f>
        <v>0</v>
      </c>
      <c r="Y253" s="9">
        <f>SUM(Y254,Y258,Y267,Y271)</f>
        <v>0</v>
      </c>
      <c r="Z253" s="9">
        <f>SUM(Z254,Z258,Z267,Z271)</f>
        <v>0</v>
      </c>
      <c r="AA253" s="9">
        <f>SUM(AA254,AA258,AA267,AA271)</f>
        <v>0</v>
      </c>
      <c r="AD253" s="4">
        <v>214425354</v>
      </c>
      <c r="AE253" s="4">
        <v>16743582</v>
      </c>
    </row>
    <row r="254" spans="1:35" ht="93.75" x14ac:dyDescent="0.25">
      <c r="A254" s="10" t="s">
        <v>1186</v>
      </c>
      <c r="B254" s="10" t="s">
        <v>1187</v>
      </c>
      <c r="C254" s="11" t="s">
        <v>550</v>
      </c>
      <c r="D254" s="12" t="s">
        <v>284</v>
      </c>
      <c r="E254" s="12"/>
      <c r="F254" s="12" t="s">
        <v>67</v>
      </c>
      <c r="G254" s="13">
        <v>1</v>
      </c>
      <c r="H254" s="13">
        <v>10</v>
      </c>
      <c r="I254" s="13">
        <v>10</v>
      </c>
      <c r="J254" s="14">
        <f>IFERROR(ROUND(SUM(M255,M256,M257)/I254, 2),0)</f>
        <v>0</v>
      </c>
      <c r="K254" s="15">
        <v>0</v>
      </c>
      <c r="L254" s="14">
        <f>J254+ROUND(K254, 2)</f>
        <v>0</v>
      </c>
      <c r="M254" s="14">
        <f>ROUND(J254*I254, 2)</f>
        <v>0</v>
      </c>
      <c r="N254" s="14">
        <f>ROUND(I254*ROUND(K254, 2), 2)</f>
        <v>0</v>
      </c>
      <c r="O254" s="14">
        <f>M254+N254</f>
        <v>0</v>
      </c>
      <c r="P254" s="14">
        <f>IFERROR(ROUND(SUM(S255,S256,S257)/I254, 2),0)</f>
        <v>0</v>
      </c>
      <c r="Q254" s="16">
        <v>0</v>
      </c>
      <c r="R254" s="14">
        <f>P254+ROUND(Q254, 2)</f>
        <v>0</v>
      </c>
      <c r="S254" s="14">
        <f>ROUND(P254*I254, 2)</f>
        <v>0</v>
      </c>
      <c r="T254" s="14">
        <f>ROUND(I254*ROUND(Q254, 2), 2)</f>
        <v>0</v>
      </c>
      <c r="U254" s="14">
        <f>S254+T254</f>
        <v>0</v>
      </c>
      <c r="V254" s="9">
        <f>ROUND(P254 / 1.2, 2)</f>
        <v>0</v>
      </c>
      <c r="W254" s="9">
        <f>ROUND(Q254 / 1.2, 2)</f>
        <v>0</v>
      </c>
      <c r="X254" s="9">
        <f>ROUND(R254 / 1.2, 2)</f>
        <v>0</v>
      </c>
      <c r="Y254" s="9">
        <f>ROUND(S254 / 1.2, 2)</f>
        <v>0</v>
      </c>
      <c r="Z254" s="9">
        <f>ROUND(T254 / 1.2, 2)</f>
        <v>0</v>
      </c>
      <c r="AA254" s="9">
        <f>Y254+Z254</f>
        <v>0</v>
      </c>
      <c r="AD254" s="4">
        <v>214425356</v>
      </c>
      <c r="AE254" s="4">
        <v>16743621</v>
      </c>
      <c r="AG254" s="4" t="s">
        <v>551</v>
      </c>
      <c r="AH254" s="4" t="s">
        <v>1188</v>
      </c>
      <c r="AI254" s="4" t="s">
        <v>58</v>
      </c>
    </row>
    <row r="255" spans="1:35" ht="37.5" x14ac:dyDescent="0.25">
      <c r="A255" s="10" t="s">
        <v>1189</v>
      </c>
      <c r="B255" s="10"/>
      <c r="C255" s="17" t="s">
        <v>534</v>
      </c>
      <c r="D255" s="12"/>
      <c r="E255" s="12"/>
      <c r="F255" s="18" t="s">
        <v>67</v>
      </c>
      <c r="G255" s="19">
        <v>1</v>
      </c>
      <c r="H255" s="23">
        <v>5</v>
      </c>
      <c r="I255" s="23">
        <v>5</v>
      </c>
      <c r="J255" s="20">
        <v>0</v>
      </c>
      <c r="M255" s="21">
        <f>ROUND(ROUND(J255, 2)*I255, 2)</f>
        <v>0</v>
      </c>
      <c r="P255" s="22">
        <v>0</v>
      </c>
      <c r="S255" s="21">
        <f>ROUND(ROUND(P255, 2)*I255, 2)</f>
        <v>0</v>
      </c>
      <c r="V255" s="9">
        <f>ROUND(ROUND(P255, 2)/1.2, 2)</f>
        <v>0</v>
      </c>
      <c r="Y255" s="9">
        <f t="shared" ref="Y255:Y273" si="50">ROUND(S255 / 1.2, 2)</f>
        <v>0</v>
      </c>
      <c r="AD255" s="4" t="s">
        <v>1190</v>
      </c>
      <c r="AE255" s="4" t="s">
        <v>1191</v>
      </c>
      <c r="AF255" s="4" t="s">
        <v>537</v>
      </c>
    </row>
    <row r="256" spans="1:35" ht="56.25" x14ac:dyDescent="0.25">
      <c r="A256" s="10" t="s">
        <v>1192</v>
      </c>
      <c r="B256" s="10"/>
      <c r="C256" s="17" t="s">
        <v>572</v>
      </c>
      <c r="D256" s="12"/>
      <c r="E256" s="12"/>
      <c r="F256" s="18" t="s">
        <v>67</v>
      </c>
      <c r="G256" s="19">
        <v>1</v>
      </c>
      <c r="H256" s="23">
        <v>5</v>
      </c>
      <c r="I256" s="23">
        <v>5</v>
      </c>
      <c r="J256" s="20">
        <v>0</v>
      </c>
      <c r="M256" s="21">
        <f>ROUND(ROUND(J256, 2)*I256, 2)</f>
        <v>0</v>
      </c>
      <c r="P256" s="22">
        <v>0</v>
      </c>
      <c r="S256" s="21">
        <f>ROUND(ROUND(P256, 2)*I256, 2)</f>
        <v>0</v>
      </c>
      <c r="V256" s="9">
        <f>ROUND(ROUND(P256, 2)/1.2, 2)</f>
        <v>0</v>
      </c>
      <c r="Y256" s="9">
        <f t="shared" si="50"/>
        <v>0</v>
      </c>
      <c r="AD256" s="4" t="s">
        <v>1193</v>
      </c>
      <c r="AE256" s="4" t="s">
        <v>1194</v>
      </c>
      <c r="AF256" s="4" t="s">
        <v>575</v>
      </c>
    </row>
    <row r="257" spans="1:35" ht="75" x14ac:dyDescent="0.25">
      <c r="A257" s="10" t="s">
        <v>1195</v>
      </c>
      <c r="B257" s="10"/>
      <c r="C257" s="33" t="s">
        <v>582</v>
      </c>
      <c r="D257" s="12"/>
      <c r="E257" s="12"/>
      <c r="F257" s="18" t="s">
        <v>67</v>
      </c>
      <c r="G257" s="19">
        <v>1</v>
      </c>
      <c r="H257" s="23">
        <v>5</v>
      </c>
      <c r="I257" s="23">
        <v>5</v>
      </c>
      <c r="J257" s="20">
        <v>0</v>
      </c>
      <c r="M257" s="21">
        <f>ROUND(ROUND(J257, 2)*I257, 2)</f>
        <v>0</v>
      </c>
      <c r="P257" s="22">
        <v>0</v>
      </c>
      <c r="S257" s="21">
        <f>ROUND(ROUND(P257, 2)*I257, 2)</f>
        <v>0</v>
      </c>
      <c r="V257" s="9">
        <f>ROUND(ROUND(P257, 2)/1.2, 2)</f>
        <v>0</v>
      </c>
      <c r="Y257" s="9">
        <f t="shared" si="50"/>
        <v>0</v>
      </c>
      <c r="AD257" s="4" t="s">
        <v>1196</v>
      </c>
      <c r="AE257" s="4" t="s">
        <v>1197</v>
      </c>
      <c r="AF257" s="4" t="s">
        <v>585</v>
      </c>
    </row>
    <row r="258" spans="1:35" ht="93.75" x14ac:dyDescent="0.25">
      <c r="A258" s="10" t="s">
        <v>1198</v>
      </c>
      <c r="B258" s="10" t="s">
        <v>1199</v>
      </c>
      <c r="C258" s="11" t="s">
        <v>613</v>
      </c>
      <c r="D258" s="12" t="s">
        <v>284</v>
      </c>
      <c r="E258" s="12"/>
      <c r="F258" s="12" t="s">
        <v>67</v>
      </c>
      <c r="G258" s="13">
        <v>1</v>
      </c>
      <c r="H258" s="13">
        <v>7</v>
      </c>
      <c r="I258" s="13">
        <v>7</v>
      </c>
      <c r="J258" s="14">
        <f>IFERROR(ROUND(SUM(M259,M260,M261,M262,M263,M264,M265,M266)/I258, 2),0)</f>
        <v>0</v>
      </c>
      <c r="K258" s="15">
        <v>0</v>
      </c>
      <c r="L258" s="14">
        <f>J258+ROUND(K258, 2)</f>
        <v>0</v>
      </c>
      <c r="M258" s="14">
        <f>ROUND(J258*I258, 2)</f>
        <v>0</v>
      </c>
      <c r="N258" s="14">
        <f>ROUND(I258*ROUND(K258, 2), 2)</f>
        <v>0</v>
      </c>
      <c r="O258" s="14">
        <f>M258+N258</f>
        <v>0</v>
      </c>
      <c r="P258" s="14">
        <f>IFERROR(ROUND(SUM(S259,S260,S261,S262,S263,S264,S265,S266)/I258, 2),0)</f>
        <v>0</v>
      </c>
      <c r="Q258" s="16">
        <v>0</v>
      </c>
      <c r="R258" s="14">
        <f>P258+ROUND(Q258, 2)</f>
        <v>0</v>
      </c>
      <c r="S258" s="14">
        <f>ROUND(P258*I258, 2)</f>
        <v>0</v>
      </c>
      <c r="T258" s="14">
        <f>ROUND(I258*ROUND(Q258, 2), 2)</f>
        <v>0</v>
      </c>
      <c r="U258" s="14">
        <f>S258+T258</f>
        <v>0</v>
      </c>
      <c r="V258" s="9">
        <f>ROUND(P258 / 1.2, 2)</f>
        <v>0</v>
      </c>
      <c r="W258" s="9">
        <f>ROUND(Q258 / 1.2, 2)</f>
        <v>0</v>
      </c>
      <c r="X258" s="9">
        <f>ROUND(R258 / 1.2, 2)</f>
        <v>0</v>
      </c>
      <c r="Y258" s="9">
        <f t="shared" si="50"/>
        <v>0</v>
      </c>
      <c r="Z258" s="9">
        <f>ROUND(T258 / 1.2, 2)</f>
        <v>0</v>
      </c>
      <c r="AA258" s="9">
        <f>Y258+Z258</f>
        <v>0</v>
      </c>
      <c r="AD258" s="4">
        <v>214425357</v>
      </c>
      <c r="AE258" s="4">
        <v>16743663</v>
      </c>
      <c r="AG258" s="4" t="s">
        <v>614</v>
      </c>
      <c r="AH258" s="4" t="s">
        <v>1200</v>
      </c>
      <c r="AI258" s="4" t="s">
        <v>58</v>
      </c>
    </row>
    <row r="259" spans="1:35" ht="37.5" x14ac:dyDescent="0.25">
      <c r="A259" s="10" t="s">
        <v>1201</v>
      </c>
      <c r="B259" s="10"/>
      <c r="C259" s="17" t="s">
        <v>617</v>
      </c>
      <c r="D259" s="12"/>
      <c r="E259" s="12"/>
      <c r="F259" s="18" t="s">
        <v>67</v>
      </c>
      <c r="G259" s="19">
        <v>1</v>
      </c>
      <c r="H259" s="23">
        <v>5</v>
      </c>
      <c r="I259" s="23">
        <v>5</v>
      </c>
      <c r="J259" s="20">
        <v>0</v>
      </c>
      <c r="M259" s="21">
        <f t="shared" ref="M259:M266" si="51">ROUND(ROUND(J259, 2)*I259, 2)</f>
        <v>0</v>
      </c>
      <c r="P259" s="22">
        <v>0</v>
      </c>
      <c r="S259" s="21">
        <f t="shared" ref="S259:S266" si="52">ROUND(ROUND(P259, 2)*I259, 2)</f>
        <v>0</v>
      </c>
      <c r="V259" s="9">
        <f t="shared" ref="V259:V266" si="53">ROUND(ROUND(P259, 2)/1.2, 2)</f>
        <v>0</v>
      </c>
      <c r="Y259" s="9">
        <f t="shared" si="50"/>
        <v>0</v>
      </c>
      <c r="AD259" s="4" t="s">
        <v>1202</v>
      </c>
      <c r="AE259" s="4" t="s">
        <v>1203</v>
      </c>
      <c r="AF259" s="4" t="s">
        <v>620</v>
      </c>
    </row>
    <row r="260" spans="1:35" ht="37.5" x14ac:dyDescent="0.25">
      <c r="A260" s="10" t="s">
        <v>1204</v>
      </c>
      <c r="B260" s="10"/>
      <c r="C260" s="17" t="s">
        <v>622</v>
      </c>
      <c r="D260" s="12"/>
      <c r="E260" s="12"/>
      <c r="F260" s="18" t="s">
        <v>67</v>
      </c>
      <c r="G260" s="19">
        <v>1</v>
      </c>
      <c r="H260" s="23">
        <v>2</v>
      </c>
      <c r="I260" s="23">
        <v>2</v>
      </c>
      <c r="J260" s="20">
        <v>0</v>
      </c>
      <c r="M260" s="21">
        <f t="shared" si="51"/>
        <v>0</v>
      </c>
      <c r="P260" s="22">
        <v>0</v>
      </c>
      <c r="S260" s="21">
        <f t="shared" si="52"/>
        <v>0</v>
      </c>
      <c r="V260" s="9">
        <f t="shared" si="53"/>
        <v>0</v>
      </c>
      <c r="Y260" s="9">
        <f t="shared" si="50"/>
        <v>0</v>
      </c>
      <c r="AD260" s="4" t="s">
        <v>1205</v>
      </c>
      <c r="AE260" s="4" t="s">
        <v>1206</v>
      </c>
      <c r="AF260" s="4" t="s">
        <v>625</v>
      </c>
    </row>
    <row r="261" spans="1:35" ht="37.5" x14ac:dyDescent="0.25">
      <c r="A261" s="10" t="s">
        <v>1207</v>
      </c>
      <c r="B261" s="10"/>
      <c r="C261" s="33" t="s">
        <v>627</v>
      </c>
      <c r="D261" s="12"/>
      <c r="E261" s="12"/>
      <c r="F261" s="18" t="s">
        <v>67</v>
      </c>
      <c r="G261" s="19">
        <v>1</v>
      </c>
      <c r="H261" s="23">
        <v>1</v>
      </c>
      <c r="I261" s="23">
        <v>1</v>
      </c>
      <c r="J261" s="20">
        <v>0</v>
      </c>
      <c r="M261" s="21">
        <f t="shared" si="51"/>
        <v>0</v>
      </c>
      <c r="P261" s="22">
        <v>0</v>
      </c>
      <c r="S261" s="21">
        <f t="shared" si="52"/>
        <v>0</v>
      </c>
      <c r="V261" s="9">
        <f t="shared" si="53"/>
        <v>0</v>
      </c>
      <c r="Y261" s="9">
        <f t="shared" si="50"/>
        <v>0</v>
      </c>
      <c r="AD261" s="4" t="s">
        <v>1208</v>
      </c>
      <c r="AE261" s="4" t="s">
        <v>1209</v>
      </c>
      <c r="AF261" s="4" t="s">
        <v>630</v>
      </c>
    </row>
    <row r="262" spans="1:35" ht="37.5" x14ac:dyDescent="0.25">
      <c r="A262" s="10" t="s">
        <v>1210</v>
      </c>
      <c r="B262" s="10"/>
      <c r="C262" s="17" t="s">
        <v>1211</v>
      </c>
      <c r="D262" s="12"/>
      <c r="E262" s="12"/>
      <c r="F262" s="18" t="s">
        <v>67</v>
      </c>
      <c r="G262" s="19">
        <v>1</v>
      </c>
      <c r="H262" s="23">
        <v>1</v>
      </c>
      <c r="I262" s="23">
        <v>1</v>
      </c>
      <c r="J262" s="20">
        <v>0</v>
      </c>
      <c r="M262" s="21">
        <f t="shared" si="51"/>
        <v>0</v>
      </c>
      <c r="P262" s="22">
        <v>0</v>
      </c>
      <c r="S262" s="21">
        <f t="shared" si="52"/>
        <v>0</v>
      </c>
      <c r="V262" s="9">
        <f t="shared" si="53"/>
        <v>0</v>
      </c>
      <c r="Y262" s="9">
        <f t="shared" si="50"/>
        <v>0</v>
      </c>
      <c r="AD262" s="4" t="s">
        <v>1212</v>
      </c>
      <c r="AE262" s="4" t="s">
        <v>1213</v>
      </c>
      <c r="AF262" s="4" t="s">
        <v>1214</v>
      </c>
    </row>
    <row r="263" spans="1:35" ht="56.25" x14ac:dyDescent="0.25">
      <c r="A263" s="10" t="s">
        <v>1215</v>
      </c>
      <c r="B263" s="10"/>
      <c r="C263" s="33" t="s">
        <v>1216</v>
      </c>
      <c r="D263" s="72"/>
      <c r="E263" s="105" t="s">
        <v>1410</v>
      </c>
      <c r="F263" s="73" t="s">
        <v>67</v>
      </c>
      <c r="G263" s="74">
        <v>1</v>
      </c>
      <c r="H263" s="39">
        <v>1</v>
      </c>
      <c r="I263" s="39">
        <v>1</v>
      </c>
      <c r="J263" s="20">
        <v>0</v>
      </c>
      <c r="M263" s="21">
        <f t="shared" si="51"/>
        <v>0</v>
      </c>
      <c r="P263" s="22">
        <v>0</v>
      </c>
      <c r="S263" s="21">
        <f t="shared" si="52"/>
        <v>0</v>
      </c>
      <c r="V263" s="9">
        <f t="shared" si="53"/>
        <v>0</v>
      </c>
      <c r="Y263" s="9">
        <f t="shared" si="50"/>
        <v>0</v>
      </c>
      <c r="AD263" s="4" t="s">
        <v>1217</v>
      </c>
      <c r="AE263" s="4" t="s">
        <v>1218</v>
      </c>
      <c r="AF263" s="4" t="s">
        <v>1219</v>
      </c>
    </row>
    <row r="264" spans="1:35" ht="75" x14ac:dyDescent="0.25">
      <c r="A264" s="10" t="s">
        <v>1220</v>
      </c>
      <c r="B264" s="10"/>
      <c r="C264" s="33" t="s">
        <v>647</v>
      </c>
      <c r="D264" s="12"/>
      <c r="E264" s="92"/>
      <c r="F264" s="18" t="s">
        <v>67</v>
      </c>
      <c r="G264" s="19">
        <v>1</v>
      </c>
      <c r="H264" s="23">
        <v>4</v>
      </c>
      <c r="I264" s="23">
        <v>4</v>
      </c>
      <c r="J264" s="20">
        <v>0</v>
      </c>
      <c r="M264" s="21">
        <f t="shared" si="51"/>
        <v>0</v>
      </c>
      <c r="P264" s="22">
        <v>0</v>
      </c>
      <c r="S264" s="21">
        <f t="shared" si="52"/>
        <v>0</v>
      </c>
      <c r="V264" s="9">
        <f t="shared" si="53"/>
        <v>0</v>
      </c>
      <c r="Y264" s="9">
        <f t="shared" si="50"/>
        <v>0</v>
      </c>
      <c r="AD264" s="4" t="s">
        <v>1221</v>
      </c>
      <c r="AE264" s="4" t="s">
        <v>1222</v>
      </c>
      <c r="AF264" s="4" t="s">
        <v>650</v>
      </c>
    </row>
    <row r="265" spans="1:35" ht="75" x14ac:dyDescent="0.25">
      <c r="A265" s="10" t="s">
        <v>1223</v>
      </c>
      <c r="B265" s="10"/>
      <c r="C265" s="33" t="s">
        <v>1224</v>
      </c>
      <c r="D265" s="12"/>
      <c r="E265" s="92"/>
      <c r="F265" s="18" t="s">
        <v>67</v>
      </c>
      <c r="G265" s="19">
        <v>1</v>
      </c>
      <c r="H265" s="23">
        <v>1</v>
      </c>
      <c r="I265" s="23">
        <v>1</v>
      </c>
      <c r="J265" s="20">
        <v>0</v>
      </c>
      <c r="M265" s="21">
        <f t="shared" si="51"/>
        <v>0</v>
      </c>
      <c r="P265" s="22">
        <v>0</v>
      </c>
      <c r="S265" s="21">
        <f t="shared" si="52"/>
        <v>0</v>
      </c>
      <c r="V265" s="9">
        <f t="shared" si="53"/>
        <v>0</v>
      </c>
      <c r="Y265" s="9">
        <f t="shared" si="50"/>
        <v>0</v>
      </c>
      <c r="AD265" s="4" t="s">
        <v>1225</v>
      </c>
      <c r="AE265" s="4" t="s">
        <v>1226</v>
      </c>
      <c r="AF265" s="4" t="s">
        <v>1227</v>
      </c>
    </row>
    <row r="266" spans="1:35" ht="56.25" x14ac:dyDescent="0.25">
      <c r="A266" s="10" t="s">
        <v>1228</v>
      </c>
      <c r="B266" s="10"/>
      <c r="C266" s="33" t="s">
        <v>657</v>
      </c>
      <c r="D266" s="72"/>
      <c r="E266" s="105" t="s">
        <v>1401</v>
      </c>
      <c r="F266" s="73" t="s">
        <v>67</v>
      </c>
      <c r="G266" s="74">
        <v>1</v>
      </c>
      <c r="H266" s="39">
        <v>1</v>
      </c>
      <c r="I266" s="39">
        <v>1</v>
      </c>
      <c r="J266" s="20">
        <v>0</v>
      </c>
      <c r="K266" s="36"/>
      <c r="M266" s="21">
        <f t="shared" si="51"/>
        <v>0</v>
      </c>
      <c r="P266" s="22">
        <v>0</v>
      </c>
      <c r="S266" s="21">
        <f t="shared" si="52"/>
        <v>0</v>
      </c>
      <c r="V266" s="9">
        <f t="shared" si="53"/>
        <v>0</v>
      </c>
      <c r="Y266" s="9">
        <f t="shared" si="50"/>
        <v>0</v>
      </c>
      <c r="AD266" s="4" t="s">
        <v>1229</v>
      </c>
      <c r="AE266" s="4" t="s">
        <v>1230</v>
      </c>
      <c r="AF266" s="4" t="s">
        <v>660</v>
      </c>
    </row>
    <row r="267" spans="1:35" ht="126" x14ac:dyDescent="0.25">
      <c r="A267" s="10" t="s">
        <v>1231</v>
      </c>
      <c r="B267" s="10" t="s">
        <v>1232</v>
      </c>
      <c r="C267" s="11" t="s">
        <v>530</v>
      </c>
      <c r="D267" s="12" t="s">
        <v>284</v>
      </c>
      <c r="E267" s="5" t="s">
        <v>1425</v>
      </c>
      <c r="F267" s="12" t="s">
        <v>67</v>
      </c>
      <c r="G267" s="13">
        <v>1</v>
      </c>
      <c r="H267" s="13">
        <v>4</v>
      </c>
      <c r="I267" s="13">
        <v>4</v>
      </c>
      <c r="J267" s="14">
        <f>IFERROR(ROUND(SUM(M268,M269,M270)/I267, 2),0)</f>
        <v>0</v>
      </c>
      <c r="K267" s="15">
        <v>0</v>
      </c>
      <c r="L267" s="14">
        <f>J267+ROUND(K267, 2)</f>
        <v>0</v>
      </c>
      <c r="M267" s="14">
        <f>ROUND(J267*I267, 2)</f>
        <v>0</v>
      </c>
      <c r="N267" s="14">
        <f>ROUND(I267*ROUND(K267, 2), 2)</f>
        <v>0</v>
      </c>
      <c r="O267" s="14">
        <f>M267+N267</f>
        <v>0</v>
      </c>
      <c r="P267" s="14">
        <f>IFERROR(ROUND(SUM(S268,S269,S270)/I267, 2),0)</f>
        <v>0</v>
      </c>
      <c r="Q267" s="16">
        <v>0</v>
      </c>
      <c r="R267" s="14">
        <f>P267+ROUND(Q267, 2)</f>
        <v>0</v>
      </c>
      <c r="S267" s="14">
        <f>ROUND(P267*I267, 2)</f>
        <v>0</v>
      </c>
      <c r="T267" s="14">
        <f>ROUND(I267*ROUND(Q267, 2), 2)</f>
        <v>0</v>
      </c>
      <c r="U267" s="14">
        <f>S267+T267</f>
        <v>0</v>
      </c>
      <c r="V267" s="9">
        <f>ROUND(P267 / 1.2, 2)</f>
        <v>0</v>
      </c>
      <c r="W267" s="9">
        <f>ROUND(Q267 / 1.2, 2)</f>
        <v>0</v>
      </c>
      <c r="X267" s="9">
        <f>ROUND(R267 / 1.2, 2)</f>
        <v>0</v>
      </c>
      <c r="Y267" s="9">
        <f t="shared" si="50"/>
        <v>0</v>
      </c>
      <c r="Z267" s="9">
        <f>ROUND(T267 / 1.2, 2)</f>
        <v>0</v>
      </c>
      <c r="AA267" s="9">
        <f>Y267+Z267</f>
        <v>0</v>
      </c>
      <c r="AD267" s="4">
        <v>214425359</v>
      </c>
      <c r="AE267" s="4">
        <v>16743652</v>
      </c>
      <c r="AG267" s="4" t="s">
        <v>531</v>
      </c>
      <c r="AH267" s="4" t="s">
        <v>1233</v>
      </c>
      <c r="AI267" s="4" t="s">
        <v>58</v>
      </c>
    </row>
    <row r="268" spans="1:35" ht="37.5" x14ac:dyDescent="0.25">
      <c r="A268" s="10" t="s">
        <v>1234</v>
      </c>
      <c r="B268" s="10"/>
      <c r="C268" s="17" t="s">
        <v>534</v>
      </c>
      <c r="D268" s="12"/>
      <c r="E268" s="12"/>
      <c r="F268" s="18" t="s">
        <v>67</v>
      </c>
      <c r="G268" s="19">
        <v>1</v>
      </c>
      <c r="H268" s="23">
        <v>4</v>
      </c>
      <c r="I268" s="23">
        <v>4</v>
      </c>
      <c r="J268" s="20">
        <v>0</v>
      </c>
      <c r="M268" s="21">
        <f>ROUND(ROUND(J268, 2)*I268, 2)</f>
        <v>0</v>
      </c>
      <c r="P268" s="22">
        <v>0</v>
      </c>
      <c r="S268" s="21">
        <f>ROUND(ROUND(P268, 2)*I268, 2)</f>
        <v>0</v>
      </c>
      <c r="V268" s="9">
        <f>ROUND(ROUND(P268, 2)/1.2, 2)</f>
        <v>0</v>
      </c>
      <c r="Y268" s="9">
        <f t="shared" si="50"/>
        <v>0</v>
      </c>
      <c r="AD268" s="4" t="s">
        <v>1235</v>
      </c>
      <c r="AE268" s="4" t="s">
        <v>1236</v>
      </c>
      <c r="AF268" s="4" t="s">
        <v>537</v>
      </c>
    </row>
    <row r="269" spans="1:35" ht="75" x14ac:dyDescent="0.25">
      <c r="A269" s="10" t="s">
        <v>1237</v>
      </c>
      <c r="B269" s="10"/>
      <c r="C269" s="17" t="s">
        <v>539</v>
      </c>
      <c r="D269" s="12"/>
      <c r="E269" s="12"/>
      <c r="F269" s="18" t="s">
        <v>67</v>
      </c>
      <c r="G269" s="19">
        <v>1</v>
      </c>
      <c r="H269" s="23">
        <v>2</v>
      </c>
      <c r="I269" s="23">
        <v>2</v>
      </c>
      <c r="J269" s="20">
        <v>0</v>
      </c>
      <c r="M269" s="21">
        <f>ROUND(ROUND(J269, 2)*I269, 2)</f>
        <v>0</v>
      </c>
      <c r="P269" s="22">
        <v>0</v>
      </c>
      <c r="S269" s="21">
        <f>ROUND(ROUND(P269, 2)*I269, 2)</f>
        <v>0</v>
      </c>
      <c r="V269" s="9">
        <f>ROUND(ROUND(P269, 2)/1.2, 2)</f>
        <v>0</v>
      </c>
      <c r="Y269" s="9">
        <f t="shared" si="50"/>
        <v>0</v>
      </c>
      <c r="AD269" s="4" t="s">
        <v>1238</v>
      </c>
      <c r="AE269" s="4" t="s">
        <v>1239</v>
      </c>
      <c r="AF269" s="4" t="s">
        <v>542</v>
      </c>
    </row>
    <row r="270" spans="1:35" ht="75" x14ac:dyDescent="0.25">
      <c r="A270" s="10" t="s">
        <v>1240</v>
      </c>
      <c r="B270" s="10"/>
      <c r="C270" s="17" t="s">
        <v>544</v>
      </c>
      <c r="D270" s="12"/>
      <c r="E270" s="12"/>
      <c r="F270" s="18" t="s">
        <v>67</v>
      </c>
      <c r="G270" s="19">
        <v>1</v>
      </c>
      <c r="H270" s="23">
        <v>2</v>
      </c>
      <c r="I270" s="23">
        <v>2</v>
      </c>
      <c r="J270" s="20">
        <v>0</v>
      </c>
      <c r="M270" s="21">
        <f>ROUND(ROUND(J270, 2)*I270, 2)</f>
        <v>0</v>
      </c>
      <c r="P270" s="22">
        <v>0</v>
      </c>
      <c r="S270" s="21">
        <f>ROUND(ROUND(P270, 2)*I270, 2)</f>
        <v>0</v>
      </c>
      <c r="V270" s="9">
        <f>ROUND(ROUND(P270, 2)/1.2, 2)</f>
        <v>0</v>
      </c>
      <c r="Y270" s="9">
        <f t="shared" si="50"/>
        <v>0</v>
      </c>
      <c r="AD270" s="4" t="s">
        <v>1241</v>
      </c>
      <c r="AE270" s="4" t="s">
        <v>1242</v>
      </c>
      <c r="AF270" s="4" t="s">
        <v>547</v>
      </c>
    </row>
    <row r="271" spans="1:35" ht="93.75" x14ac:dyDescent="0.25">
      <c r="A271" s="10" t="s">
        <v>1243</v>
      </c>
      <c r="B271" s="10" t="s">
        <v>1244</v>
      </c>
      <c r="C271" s="11" t="s">
        <v>663</v>
      </c>
      <c r="D271" s="12" t="s">
        <v>284</v>
      </c>
      <c r="E271" s="12"/>
      <c r="F271" s="12" t="s">
        <v>67</v>
      </c>
      <c r="G271" s="13">
        <v>1</v>
      </c>
      <c r="H271" s="13">
        <v>1</v>
      </c>
      <c r="I271" s="13">
        <v>1</v>
      </c>
      <c r="J271" s="14">
        <f>IFERROR(ROUND(SUM(M272,M273)/I271, 2),0)</f>
        <v>0</v>
      </c>
      <c r="K271" s="15">
        <v>0</v>
      </c>
      <c r="L271" s="14">
        <f>J271+ROUND(K271, 2)</f>
        <v>0</v>
      </c>
      <c r="M271" s="14">
        <f>ROUND(J271*I271, 2)</f>
        <v>0</v>
      </c>
      <c r="N271" s="14">
        <f>ROUND(I271*ROUND(K271, 2), 2)</f>
        <v>0</v>
      </c>
      <c r="O271" s="14">
        <f>M271+N271</f>
        <v>0</v>
      </c>
      <c r="P271" s="14">
        <f>IFERROR(ROUND(SUM(S272,S273)/I271, 2),0)</f>
        <v>0</v>
      </c>
      <c r="Q271" s="16">
        <v>0</v>
      </c>
      <c r="R271" s="14">
        <f>P271+ROUND(Q271, 2)</f>
        <v>0</v>
      </c>
      <c r="S271" s="14">
        <f>ROUND(P271*I271, 2)</f>
        <v>0</v>
      </c>
      <c r="T271" s="14">
        <f>ROUND(I271*ROUND(Q271, 2), 2)</f>
        <v>0</v>
      </c>
      <c r="U271" s="14">
        <f>S271+T271</f>
        <v>0</v>
      </c>
      <c r="V271" s="9">
        <f>ROUND(P271 / 1.2, 2)</f>
        <v>0</v>
      </c>
      <c r="W271" s="9">
        <f>ROUND(Q271 / 1.2, 2)</f>
        <v>0</v>
      </c>
      <c r="X271" s="9">
        <f>ROUND(R271 / 1.2, 2)</f>
        <v>0</v>
      </c>
      <c r="Y271" s="9">
        <f t="shared" si="50"/>
        <v>0</v>
      </c>
      <c r="Z271" s="9">
        <f>ROUND(T271 / 1.2, 2)</f>
        <v>0</v>
      </c>
      <c r="AA271" s="9">
        <f>Y271+Z271</f>
        <v>0</v>
      </c>
      <c r="AD271" s="4">
        <v>214425361</v>
      </c>
      <c r="AE271" s="4">
        <v>16743648</v>
      </c>
      <c r="AG271" s="4" t="s">
        <v>664</v>
      </c>
      <c r="AH271" s="4" t="s">
        <v>1245</v>
      </c>
      <c r="AI271" s="4" t="s">
        <v>58</v>
      </c>
    </row>
    <row r="272" spans="1:35" ht="37.5" x14ac:dyDescent="0.25">
      <c r="A272" s="10" t="s">
        <v>1246</v>
      </c>
      <c r="B272" s="10"/>
      <c r="C272" s="17" t="s">
        <v>617</v>
      </c>
      <c r="D272" s="12"/>
      <c r="E272" s="12"/>
      <c r="F272" s="18" t="s">
        <v>67</v>
      </c>
      <c r="G272" s="19">
        <v>1</v>
      </c>
      <c r="H272" s="23">
        <v>1</v>
      </c>
      <c r="I272" s="23">
        <v>1</v>
      </c>
      <c r="J272" s="20">
        <v>0</v>
      </c>
      <c r="M272" s="21">
        <f>ROUND(ROUND(J272, 2)*I272, 2)</f>
        <v>0</v>
      </c>
      <c r="P272" s="22">
        <v>0</v>
      </c>
      <c r="S272" s="21">
        <f>ROUND(ROUND(P272, 2)*I272, 2)</f>
        <v>0</v>
      </c>
      <c r="V272" s="9">
        <f>ROUND(ROUND(P272, 2)/1.2, 2)</f>
        <v>0</v>
      </c>
      <c r="Y272" s="9">
        <f t="shared" si="50"/>
        <v>0</v>
      </c>
      <c r="AD272" s="4" t="s">
        <v>1247</v>
      </c>
      <c r="AE272" s="4" t="s">
        <v>1248</v>
      </c>
      <c r="AF272" s="4" t="s">
        <v>620</v>
      </c>
    </row>
    <row r="273" spans="1:35" ht="56.25" x14ac:dyDescent="0.25">
      <c r="A273" s="10" t="s">
        <v>1249</v>
      </c>
      <c r="B273" s="10"/>
      <c r="C273" s="33" t="s">
        <v>1250</v>
      </c>
      <c r="D273" s="12"/>
      <c r="E273" s="12"/>
      <c r="F273" s="18" t="s">
        <v>67</v>
      </c>
      <c r="G273" s="19">
        <v>1</v>
      </c>
      <c r="H273" s="23">
        <v>1</v>
      </c>
      <c r="I273" s="23">
        <v>1</v>
      </c>
      <c r="J273" s="20">
        <v>0</v>
      </c>
      <c r="M273" s="21">
        <f>ROUND(ROUND(J273, 2)*I273, 2)</f>
        <v>0</v>
      </c>
      <c r="P273" s="22">
        <v>0</v>
      </c>
      <c r="S273" s="21">
        <f>ROUND(ROUND(P273, 2)*I273, 2)</f>
        <v>0</v>
      </c>
      <c r="V273" s="9">
        <f>ROUND(ROUND(P273, 2)/1.2, 2)</f>
        <v>0</v>
      </c>
      <c r="Y273" s="9">
        <f t="shared" si="50"/>
        <v>0</v>
      </c>
      <c r="AD273" s="4" t="s">
        <v>1251</v>
      </c>
      <c r="AE273" s="4" t="s">
        <v>1252</v>
      </c>
      <c r="AF273" s="4" t="s">
        <v>1253</v>
      </c>
    </row>
    <row r="274" spans="1:35" ht="16.899999999999999" customHeight="1" x14ac:dyDescent="0.25">
      <c r="A274" s="10" t="s">
        <v>1254</v>
      </c>
      <c r="B274" s="10" t="s">
        <v>1255</v>
      </c>
      <c r="C274" s="122" t="s">
        <v>1256</v>
      </c>
      <c r="D274" s="123"/>
      <c r="E274" s="123"/>
      <c r="F274" s="123"/>
      <c r="G274" s="123"/>
      <c r="H274" s="123"/>
      <c r="I274" s="124"/>
      <c r="M274" s="6">
        <f>SUM(M275,M279)</f>
        <v>0</v>
      </c>
      <c r="N274" s="6">
        <f>SUM(N275,N279)</f>
        <v>0</v>
      </c>
      <c r="O274" s="6">
        <f>SUM(O275,O279)</f>
        <v>0</v>
      </c>
      <c r="S274" s="6">
        <f>SUM(S275,S279)</f>
        <v>0</v>
      </c>
      <c r="T274" s="6">
        <f>SUM(T275,T279)</f>
        <v>0</v>
      </c>
      <c r="U274" s="6">
        <f>SUM(U275,U279)</f>
        <v>0</v>
      </c>
      <c r="Y274" s="9">
        <f>SUM(Y275,Y279)</f>
        <v>0</v>
      </c>
      <c r="Z274" s="9">
        <f>SUM(Z275,Z279)</f>
        <v>0</v>
      </c>
      <c r="AA274" s="9">
        <f>SUM(AA275,AA279)</f>
        <v>0</v>
      </c>
      <c r="AD274" s="4">
        <v>214425362</v>
      </c>
      <c r="AE274" s="4">
        <v>16743643</v>
      </c>
    </row>
    <row r="275" spans="1:35" ht="93.75" x14ac:dyDescent="0.25">
      <c r="A275" s="10" t="s">
        <v>1257</v>
      </c>
      <c r="B275" s="10" t="s">
        <v>1258</v>
      </c>
      <c r="C275" s="11" t="s">
        <v>689</v>
      </c>
      <c r="D275" s="12" t="s">
        <v>284</v>
      </c>
      <c r="E275" s="12"/>
      <c r="F275" s="12" t="s">
        <v>67</v>
      </c>
      <c r="G275" s="13">
        <v>1</v>
      </c>
      <c r="H275" s="13">
        <v>7</v>
      </c>
      <c r="I275" s="13">
        <v>7</v>
      </c>
      <c r="J275" s="14">
        <f>IFERROR(ROUND(SUM(M276,M277,M278)/I275, 2),0)</f>
        <v>0</v>
      </c>
      <c r="K275" s="15">
        <v>0</v>
      </c>
      <c r="L275" s="14">
        <f>J275+ROUND(K275, 2)</f>
        <v>0</v>
      </c>
      <c r="M275" s="14">
        <f>ROUND(J275*I275, 2)</f>
        <v>0</v>
      </c>
      <c r="N275" s="14">
        <f>ROUND(I275*ROUND(K275, 2), 2)</f>
        <v>0</v>
      </c>
      <c r="O275" s="14">
        <f>M275+N275</f>
        <v>0</v>
      </c>
      <c r="P275" s="14">
        <f>IFERROR(ROUND(SUM(S276,S277,S278)/I275, 2),0)</f>
        <v>0</v>
      </c>
      <c r="Q275" s="16">
        <v>0</v>
      </c>
      <c r="R275" s="14">
        <f>P275+ROUND(Q275, 2)</f>
        <v>0</v>
      </c>
      <c r="S275" s="14">
        <f>ROUND(P275*I275, 2)</f>
        <v>0</v>
      </c>
      <c r="T275" s="14">
        <f>ROUND(I275*ROUND(Q275, 2), 2)</f>
        <v>0</v>
      </c>
      <c r="U275" s="14">
        <f>S275+T275</f>
        <v>0</v>
      </c>
      <c r="V275" s="9">
        <f>ROUND(P275 / 1.2, 2)</f>
        <v>0</v>
      </c>
      <c r="W275" s="9">
        <f>ROUND(Q275 / 1.2, 2)</f>
        <v>0</v>
      </c>
      <c r="X275" s="9">
        <f>ROUND(R275 / 1.2, 2)</f>
        <v>0</v>
      </c>
      <c r="Y275" s="9">
        <f>ROUND(S275 / 1.2, 2)</f>
        <v>0</v>
      </c>
      <c r="Z275" s="9">
        <f>ROUND(T275 / 1.2, 2)</f>
        <v>0</v>
      </c>
      <c r="AA275" s="9">
        <f>Y275+Z275</f>
        <v>0</v>
      </c>
      <c r="AD275" s="4">
        <v>214425364</v>
      </c>
      <c r="AE275" s="4">
        <v>16743645</v>
      </c>
      <c r="AG275" s="4" t="s">
        <v>690</v>
      </c>
      <c r="AH275" s="4" t="s">
        <v>1259</v>
      </c>
      <c r="AI275" s="4" t="s">
        <v>58</v>
      </c>
    </row>
    <row r="276" spans="1:35" ht="56.25" x14ac:dyDescent="0.25">
      <c r="A276" s="10" t="s">
        <v>1260</v>
      </c>
      <c r="B276" s="10"/>
      <c r="C276" s="17" t="s">
        <v>693</v>
      </c>
      <c r="D276" s="12"/>
      <c r="E276" s="12"/>
      <c r="F276" s="18" t="s">
        <v>67</v>
      </c>
      <c r="G276" s="19">
        <v>1</v>
      </c>
      <c r="H276" s="23">
        <v>2</v>
      </c>
      <c r="I276" s="23">
        <v>2</v>
      </c>
      <c r="J276" s="20">
        <f>J146</f>
        <v>0</v>
      </c>
      <c r="M276" s="21">
        <f>ROUND(ROUND(J276, 2)*I276, 2)</f>
        <v>0</v>
      </c>
      <c r="P276" s="22">
        <v>0</v>
      </c>
      <c r="S276" s="21">
        <f>ROUND(ROUND(P276, 2)*I276, 2)</f>
        <v>0</v>
      </c>
      <c r="V276" s="9">
        <f>ROUND(ROUND(P276, 2)/1.2, 2)</f>
        <v>0</v>
      </c>
      <c r="Y276" s="9">
        <f>ROUND(S276 / 1.2, 2)</f>
        <v>0</v>
      </c>
      <c r="AD276" s="4" t="s">
        <v>1261</v>
      </c>
      <c r="AE276" s="4" t="s">
        <v>1262</v>
      </c>
      <c r="AF276" s="4" t="s">
        <v>696</v>
      </c>
    </row>
    <row r="277" spans="1:35" ht="56.25" x14ac:dyDescent="0.25">
      <c r="A277" s="10" t="s">
        <v>1263</v>
      </c>
      <c r="B277" s="10"/>
      <c r="C277" s="17" t="s">
        <v>698</v>
      </c>
      <c r="D277" s="12"/>
      <c r="E277" s="12"/>
      <c r="F277" s="18" t="s">
        <v>67</v>
      </c>
      <c r="G277" s="19">
        <v>1</v>
      </c>
      <c r="H277" s="23">
        <v>5</v>
      </c>
      <c r="I277" s="23">
        <v>5</v>
      </c>
      <c r="J277" s="20">
        <v>0</v>
      </c>
      <c r="M277" s="21">
        <f>ROUND(ROUND(J277, 2)*I277, 2)</f>
        <v>0</v>
      </c>
      <c r="P277" s="22">
        <v>0</v>
      </c>
      <c r="S277" s="21">
        <f>ROUND(ROUND(P277, 2)*I277, 2)</f>
        <v>0</v>
      </c>
      <c r="V277" s="9">
        <f>ROUND(ROUND(P277, 2)/1.2, 2)</f>
        <v>0</v>
      </c>
      <c r="Y277" s="9">
        <f>ROUND(S277 / 1.2, 2)</f>
        <v>0</v>
      </c>
      <c r="AD277" s="4" t="s">
        <v>1264</v>
      </c>
      <c r="AE277" s="4" t="s">
        <v>1265</v>
      </c>
      <c r="AF277" s="4" t="s">
        <v>701</v>
      </c>
    </row>
    <row r="278" spans="1:35" ht="18.75" x14ac:dyDescent="0.25">
      <c r="A278" s="10" t="s">
        <v>1266</v>
      </c>
      <c r="B278" s="10"/>
      <c r="C278" s="17" t="s">
        <v>703</v>
      </c>
      <c r="D278" s="12"/>
      <c r="E278" s="12"/>
      <c r="F278" s="18" t="s">
        <v>67</v>
      </c>
      <c r="G278" s="19">
        <v>1</v>
      </c>
      <c r="H278" s="23">
        <v>7</v>
      </c>
      <c r="I278" s="23">
        <v>7</v>
      </c>
      <c r="J278" s="20">
        <v>0</v>
      </c>
      <c r="M278" s="21">
        <f>ROUND(ROUND(J278, 2)*I278, 2)</f>
        <v>0</v>
      </c>
      <c r="P278" s="22">
        <v>0</v>
      </c>
      <c r="S278" s="21">
        <f>ROUND(ROUND(P278, 2)*I278, 2)</f>
        <v>0</v>
      </c>
      <c r="V278" s="9">
        <f>ROUND(ROUND(P278, 2)/1.2, 2)</f>
        <v>0</v>
      </c>
      <c r="Y278" s="9">
        <f>ROUND(S278 / 1.2, 2)</f>
        <v>0</v>
      </c>
      <c r="AD278" s="4" t="s">
        <v>1267</v>
      </c>
      <c r="AE278" s="4" t="s">
        <v>1268</v>
      </c>
      <c r="AF278" s="4" t="s">
        <v>706</v>
      </c>
    </row>
    <row r="279" spans="1:35" ht="93.75" x14ac:dyDescent="0.25">
      <c r="A279" s="10" t="s">
        <v>1269</v>
      </c>
      <c r="B279" s="10" t="s">
        <v>1270</v>
      </c>
      <c r="C279" s="11" t="s">
        <v>1271</v>
      </c>
      <c r="D279" s="12" t="s">
        <v>284</v>
      </c>
      <c r="E279" s="12"/>
      <c r="F279" s="12" t="s">
        <v>67</v>
      </c>
      <c r="G279" s="13">
        <v>1</v>
      </c>
      <c r="H279" s="13">
        <v>1</v>
      </c>
      <c r="I279" s="13">
        <v>1</v>
      </c>
      <c r="J279" s="14">
        <f>IFERROR(ROUND(SUM(M280)/I279, 2),0)</f>
        <v>0</v>
      </c>
      <c r="K279" s="15">
        <v>0</v>
      </c>
      <c r="L279" s="14">
        <f>J279+ROUND(K279, 2)</f>
        <v>0</v>
      </c>
      <c r="M279" s="14">
        <f>ROUND(J279*I279, 2)</f>
        <v>0</v>
      </c>
      <c r="N279" s="14">
        <f>ROUND(I279*ROUND(K279, 2), 2)</f>
        <v>0</v>
      </c>
      <c r="O279" s="14">
        <f>M279+N279</f>
        <v>0</v>
      </c>
      <c r="P279" s="14">
        <f>IFERROR(ROUND(SUM(S280)/I279, 2),0)</f>
        <v>0</v>
      </c>
      <c r="Q279" s="16">
        <v>0</v>
      </c>
      <c r="R279" s="14">
        <f>P279+ROUND(Q279, 2)</f>
        <v>0</v>
      </c>
      <c r="S279" s="14">
        <f>ROUND(P279*I279, 2)</f>
        <v>0</v>
      </c>
      <c r="T279" s="14">
        <f>ROUND(I279*ROUND(Q279, 2), 2)</f>
        <v>0</v>
      </c>
      <c r="U279" s="14">
        <f>S279+T279</f>
        <v>0</v>
      </c>
      <c r="V279" s="9">
        <f>ROUND(P279 / 1.2, 2)</f>
        <v>0</v>
      </c>
      <c r="W279" s="9">
        <f>ROUND(Q279 / 1.2, 2)</f>
        <v>0</v>
      </c>
      <c r="X279" s="9">
        <f>ROUND(R279 / 1.2, 2)</f>
        <v>0</v>
      </c>
      <c r="Y279" s="9">
        <f>ROUND(S279 / 1.2, 2)</f>
        <v>0</v>
      </c>
      <c r="Z279" s="9">
        <f>ROUND(T279 / 1.2, 2)</f>
        <v>0</v>
      </c>
      <c r="AA279" s="9">
        <f>Y279+Z279</f>
        <v>0</v>
      </c>
      <c r="AD279" s="4">
        <v>214425366</v>
      </c>
      <c r="AE279" s="4">
        <v>16743567</v>
      </c>
      <c r="AG279" s="4" t="s">
        <v>1272</v>
      </c>
      <c r="AH279" s="4" t="s">
        <v>1273</v>
      </c>
      <c r="AI279" s="4" t="s">
        <v>58</v>
      </c>
    </row>
    <row r="280" spans="1:35" ht="37.5" x14ac:dyDescent="0.25">
      <c r="A280" s="10" t="s">
        <v>1274</v>
      </c>
      <c r="B280" s="10"/>
      <c r="C280" s="17" t="s">
        <v>1275</v>
      </c>
      <c r="D280" s="12"/>
      <c r="E280" s="12"/>
      <c r="F280" s="18" t="s">
        <v>67</v>
      </c>
      <c r="G280" s="19">
        <v>1</v>
      </c>
      <c r="H280" s="23">
        <v>1</v>
      </c>
      <c r="I280" s="23">
        <v>1</v>
      </c>
      <c r="J280" s="20">
        <v>0</v>
      </c>
      <c r="M280" s="21">
        <f>ROUND(ROUND(J280, 2)*I280, 2)</f>
        <v>0</v>
      </c>
      <c r="P280" s="22">
        <v>0</v>
      </c>
      <c r="S280" s="21">
        <f>ROUND(ROUND(P280, 2)*I280, 2)</f>
        <v>0</v>
      </c>
      <c r="V280" s="9">
        <f>ROUND(ROUND(P280, 2)/1.2, 2)</f>
        <v>0</v>
      </c>
      <c r="Y280" s="9">
        <f>ROUND(S280 / 1.2, 2)</f>
        <v>0</v>
      </c>
      <c r="AD280" s="4" t="s">
        <v>1276</v>
      </c>
      <c r="AE280" s="4" t="s">
        <v>1277</v>
      </c>
      <c r="AF280" s="4" t="s">
        <v>1278</v>
      </c>
    </row>
    <row r="281" spans="1:35" ht="16.899999999999999" customHeight="1" x14ac:dyDescent="0.25">
      <c r="A281" s="10" t="s">
        <v>1279</v>
      </c>
      <c r="B281" s="10" t="s">
        <v>1280</v>
      </c>
      <c r="C281" s="122" t="s">
        <v>1281</v>
      </c>
      <c r="D281" s="123"/>
      <c r="E281" s="123"/>
      <c r="F281" s="123"/>
      <c r="G281" s="123"/>
      <c r="H281" s="123"/>
      <c r="I281" s="124"/>
      <c r="M281" s="6">
        <f>SUM(M282)</f>
        <v>0</v>
      </c>
      <c r="N281" s="6">
        <f>SUM(N282)</f>
        <v>0</v>
      </c>
      <c r="O281" s="6">
        <f>SUM(O282)</f>
        <v>0</v>
      </c>
      <c r="S281" s="6">
        <f>SUM(S282)</f>
        <v>0</v>
      </c>
      <c r="T281" s="6">
        <f>SUM(T282)</f>
        <v>0</v>
      </c>
      <c r="U281" s="6">
        <f>SUM(U282)</f>
        <v>0</v>
      </c>
      <c r="Y281" s="9">
        <f>SUM(Y282)</f>
        <v>0</v>
      </c>
      <c r="Z281" s="9">
        <f>SUM(Z282)</f>
        <v>0</v>
      </c>
      <c r="AA281" s="9">
        <f>SUM(AA282)</f>
        <v>0</v>
      </c>
      <c r="AD281" s="4">
        <v>214425367</v>
      </c>
      <c r="AE281" s="4">
        <v>16743571</v>
      </c>
    </row>
    <row r="282" spans="1:35" ht="64.5" customHeight="1" x14ac:dyDescent="0.25">
      <c r="A282" s="10" t="s">
        <v>1282</v>
      </c>
      <c r="B282" s="10" t="s">
        <v>1283</v>
      </c>
      <c r="C282" s="11" t="s">
        <v>1284</v>
      </c>
      <c r="D282" s="12" t="s">
        <v>284</v>
      </c>
      <c r="E282" s="13"/>
      <c r="F282" s="12" t="s">
        <v>78</v>
      </c>
      <c r="G282" s="13">
        <v>1</v>
      </c>
      <c r="H282" s="32">
        <v>8360.9429999999993</v>
      </c>
      <c r="I282" s="99">
        <v>8365.17</v>
      </c>
      <c r="J282" s="14">
        <f>IFERROR(ROUND(SUM(M283)/I282, 2),0)</f>
        <v>0</v>
      </c>
      <c r="K282" s="15">
        <v>0</v>
      </c>
      <c r="L282" s="14">
        <f>J282+ROUND(K282, 2)</f>
        <v>0</v>
      </c>
      <c r="M282" s="14">
        <f>ROUND(J282*I282, 2)</f>
        <v>0</v>
      </c>
      <c r="N282" s="14">
        <f>ROUND(I282*ROUND(K282, 2), 2)</f>
        <v>0</v>
      </c>
      <c r="O282" s="14">
        <f>M282+N282</f>
        <v>0</v>
      </c>
      <c r="P282" s="14">
        <f>IFERROR(ROUND(SUM(S283)/I282, 2),0)</f>
        <v>0</v>
      </c>
      <c r="Q282" s="16">
        <v>0</v>
      </c>
      <c r="R282" s="14">
        <f>P282+ROUND(Q282, 2)</f>
        <v>0</v>
      </c>
      <c r="S282" s="14">
        <f>ROUND(P282*I282, 2)</f>
        <v>0</v>
      </c>
      <c r="T282" s="14">
        <f>ROUND(I282*ROUND(Q282, 2), 2)</f>
        <v>0</v>
      </c>
      <c r="U282" s="14">
        <f>S282+T282</f>
        <v>0</v>
      </c>
      <c r="V282" s="9">
        <f>ROUND(P282 / 1.2, 2)</f>
        <v>0</v>
      </c>
      <c r="W282" s="9">
        <f>ROUND(Q282 / 1.2, 2)</f>
        <v>0</v>
      </c>
      <c r="X282" s="9">
        <f>ROUND(R282 / 1.2, 2)</f>
        <v>0</v>
      </c>
      <c r="Y282" s="9">
        <f>ROUND(S282 / 1.2, 2)</f>
        <v>0</v>
      </c>
      <c r="Z282" s="9">
        <f>ROUND(T282 / 1.2, 2)</f>
        <v>0</v>
      </c>
      <c r="AA282" s="9">
        <f>Y282+Z282</f>
        <v>0</v>
      </c>
      <c r="AD282" s="4">
        <v>214425369</v>
      </c>
      <c r="AE282" s="4">
        <v>16743650</v>
      </c>
      <c r="AG282" s="4" t="s">
        <v>1285</v>
      </c>
      <c r="AH282" s="4" t="s">
        <v>1286</v>
      </c>
      <c r="AI282" s="4" t="s">
        <v>58</v>
      </c>
    </row>
    <row r="283" spans="1:35" ht="18.75" x14ac:dyDescent="0.25">
      <c r="A283" s="10" t="s">
        <v>1287</v>
      </c>
      <c r="B283" s="10"/>
      <c r="C283" s="17" t="s">
        <v>1288</v>
      </c>
      <c r="D283" s="12"/>
      <c r="F283" s="18" t="s">
        <v>1289</v>
      </c>
      <c r="G283" s="19">
        <v>1</v>
      </c>
      <c r="H283" s="74">
        <v>8360.9429999999993</v>
      </c>
      <c r="I283" s="117">
        <f>I282</f>
        <v>8365.17</v>
      </c>
      <c r="J283" s="20">
        <v>0</v>
      </c>
      <c r="M283" s="21">
        <f>ROUND(ROUND(J283, 2)*I283, 2)</f>
        <v>0</v>
      </c>
      <c r="P283" s="22">
        <v>0</v>
      </c>
      <c r="S283" s="21">
        <f>ROUND(ROUND(P283, 2)*I283, 2)</f>
        <v>0</v>
      </c>
      <c r="V283" s="9">
        <f>ROUND(ROUND(P283, 2)/1.2, 2)</f>
        <v>0</v>
      </c>
      <c r="Y283" s="9">
        <f>ROUND(S283 / 1.2, 2)</f>
        <v>0</v>
      </c>
      <c r="AD283" s="4" t="s">
        <v>1290</v>
      </c>
      <c r="AE283" s="4" t="s">
        <v>1291</v>
      </c>
      <c r="AF283" s="4" t="s">
        <v>1292</v>
      </c>
    </row>
    <row r="284" spans="1:35" ht="16.899999999999999" customHeight="1" x14ac:dyDescent="0.25">
      <c r="A284" s="10" t="s">
        <v>1293</v>
      </c>
      <c r="B284" s="10" t="s">
        <v>1294</v>
      </c>
      <c r="C284" s="122" t="s">
        <v>1295</v>
      </c>
      <c r="D284" s="123"/>
      <c r="E284" s="123"/>
      <c r="F284" s="123"/>
      <c r="G284" s="123"/>
      <c r="H284" s="123"/>
      <c r="I284" s="124"/>
      <c r="M284" s="6">
        <f>SUM(M285,M292)</f>
        <v>0</v>
      </c>
      <c r="N284" s="6">
        <f>SUM(N285,N292)</f>
        <v>0</v>
      </c>
      <c r="O284" s="6">
        <f>SUM(O285,O292)</f>
        <v>0</v>
      </c>
      <c r="S284" s="6">
        <f>SUM(S285,S292)</f>
        <v>0</v>
      </c>
      <c r="T284" s="6">
        <f>SUM(T285,T292)</f>
        <v>0</v>
      </c>
      <c r="U284" s="6">
        <f>SUM(U285,U292)</f>
        <v>0</v>
      </c>
      <c r="Y284" s="9">
        <f>SUM(Y285,Y292)</f>
        <v>0</v>
      </c>
      <c r="Z284" s="9">
        <f>SUM(Z285,Z292)</f>
        <v>0</v>
      </c>
      <c r="AA284" s="9">
        <f>SUM(AA285,AA292)</f>
        <v>0</v>
      </c>
      <c r="AD284" s="4">
        <v>214425370</v>
      </c>
      <c r="AE284" s="4">
        <v>16743609</v>
      </c>
    </row>
    <row r="285" spans="1:35" ht="16.899999999999999" customHeight="1" x14ac:dyDescent="0.25">
      <c r="A285" s="10" t="s">
        <v>1296</v>
      </c>
      <c r="B285" s="10" t="s">
        <v>1297</v>
      </c>
      <c r="C285" s="122" t="s">
        <v>1298</v>
      </c>
      <c r="D285" s="123"/>
      <c r="E285" s="123"/>
      <c r="F285" s="123"/>
      <c r="G285" s="123"/>
      <c r="H285" s="123"/>
      <c r="I285" s="124"/>
      <c r="M285" s="6">
        <f t="shared" ref="M285:O289" si="54">SUM(M286)</f>
        <v>0</v>
      </c>
      <c r="N285" s="6">
        <f t="shared" si="54"/>
        <v>0</v>
      </c>
      <c r="O285" s="6">
        <f t="shared" si="54"/>
        <v>0</v>
      </c>
      <c r="S285" s="6">
        <f t="shared" ref="S285:U289" si="55">SUM(S286)</f>
        <v>0</v>
      </c>
      <c r="T285" s="6">
        <f t="shared" si="55"/>
        <v>0</v>
      </c>
      <c r="U285" s="6">
        <f t="shared" si="55"/>
        <v>0</v>
      </c>
      <c r="Y285" s="9">
        <f t="shared" ref="Y285:AA289" si="56">SUM(Y286)</f>
        <v>0</v>
      </c>
      <c r="Z285" s="9">
        <f t="shared" si="56"/>
        <v>0</v>
      </c>
      <c r="AA285" s="9">
        <f t="shared" si="56"/>
        <v>0</v>
      </c>
      <c r="AD285" s="4">
        <v>214425371</v>
      </c>
      <c r="AE285" s="4">
        <v>16743619</v>
      </c>
    </row>
    <row r="286" spans="1:35" ht="16.899999999999999" customHeight="1" x14ac:dyDescent="0.25">
      <c r="A286" s="10" t="s">
        <v>1299</v>
      </c>
      <c r="B286" s="10" t="s">
        <v>1300</v>
      </c>
      <c r="C286" s="122" t="s">
        <v>1301</v>
      </c>
      <c r="D286" s="123"/>
      <c r="E286" s="123"/>
      <c r="F286" s="123"/>
      <c r="G286" s="123"/>
      <c r="H286" s="123"/>
      <c r="I286" s="124"/>
      <c r="M286" s="6">
        <f t="shared" si="54"/>
        <v>0</v>
      </c>
      <c r="N286" s="6">
        <f t="shared" si="54"/>
        <v>0</v>
      </c>
      <c r="O286" s="6">
        <f t="shared" si="54"/>
        <v>0</v>
      </c>
      <c r="S286" s="6">
        <f t="shared" si="55"/>
        <v>0</v>
      </c>
      <c r="T286" s="6">
        <f t="shared" si="55"/>
        <v>0</v>
      </c>
      <c r="U286" s="6">
        <f t="shared" si="55"/>
        <v>0</v>
      </c>
      <c r="Y286" s="9">
        <f t="shared" si="56"/>
        <v>0</v>
      </c>
      <c r="Z286" s="9">
        <f t="shared" si="56"/>
        <v>0</v>
      </c>
      <c r="AA286" s="9">
        <f t="shared" si="56"/>
        <v>0</v>
      </c>
      <c r="AD286" s="4">
        <v>214425372</v>
      </c>
      <c r="AE286" s="4">
        <v>16743606</v>
      </c>
    </row>
    <row r="287" spans="1:35" ht="16.899999999999999" customHeight="1" x14ac:dyDescent="0.25">
      <c r="A287" s="10" t="s">
        <v>1302</v>
      </c>
      <c r="B287" s="10" t="s">
        <v>1303</v>
      </c>
      <c r="C287" s="122" t="s">
        <v>1304</v>
      </c>
      <c r="D287" s="123"/>
      <c r="E287" s="123"/>
      <c r="F287" s="123"/>
      <c r="G287" s="123"/>
      <c r="H287" s="123"/>
      <c r="I287" s="124"/>
      <c r="M287" s="6">
        <f t="shared" si="54"/>
        <v>0</v>
      </c>
      <c r="N287" s="6">
        <f t="shared" si="54"/>
        <v>0</v>
      </c>
      <c r="O287" s="6">
        <f t="shared" si="54"/>
        <v>0</v>
      </c>
      <c r="S287" s="6">
        <f t="shared" si="55"/>
        <v>0</v>
      </c>
      <c r="T287" s="6">
        <f t="shared" si="55"/>
        <v>0</v>
      </c>
      <c r="U287" s="6">
        <f t="shared" si="55"/>
        <v>0</v>
      </c>
      <c r="Y287" s="9">
        <f t="shared" si="56"/>
        <v>0</v>
      </c>
      <c r="Z287" s="9">
        <f t="shared" si="56"/>
        <v>0</v>
      </c>
      <c r="AA287" s="9">
        <f t="shared" si="56"/>
        <v>0</v>
      </c>
      <c r="AD287" s="4">
        <v>214425373</v>
      </c>
      <c r="AE287" s="4">
        <v>16743608</v>
      </c>
    </row>
    <row r="288" spans="1:35" ht="16.899999999999999" customHeight="1" x14ac:dyDescent="0.25">
      <c r="A288" s="10" t="s">
        <v>1305</v>
      </c>
      <c r="B288" s="10" t="s">
        <v>1306</v>
      </c>
      <c r="C288" s="122" t="s">
        <v>1307</v>
      </c>
      <c r="D288" s="123"/>
      <c r="E288" s="123"/>
      <c r="F288" s="123"/>
      <c r="G288" s="123"/>
      <c r="H288" s="123"/>
      <c r="I288" s="124"/>
      <c r="M288" s="6">
        <f t="shared" si="54"/>
        <v>0</v>
      </c>
      <c r="N288" s="6">
        <f t="shared" si="54"/>
        <v>0</v>
      </c>
      <c r="O288" s="6">
        <f t="shared" si="54"/>
        <v>0</v>
      </c>
      <c r="S288" s="6">
        <f t="shared" si="55"/>
        <v>0</v>
      </c>
      <c r="T288" s="6">
        <f t="shared" si="55"/>
        <v>0</v>
      </c>
      <c r="U288" s="6">
        <f t="shared" si="55"/>
        <v>0</v>
      </c>
      <c r="Y288" s="9">
        <f t="shared" si="56"/>
        <v>0</v>
      </c>
      <c r="Z288" s="9">
        <f t="shared" si="56"/>
        <v>0</v>
      </c>
      <c r="AA288" s="9">
        <f t="shared" si="56"/>
        <v>0</v>
      </c>
      <c r="AD288" s="4">
        <v>214425374</v>
      </c>
      <c r="AE288" s="4">
        <v>16743616</v>
      </c>
    </row>
    <row r="289" spans="1:35" ht="16.899999999999999" customHeight="1" x14ac:dyDescent="0.25">
      <c r="A289" s="10" t="s">
        <v>1308</v>
      </c>
      <c r="B289" s="10" t="s">
        <v>1309</v>
      </c>
      <c r="C289" s="122" t="s">
        <v>1310</v>
      </c>
      <c r="D289" s="123"/>
      <c r="E289" s="123"/>
      <c r="F289" s="123"/>
      <c r="G289" s="123"/>
      <c r="H289" s="123"/>
      <c r="I289" s="124"/>
      <c r="M289" s="6">
        <f t="shared" si="54"/>
        <v>0</v>
      </c>
      <c r="N289" s="6">
        <f t="shared" si="54"/>
        <v>0</v>
      </c>
      <c r="O289" s="6">
        <f t="shared" si="54"/>
        <v>0</v>
      </c>
      <c r="S289" s="6">
        <f t="shared" si="55"/>
        <v>0</v>
      </c>
      <c r="T289" s="6">
        <f t="shared" si="55"/>
        <v>0</v>
      </c>
      <c r="U289" s="6">
        <f t="shared" si="55"/>
        <v>0</v>
      </c>
      <c r="Y289" s="9">
        <f t="shared" si="56"/>
        <v>0</v>
      </c>
      <c r="Z289" s="9">
        <f t="shared" si="56"/>
        <v>0</v>
      </c>
      <c r="AA289" s="9">
        <f t="shared" si="56"/>
        <v>0</v>
      </c>
      <c r="AD289" s="4">
        <v>214425375</v>
      </c>
      <c r="AE289" s="4">
        <v>16743586</v>
      </c>
    </row>
    <row r="290" spans="1:35" ht="93.75" x14ac:dyDescent="0.25">
      <c r="A290" s="10" t="s">
        <v>1311</v>
      </c>
      <c r="B290" s="10" t="s">
        <v>1312</v>
      </c>
      <c r="C290" s="11" t="s">
        <v>1313</v>
      </c>
      <c r="D290" s="12"/>
      <c r="E290" s="12" t="s">
        <v>1314</v>
      </c>
      <c r="F290" s="12" t="s">
        <v>1315</v>
      </c>
      <c r="G290" s="13">
        <v>1</v>
      </c>
      <c r="H290" s="13"/>
      <c r="I290" s="32">
        <v>1</v>
      </c>
      <c r="J290" s="14">
        <f>IFERROR(ROUND(SUM(M291)/I290, 2),0)</f>
        <v>0</v>
      </c>
      <c r="K290" s="15">
        <v>0</v>
      </c>
      <c r="L290" s="14">
        <f>J290+ROUND(K290, 2)</f>
        <v>0</v>
      </c>
      <c r="M290" s="14">
        <f>ROUND(J290*I290, 2)</f>
        <v>0</v>
      </c>
      <c r="N290" s="14">
        <f>ROUND(I290*ROUND(K290, 2), 2)</f>
        <v>0</v>
      </c>
      <c r="O290" s="14">
        <f>M290+N290</f>
        <v>0</v>
      </c>
      <c r="P290" s="14">
        <f>IFERROR(ROUND(SUM(S291)/I290, 2),0)</f>
        <v>0</v>
      </c>
      <c r="Q290" s="16">
        <v>0</v>
      </c>
      <c r="R290" s="14">
        <f>P290+ROUND(Q290, 2)</f>
        <v>0</v>
      </c>
      <c r="S290" s="14">
        <f>ROUND(P290*I290, 2)</f>
        <v>0</v>
      </c>
      <c r="T290" s="14">
        <f>ROUND(I290*ROUND(Q290, 2), 2)</f>
        <v>0</v>
      </c>
      <c r="U290" s="14">
        <f>S290+T290</f>
        <v>0</v>
      </c>
      <c r="V290" s="9">
        <f>ROUND(P290 / 1.2, 2)</f>
        <v>0</v>
      </c>
      <c r="W290" s="9">
        <f>ROUND(Q290 / 1.2, 2)</f>
        <v>0</v>
      </c>
      <c r="X290" s="9">
        <f>ROUND(R290 / 1.2, 2)</f>
        <v>0</v>
      </c>
      <c r="Y290" s="9">
        <f>ROUND(S290 / 1.2, 2)</f>
        <v>0</v>
      </c>
      <c r="Z290" s="9">
        <f>ROUND(T290 / 1.2, 2)</f>
        <v>0</v>
      </c>
      <c r="AA290" s="9">
        <f>Y290+Z290</f>
        <v>0</v>
      </c>
      <c r="AD290" s="4">
        <v>214425377</v>
      </c>
      <c r="AE290" s="4">
        <v>16743671</v>
      </c>
      <c r="AG290" s="4" t="s">
        <v>1316</v>
      </c>
      <c r="AH290" s="4" t="s">
        <v>1317</v>
      </c>
      <c r="AI290" s="4" t="s">
        <v>1318</v>
      </c>
    </row>
    <row r="291" spans="1:35" ht="18.75" x14ac:dyDescent="0.25">
      <c r="A291" s="10" t="s">
        <v>1319</v>
      </c>
      <c r="B291" s="10"/>
      <c r="C291" s="17" t="s">
        <v>1320</v>
      </c>
      <c r="D291" s="12"/>
      <c r="E291" s="12" t="s">
        <v>1321</v>
      </c>
      <c r="F291" s="18" t="s">
        <v>407</v>
      </c>
      <c r="G291" s="19">
        <v>1700</v>
      </c>
      <c r="H291" s="23"/>
      <c r="I291" s="23">
        <v>1700</v>
      </c>
      <c r="J291" s="20">
        <v>0</v>
      </c>
      <c r="M291" s="21">
        <f>ROUND(ROUND(J291, 2)*I291, 2)</f>
        <v>0</v>
      </c>
      <c r="P291" s="22">
        <v>0</v>
      </c>
      <c r="S291" s="21">
        <f>ROUND(ROUND(P291, 2)*I291, 2)</f>
        <v>0</v>
      </c>
      <c r="V291" s="9">
        <f>ROUND(ROUND(P291, 2)/1.2, 2)</f>
        <v>0</v>
      </c>
      <c r="Y291" s="9">
        <f>ROUND(S291 / 1.2, 2)</f>
        <v>0</v>
      </c>
      <c r="AD291" s="4" t="s">
        <v>1322</v>
      </c>
      <c r="AE291" s="4" t="s">
        <v>1323</v>
      </c>
      <c r="AF291" s="4" t="s">
        <v>1324</v>
      </c>
    </row>
    <row r="292" spans="1:35" ht="16.899999999999999" customHeight="1" x14ac:dyDescent="0.25">
      <c r="A292" s="10" t="s">
        <v>1325</v>
      </c>
      <c r="B292" s="10" t="s">
        <v>1326</v>
      </c>
      <c r="C292" s="122" t="s">
        <v>1327</v>
      </c>
      <c r="D292" s="123"/>
      <c r="E292" s="123"/>
      <c r="F292" s="123"/>
      <c r="G292" s="123"/>
      <c r="H292" s="123"/>
      <c r="I292" s="124"/>
      <c r="M292" s="6">
        <f t="shared" ref="M292:O294" si="57">SUM(M293)</f>
        <v>0</v>
      </c>
      <c r="N292" s="6">
        <f t="shared" si="57"/>
        <v>0</v>
      </c>
      <c r="O292" s="6">
        <f t="shared" si="57"/>
        <v>0</v>
      </c>
      <c r="S292" s="6">
        <f t="shared" ref="S292:U294" si="58">SUM(S293)</f>
        <v>0</v>
      </c>
      <c r="T292" s="6">
        <f t="shared" si="58"/>
        <v>0</v>
      </c>
      <c r="U292" s="6">
        <f t="shared" si="58"/>
        <v>0</v>
      </c>
      <c r="Y292" s="9">
        <f t="shared" ref="Y292:AA294" si="59">SUM(Y293)</f>
        <v>0</v>
      </c>
      <c r="Z292" s="9">
        <f t="shared" si="59"/>
        <v>0</v>
      </c>
      <c r="AA292" s="9">
        <f t="shared" si="59"/>
        <v>0</v>
      </c>
      <c r="AD292" s="4">
        <v>214425378</v>
      </c>
      <c r="AE292" s="4">
        <v>16743632</v>
      </c>
    </row>
    <row r="293" spans="1:35" ht="16.899999999999999" customHeight="1" x14ac:dyDescent="0.25">
      <c r="A293" s="10" t="s">
        <v>1328</v>
      </c>
      <c r="B293" s="10" t="s">
        <v>1329</v>
      </c>
      <c r="C293" s="122" t="s">
        <v>1330</v>
      </c>
      <c r="D293" s="123"/>
      <c r="E293" s="123"/>
      <c r="F293" s="123"/>
      <c r="G293" s="123"/>
      <c r="H293" s="123"/>
      <c r="I293" s="124"/>
      <c r="M293" s="6">
        <f t="shared" si="57"/>
        <v>0</v>
      </c>
      <c r="N293" s="6">
        <f t="shared" si="57"/>
        <v>0</v>
      </c>
      <c r="O293" s="6">
        <f t="shared" si="57"/>
        <v>0</v>
      </c>
      <c r="S293" s="6">
        <f t="shared" si="58"/>
        <v>0</v>
      </c>
      <c r="T293" s="6">
        <f t="shared" si="58"/>
        <v>0</v>
      </c>
      <c r="U293" s="6">
        <f t="shared" si="58"/>
        <v>0</v>
      </c>
      <c r="Y293" s="9">
        <f t="shared" si="59"/>
        <v>0</v>
      </c>
      <c r="Z293" s="9">
        <f t="shared" si="59"/>
        <v>0</v>
      </c>
      <c r="AA293" s="9">
        <f t="shared" si="59"/>
        <v>0</v>
      </c>
      <c r="AD293" s="4">
        <v>214425379</v>
      </c>
      <c r="AE293" s="4">
        <v>16743670</v>
      </c>
    </row>
    <row r="294" spans="1:35" ht="16.899999999999999" customHeight="1" x14ac:dyDescent="0.25">
      <c r="A294" s="10" t="s">
        <v>1331</v>
      </c>
      <c r="B294" s="10" t="s">
        <v>1332</v>
      </c>
      <c r="C294" s="122" t="s">
        <v>1333</v>
      </c>
      <c r="D294" s="123"/>
      <c r="E294" s="123"/>
      <c r="F294" s="123"/>
      <c r="G294" s="123"/>
      <c r="H294" s="123"/>
      <c r="I294" s="124"/>
      <c r="M294" s="6">
        <f t="shared" si="57"/>
        <v>0</v>
      </c>
      <c r="N294" s="6">
        <f t="shared" si="57"/>
        <v>0</v>
      </c>
      <c r="O294" s="6">
        <f t="shared" si="57"/>
        <v>0</v>
      </c>
      <c r="S294" s="6">
        <f t="shared" si="58"/>
        <v>0</v>
      </c>
      <c r="T294" s="6">
        <f t="shared" si="58"/>
        <v>0</v>
      </c>
      <c r="U294" s="6">
        <f t="shared" si="58"/>
        <v>0</v>
      </c>
      <c r="Y294" s="9">
        <f t="shared" si="59"/>
        <v>0</v>
      </c>
      <c r="Z294" s="9">
        <f t="shared" si="59"/>
        <v>0</v>
      </c>
      <c r="AA294" s="9">
        <f t="shared" si="59"/>
        <v>0</v>
      </c>
      <c r="AD294" s="4">
        <v>214425380</v>
      </c>
      <c r="AE294" s="4">
        <v>16743575</v>
      </c>
    </row>
    <row r="295" spans="1:35" ht="18.75" x14ac:dyDescent="0.25">
      <c r="A295" s="10" t="s">
        <v>1334</v>
      </c>
      <c r="B295" s="10" t="s">
        <v>1335</v>
      </c>
      <c r="C295" s="11" t="s">
        <v>1336</v>
      </c>
      <c r="D295" s="12"/>
      <c r="E295" s="12"/>
      <c r="F295" s="12" t="s">
        <v>67</v>
      </c>
      <c r="G295" s="13">
        <v>1</v>
      </c>
      <c r="H295" s="13">
        <v>17</v>
      </c>
      <c r="I295" s="13">
        <v>17</v>
      </c>
      <c r="J295" s="14">
        <f>IFERROR(ROUND(SUM(M296)/I295, 2),0)</f>
        <v>0</v>
      </c>
      <c r="K295" s="15">
        <v>0</v>
      </c>
      <c r="L295" s="14">
        <f>J295+ROUND(K295, 2)</f>
        <v>0</v>
      </c>
      <c r="M295" s="14">
        <f>ROUND(J295*I295, 2)</f>
        <v>0</v>
      </c>
      <c r="N295" s="14">
        <f>ROUND(I295*ROUND(K295, 2), 2)</f>
        <v>0</v>
      </c>
      <c r="O295" s="14">
        <f>M295+N295</f>
        <v>0</v>
      </c>
      <c r="P295" s="14">
        <f>IFERROR(ROUND(SUM(S296)/I295, 2),0)</f>
        <v>0</v>
      </c>
      <c r="Q295" s="16">
        <v>0</v>
      </c>
      <c r="R295" s="14">
        <f>P295+ROUND(Q295, 2)</f>
        <v>0</v>
      </c>
      <c r="S295" s="14">
        <f>ROUND(P295*I295, 2)</f>
        <v>0</v>
      </c>
      <c r="T295" s="14">
        <f>ROUND(I295*ROUND(Q295, 2), 2)</f>
        <v>0</v>
      </c>
      <c r="U295" s="14">
        <f>S295+T295</f>
        <v>0</v>
      </c>
      <c r="V295" s="9">
        <f>ROUND(P295 / 1.2, 2)</f>
        <v>0</v>
      </c>
      <c r="W295" s="9">
        <f>ROUND(Q295 / 1.2, 2)</f>
        <v>0</v>
      </c>
      <c r="X295" s="9">
        <f>ROUND(R295 / 1.2, 2)</f>
        <v>0</v>
      </c>
      <c r="Y295" s="9">
        <f>ROUND(S295 / 1.2, 2)</f>
        <v>0</v>
      </c>
      <c r="Z295" s="9">
        <f>ROUND(T295 / 1.2, 2)</f>
        <v>0</v>
      </c>
      <c r="AA295" s="9">
        <f>Y295+Z295</f>
        <v>0</v>
      </c>
      <c r="AD295" s="4">
        <v>214425382</v>
      </c>
      <c r="AE295" s="4">
        <v>16743574</v>
      </c>
      <c r="AG295" s="4" t="s">
        <v>1337</v>
      </c>
      <c r="AH295" s="4" t="s">
        <v>1338</v>
      </c>
      <c r="AI295" s="4" t="s">
        <v>1339</v>
      </c>
    </row>
    <row r="296" spans="1:35" ht="243.75" x14ac:dyDescent="0.25">
      <c r="A296" s="10" t="s">
        <v>1340</v>
      </c>
      <c r="B296" s="10"/>
      <c r="C296" s="17" t="s">
        <v>1341</v>
      </c>
      <c r="D296" s="12"/>
      <c r="E296" s="12" t="s">
        <v>1342</v>
      </c>
      <c r="F296" s="18" t="s">
        <v>67</v>
      </c>
      <c r="G296" s="19">
        <v>1</v>
      </c>
      <c r="H296" s="23">
        <v>17</v>
      </c>
      <c r="I296" s="23">
        <v>17</v>
      </c>
      <c r="J296" s="20">
        <v>0</v>
      </c>
      <c r="M296" s="21">
        <f>ROUND(ROUND(J296, 2)*I296, 2)</f>
        <v>0</v>
      </c>
      <c r="P296" s="22">
        <v>0</v>
      </c>
      <c r="S296" s="21">
        <f>ROUND(ROUND(P296, 2)*I296, 2)</f>
        <v>0</v>
      </c>
      <c r="V296" s="9">
        <f>ROUND(ROUND(P296, 2)/1.2, 2)</f>
        <v>0</v>
      </c>
      <c r="Y296" s="9">
        <f>ROUND(S296 / 1.2, 2)</f>
        <v>0</v>
      </c>
      <c r="AD296" s="4" t="s">
        <v>1343</v>
      </c>
      <c r="AE296" s="4" t="s">
        <v>1344</v>
      </c>
      <c r="AF296" s="4" t="s">
        <v>1345</v>
      </c>
    </row>
    <row r="297" spans="1:35" ht="24" customHeight="1" x14ac:dyDescent="0.25">
      <c r="A297" s="25"/>
      <c r="B297" s="25"/>
      <c r="C297" s="25"/>
      <c r="D297" s="26" t="s">
        <v>1346</v>
      </c>
      <c r="E297" s="25"/>
      <c r="F297" s="25"/>
      <c r="G297" s="25"/>
      <c r="H297" s="25"/>
      <c r="I297" s="25"/>
      <c r="J297" s="25"/>
      <c r="K297" s="25"/>
      <c r="L297" s="91"/>
      <c r="M297" s="27">
        <f>SUM(M8)</f>
        <v>4745879.0100000007</v>
      </c>
      <c r="N297" s="27">
        <f>SUM(N8)</f>
        <v>0</v>
      </c>
      <c r="O297" s="27">
        <f>M297+N297</f>
        <v>4745879.0100000007</v>
      </c>
      <c r="P297" s="25"/>
      <c r="Q297" s="25"/>
      <c r="R297" s="25"/>
      <c r="S297" s="27">
        <f>SUM(S8)</f>
        <v>0</v>
      </c>
      <c r="T297" s="27">
        <f>SUM(T8)</f>
        <v>0</v>
      </c>
      <c r="U297" s="27">
        <f>S297+T297</f>
        <v>0</v>
      </c>
      <c r="Y297" s="9">
        <f>SUM(Y8)</f>
        <v>0</v>
      </c>
      <c r="Z297" s="9">
        <f>SUM(Z8)</f>
        <v>0</v>
      </c>
      <c r="AA297" s="9">
        <f>Y297+Z297</f>
        <v>0</v>
      </c>
    </row>
    <row r="298" spans="1:35" ht="22.5" x14ac:dyDescent="0.25">
      <c r="A298" s="125" t="s">
        <v>1347</v>
      </c>
      <c r="B298" s="126"/>
      <c r="C298" s="126"/>
      <c r="D298" s="126"/>
      <c r="E298" s="126"/>
      <c r="F298" s="126"/>
      <c r="G298" s="126"/>
      <c r="H298" s="126"/>
      <c r="I298" s="126"/>
      <c r="J298" s="126"/>
      <c r="K298" s="126"/>
      <c r="L298" s="126"/>
      <c r="M298" s="126"/>
      <c r="N298" s="126"/>
      <c r="O298" s="126"/>
      <c r="P298" s="126"/>
      <c r="Q298" s="126"/>
      <c r="R298" s="126"/>
      <c r="S298" s="126"/>
      <c r="T298" s="126"/>
      <c r="U298" s="127"/>
    </row>
    <row r="299" spans="1:35" ht="15.75" x14ac:dyDescent="0.25">
      <c r="A299" s="29"/>
      <c r="B299" s="5" t="s">
        <v>1348</v>
      </c>
      <c r="C299" s="28" t="s">
        <v>1349</v>
      </c>
      <c r="D299" s="28" t="s">
        <v>1350</v>
      </c>
      <c r="E299" s="30"/>
      <c r="F299" s="30"/>
      <c r="G299" s="30"/>
      <c r="H299" s="119"/>
      <c r="I299" s="120"/>
      <c r="J299" s="120"/>
      <c r="K299" s="120"/>
      <c r="L299" s="120"/>
      <c r="M299" s="120"/>
      <c r="N299" s="120"/>
      <c r="O299" s="120"/>
      <c r="P299" s="120"/>
      <c r="Q299" s="120"/>
      <c r="R299" s="120"/>
      <c r="S299" s="120"/>
      <c r="T299" s="120"/>
      <c r="U299" s="121"/>
    </row>
    <row r="300" spans="1:35" ht="15.75" x14ac:dyDescent="0.25">
      <c r="A300" s="29"/>
      <c r="B300" s="5" t="s">
        <v>1351</v>
      </c>
      <c r="C300" s="28" t="s">
        <v>1352</v>
      </c>
      <c r="D300" s="28" t="s">
        <v>1353</v>
      </c>
      <c r="E300" s="30"/>
      <c r="F300" s="30"/>
      <c r="G300" s="30"/>
      <c r="H300" s="119"/>
      <c r="I300" s="120"/>
      <c r="J300" s="120"/>
      <c r="K300" s="120"/>
      <c r="L300" s="120"/>
      <c r="M300" s="120"/>
      <c r="N300" s="120"/>
      <c r="O300" s="120"/>
      <c r="P300" s="120"/>
      <c r="Q300" s="120"/>
      <c r="R300" s="120"/>
      <c r="S300" s="120"/>
      <c r="T300" s="120"/>
      <c r="U300" s="121"/>
    </row>
    <row r="301" spans="1:35" ht="31.5" x14ac:dyDescent="0.25">
      <c r="A301" s="29"/>
      <c r="B301" s="5" t="s">
        <v>1354</v>
      </c>
      <c r="C301" s="28" t="s">
        <v>1355</v>
      </c>
      <c r="D301" s="28" t="s">
        <v>1356</v>
      </c>
      <c r="E301" s="30"/>
      <c r="F301" s="30"/>
      <c r="G301" s="30"/>
      <c r="H301" s="119"/>
      <c r="I301" s="120"/>
      <c r="J301" s="120"/>
      <c r="K301" s="120"/>
      <c r="L301" s="120"/>
      <c r="M301" s="120"/>
      <c r="N301" s="120"/>
      <c r="O301" s="120"/>
      <c r="P301" s="120"/>
      <c r="Q301" s="120"/>
      <c r="R301" s="120"/>
      <c r="S301" s="120"/>
      <c r="T301" s="120"/>
      <c r="U301" s="121"/>
    </row>
    <row r="302" spans="1:35" ht="15.75" x14ac:dyDescent="0.25">
      <c r="A302" s="29"/>
      <c r="B302" s="5" t="s">
        <v>1357</v>
      </c>
      <c r="C302" s="28" t="s">
        <v>1358</v>
      </c>
      <c r="D302" s="28" t="s">
        <v>1359</v>
      </c>
      <c r="E302" s="30"/>
      <c r="F302" s="30"/>
      <c r="G302" s="30"/>
      <c r="H302" s="119"/>
      <c r="I302" s="120"/>
      <c r="J302" s="120"/>
      <c r="K302" s="120"/>
      <c r="L302" s="120"/>
      <c r="M302" s="120"/>
      <c r="N302" s="120"/>
      <c r="O302" s="120"/>
      <c r="P302" s="120"/>
      <c r="Q302" s="120"/>
      <c r="R302" s="120"/>
      <c r="S302" s="120"/>
      <c r="T302" s="120"/>
      <c r="U302" s="121"/>
    </row>
    <row r="303" spans="1:35" ht="15.75" x14ac:dyDescent="0.25">
      <c r="A303" s="29"/>
      <c r="B303" s="5" t="s">
        <v>1360</v>
      </c>
      <c r="C303" s="28" t="s">
        <v>1361</v>
      </c>
      <c r="D303" s="28" t="s">
        <v>1353</v>
      </c>
      <c r="E303" s="30"/>
      <c r="F303" s="30"/>
      <c r="G303" s="30"/>
      <c r="H303" s="119"/>
      <c r="I303" s="120"/>
      <c r="J303" s="120"/>
      <c r="K303" s="120"/>
      <c r="L303" s="120"/>
      <c r="M303" s="120"/>
      <c r="N303" s="120"/>
      <c r="O303" s="120"/>
      <c r="P303" s="120"/>
      <c r="Q303" s="120"/>
      <c r="R303" s="120"/>
      <c r="S303" s="120"/>
      <c r="T303" s="120"/>
      <c r="U303" s="121"/>
    </row>
    <row r="304" spans="1:35" ht="47.25" x14ac:dyDescent="0.25">
      <c r="A304" s="29"/>
      <c r="B304" s="5" t="s">
        <v>1362</v>
      </c>
      <c r="C304" s="28" t="s">
        <v>1363</v>
      </c>
      <c r="D304" s="28" t="s">
        <v>1364</v>
      </c>
      <c r="E304" s="30"/>
      <c r="F304" s="30"/>
      <c r="G304" s="30"/>
      <c r="H304" s="119"/>
      <c r="I304" s="120"/>
      <c r="J304" s="120"/>
      <c r="K304" s="120"/>
      <c r="L304" s="120"/>
      <c r="M304" s="120"/>
      <c r="N304" s="120"/>
      <c r="O304" s="120"/>
      <c r="P304" s="120"/>
      <c r="Q304" s="120"/>
      <c r="R304" s="120"/>
      <c r="S304" s="120"/>
      <c r="T304" s="120"/>
      <c r="U304" s="121"/>
    </row>
    <row r="305" spans="1:30" ht="47.25" x14ac:dyDescent="0.25">
      <c r="A305" s="29"/>
      <c r="B305" s="5" t="s">
        <v>1365</v>
      </c>
      <c r="C305" s="28" t="s">
        <v>1366</v>
      </c>
      <c r="D305" s="28" t="s">
        <v>1367</v>
      </c>
      <c r="E305" s="30"/>
      <c r="F305" s="30"/>
      <c r="G305" s="30"/>
      <c r="H305" s="119"/>
      <c r="I305" s="120"/>
      <c r="J305" s="120"/>
      <c r="K305" s="120"/>
      <c r="L305" s="120"/>
      <c r="M305" s="120"/>
      <c r="N305" s="120"/>
      <c r="O305" s="120"/>
      <c r="P305" s="120"/>
      <c r="Q305" s="120"/>
      <c r="R305" s="120"/>
      <c r="S305" s="120"/>
      <c r="T305" s="120"/>
      <c r="U305" s="121"/>
    </row>
    <row r="306" spans="1:30" ht="15.75" x14ac:dyDescent="0.25">
      <c r="A306" s="29"/>
      <c r="B306" s="5" t="s">
        <v>1368</v>
      </c>
      <c r="C306" s="28" t="s">
        <v>1369</v>
      </c>
      <c r="D306" s="28" t="s">
        <v>1370</v>
      </c>
      <c r="E306" s="30"/>
      <c r="F306" s="30"/>
      <c r="G306" s="30"/>
      <c r="H306" s="119"/>
      <c r="I306" s="120"/>
      <c r="J306" s="120"/>
      <c r="K306" s="120"/>
      <c r="L306" s="120"/>
      <c r="M306" s="120"/>
      <c r="N306" s="120"/>
      <c r="O306" s="120"/>
      <c r="P306" s="120"/>
      <c r="Q306" s="120"/>
      <c r="R306" s="120"/>
      <c r="S306" s="120"/>
      <c r="T306" s="120"/>
      <c r="U306" s="121"/>
    </row>
    <row r="307" spans="1:30" ht="31.5" x14ac:dyDescent="0.25">
      <c r="A307" s="29"/>
      <c r="B307" s="5" t="s">
        <v>1371</v>
      </c>
      <c r="C307" s="28" t="s">
        <v>1372</v>
      </c>
      <c r="D307" s="28" t="s">
        <v>1373</v>
      </c>
      <c r="E307" s="30"/>
      <c r="F307" s="30"/>
      <c r="G307" s="30"/>
      <c r="H307" s="119"/>
      <c r="I307" s="120"/>
      <c r="J307" s="120"/>
      <c r="K307" s="120"/>
      <c r="L307" s="120"/>
      <c r="M307" s="120"/>
      <c r="N307" s="120"/>
      <c r="O307" s="120"/>
      <c r="P307" s="120"/>
      <c r="Q307" s="120"/>
      <c r="R307" s="120"/>
      <c r="S307" s="120"/>
      <c r="T307" s="120"/>
      <c r="U307" s="121"/>
    </row>
    <row r="308" spans="1:30" ht="47.25" x14ac:dyDescent="0.25">
      <c r="A308" s="29"/>
      <c r="B308" s="5" t="s">
        <v>1374</v>
      </c>
      <c r="C308" s="28" t="s">
        <v>1375</v>
      </c>
      <c r="D308" s="28" t="s">
        <v>1376</v>
      </c>
      <c r="E308" s="30"/>
      <c r="F308" s="30"/>
      <c r="G308" s="30"/>
      <c r="H308" s="119"/>
      <c r="I308" s="120"/>
      <c r="J308" s="120"/>
      <c r="K308" s="120"/>
      <c r="L308" s="120"/>
      <c r="M308" s="120"/>
      <c r="N308" s="120"/>
      <c r="O308" s="120"/>
      <c r="P308" s="120"/>
      <c r="Q308" s="120"/>
      <c r="R308" s="120"/>
      <c r="S308" s="120"/>
      <c r="T308" s="120"/>
      <c r="U308" s="121"/>
    </row>
    <row r="309" spans="1:30" ht="47.25" x14ac:dyDescent="0.25">
      <c r="A309" s="29"/>
      <c r="B309" s="5" t="s">
        <v>1377</v>
      </c>
      <c r="C309" s="28" t="s">
        <v>1378</v>
      </c>
      <c r="D309" s="28" t="s">
        <v>1379</v>
      </c>
      <c r="E309" s="30"/>
      <c r="F309" s="30"/>
      <c r="G309" s="30"/>
      <c r="H309" s="119"/>
      <c r="I309" s="120"/>
      <c r="J309" s="120"/>
      <c r="K309" s="120"/>
      <c r="L309" s="120"/>
      <c r="M309" s="120"/>
      <c r="N309" s="120"/>
      <c r="O309" s="120"/>
      <c r="P309" s="120"/>
      <c r="Q309" s="120"/>
      <c r="R309" s="120"/>
      <c r="S309" s="120"/>
      <c r="T309" s="120"/>
      <c r="U309" s="121"/>
    </row>
    <row r="310" spans="1:30" ht="31.5" x14ac:dyDescent="0.25">
      <c r="A310" s="29"/>
      <c r="B310" s="5" t="s">
        <v>1380</v>
      </c>
      <c r="C310" s="28" t="s">
        <v>1381</v>
      </c>
      <c r="D310" s="28" t="s">
        <v>1382</v>
      </c>
      <c r="E310" s="30"/>
      <c r="F310" s="30"/>
      <c r="G310" s="30"/>
      <c r="H310" s="119"/>
      <c r="I310" s="120"/>
      <c r="J310" s="120"/>
      <c r="K310" s="120"/>
      <c r="L310" s="120"/>
      <c r="M310" s="120"/>
      <c r="N310" s="120"/>
      <c r="O310" s="120"/>
      <c r="P310" s="120"/>
      <c r="Q310" s="120"/>
      <c r="R310" s="120"/>
      <c r="S310" s="120"/>
      <c r="T310" s="120"/>
      <c r="U310" s="121"/>
    </row>
    <row r="311" spans="1:30" ht="15.75" x14ac:dyDescent="0.25">
      <c r="A311" s="29"/>
      <c r="B311" s="5" t="s">
        <v>1383</v>
      </c>
      <c r="C311" s="28" t="s">
        <v>1384</v>
      </c>
      <c r="D311" s="28" t="s">
        <v>1385</v>
      </c>
      <c r="E311" s="30"/>
      <c r="F311" s="30"/>
      <c r="G311" s="30"/>
      <c r="H311" s="119"/>
      <c r="I311" s="120"/>
      <c r="J311" s="120"/>
      <c r="K311" s="120"/>
      <c r="L311" s="120"/>
      <c r="M311" s="120"/>
      <c r="N311" s="120"/>
      <c r="O311" s="120"/>
      <c r="P311" s="120"/>
      <c r="Q311" s="120"/>
      <c r="R311" s="120"/>
      <c r="S311" s="120"/>
      <c r="T311" s="120"/>
      <c r="U311" s="121"/>
    </row>
    <row r="312" spans="1:30" ht="48" customHeight="1" x14ac:dyDescent="0.25">
      <c r="A312" s="29"/>
      <c r="B312" s="5" t="s">
        <v>1386</v>
      </c>
      <c r="C312" s="28" t="s">
        <v>1387</v>
      </c>
      <c r="D312" s="28" t="s">
        <v>1388</v>
      </c>
      <c r="E312" s="30"/>
      <c r="F312" s="30"/>
      <c r="G312" s="30"/>
      <c r="H312" s="119" t="s">
        <v>1389</v>
      </c>
      <c r="I312" s="120"/>
      <c r="J312" s="120"/>
      <c r="K312" s="120"/>
      <c r="L312" s="120"/>
      <c r="M312" s="120"/>
      <c r="N312" s="120"/>
      <c r="O312" s="120"/>
      <c r="P312" s="120"/>
      <c r="Q312" s="120"/>
      <c r="R312" s="120"/>
      <c r="S312" s="120"/>
      <c r="T312" s="120"/>
      <c r="U312" s="121"/>
    </row>
    <row r="313" spans="1:30" ht="15.75" x14ac:dyDescent="0.25">
      <c r="A313" s="29"/>
      <c r="B313" s="5" t="s">
        <v>1390</v>
      </c>
      <c r="C313" s="28" t="s">
        <v>1391</v>
      </c>
      <c r="D313" s="28" t="s">
        <v>1392</v>
      </c>
      <c r="E313" s="30"/>
      <c r="F313" s="30"/>
      <c r="G313" s="30"/>
      <c r="H313" s="119"/>
      <c r="I313" s="120"/>
      <c r="J313" s="120"/>
      <c r="K313" s="120"/>
      <c r="L313" s="120"/>
      <c r="M313" s="120"/>
      <c r="N313" s="120"/>
      <c r="O313" s="120"/>
      <c r="P313" s="120"/>
      <c r="Q313" s="120"/>
      <c r="R313" s="120"/>
      <c r="S313" s="120"/>
      <c r="T313" s="120"/>
      <c r="U313" s="121"/>
    </row>
    <row r="314" spans="1:30" ht="31.5" x14ac:dyDescent="0.25">
      <c r="A314" s="29"/>
      <c r="B314" s="5" t="s">
        <v>1393</v>
      </c>
      <c r="C314" s="28" t="s">
        <v>1394</v>
      </c>
      <c r="D314" s="30"/>
      <c r="E314" s="30"/>
      <c r="F314" s="30"/>
      <c r="G314" s="30"/>
      <c r="H314" s="119"/>
      <c r="I314" s="120"/>
      <c r="J314" s="120"/>
      <c r="K314" s="120"/>
      <c r="L314" s="120"/>
      <c r="M314" s="120"/>
      <c r="N314" s="120"/>
      <c r="O314" s="120"/>
      <c r="P314" s="120"/>
      <c r="Q314" s="120"/>
      <c r="R314" s="120"/>
      <c r="S314" s="120"/>
      <c r="T314" s="120"/>
      <c r="U314" s="121"/>
    </row>
    <row r="315" spans="1:30" ht="15.75" x14ac:dyDescent="0.25">
      <c r="A315" s="29"/>
      <c r="B315" s="5" t="s">
        <v>1395</v>
      </c>
      <c r="C315" s="28" t="s">
        <v>1396</v>
      </c>
      <c r="D315" s="30"/>
      <c r="E315" s="30"/>
      <c r="F315" s="30"/>
      <c r="G315" s="30"/>
      <c r="H315" s="119"/>
      <c r="I315" s="120"/>
      <c r="J315" s="120"/>
      <c r="K315" s="120"/>
      <c r="L315" s="120"/>
      <c r="M315" s="120"/>
      <c r="N315" s="120"/>
      <c r="O315" s="120"/>
      <c r="P315" s="120"/>
      <c r="Q315" s="120"/>
      <c r="R315" s="120"/>
      <c r="S315" s="120"/>
      <c r="T315" s="120"/>
      <c r="U315" s="121"/>
    </row>
    <row r="316" spans="1:30" ht="15.75" x14ac:dyDescent="0.25">
      <c r="A316" s="29"/>
      <c r="B316" s="5" t="s">
        <v>1397</v>
      </c>
      <c r="C316" s="28" t="s">
        <v>1398</v>
      </c>
      <c r="D316" s="30"/>
      <c r="E316" s="30"/>
      <c r="F316" s="30"/>
      <c r="G316" s="30"/>
      <c r="H316" s="119"/>
      <c r="I316" s="120"/>
      <c r="J316" s="120"/>
      <c r="K316" s="120"/>
      <c r="L316" s="120"/>
      <c r="M316" s="120"/>
      <c r="N316" s="120"/>
      <c r="O316" s="120"/>
      <c r="P316" s="120"/>
      <c r="Q316" s="120"/>
      <c r="R316" s="120"/>
      <c r="S316" s="120"/>
      <c r="T316" s="120"/>
      <c r="U316" s="121"/>
    </row>
    <row r="318" spans="1:30" ht="18.75" x14ac:dyDescent="0.3">
      <c r="O318" s="88"/>
      <c r="P318" s="36"/>
      <c r="AD318" s="36" t="s">
        <v>1412</v>
      </c>
    </row>
    <row r="319" spans="1:30" x14ac:dyDescent="0.25">
      <c r="H319" s="71"/>
      <c r="I319" s="70"/>
      <c r="J319" s="36"/>
      <c r="K319" s="36"/>
    </row>
    <row r="320" spans="1:30" x14ac:dyDescent="0.25">
      <c r="H320" s="71"/>
      <c r="I320" s="36"/>
      <c r="J320" s="52"/>
      <c r="K320" s="36"/>
    </row>
    <row r="321" spans="9:11" x14ac:dyDescent="0.25">
      <c r="K321" s="36"/>
    </row>
    <row r="322" spans="9:11" x14ac:dyDescent="0.25">
      <c r="I322" s="64"/>
    </row>
  </sheetData>
  <sheetProtection formatColumns="0" autoFilter="0"/>
  <autoFilter ref="A7:U316" xr:uid="{00000000-0009-0000-0000-000000000000}"/>
  <mergeCells count="68">
    <mergeCell ref="A2:U2"/>
    <mergeCell ref="A3:U3"/>
    <mergeCell ref="A4:U4"/>
    <mergeCell ref="J5:O5"/>
    <mergeCell ref="P5:R5"/>
    <mergeCell ref="S5:U5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S6:T6"/>
    <mergeCell ref="U6:U7"/>
    <mergeCell ref="A8:I8"/>
    <mergeCell ref="C9:I9"/>
    <mergeCell ref="C10:I10"/>
    <mergeCell ref="L6:L7"/>
    <mergeCell ref="M6:N6"/>
    <mergeCell ref="O6:O7"/>
    <mergeCell ref="P6:Q6"/>
    <mergeCell ref="R6:R7"/>
    <mergeCell ref="C11:I11"/>
    <mergeCell ref="C12:I12"/>
    <mergeCell ref="C13:I13"/>
    <mergeCell ref="C84:I84"/>
    <mergeCell ref="C111:I111"/>
    <mergeCell ref="C142:I142"/>
    <mergeCell ref="C149:I149"/>
    <mergeCell ref="C230:I230"/>
    <mergeCell ref="C233:I233"/>
    <mergeCell ref="C234:I234"/>
    <mergeCell ref="C245:I245"/>
    <mergeCell ref="C253:I253"/>
    <mergeCell ref="C274:I274"/>
    <mergeCell ref="C281:I281"/>
    <mergeCell ref="C284:I284"/>
    <mergeCell ref="C285:I285"/>
    <mergeCell ref="C286:I286"/>
    <mergeCell ref="C287:I287"/>
    <mergeCell ref="C288:I288"/>
    <mergeCell ref="C289:I289"/>
    <mergeCell ref="C292:I292"/>
    <mergeCell ref="C293:I293"/>
    <mergeCell ref="C294:I294"/>
    <mergeCell ref="A298:U298"/>
    <mergeCell ref="H299:U299"/>
    <mergeCell ref="H300:U300"/>
    <mergeCell ref="H301:U301"/>
    <mergeCell ref="H302:U302"/>
    <mergeCell ref="H303:U303"/>
    <mergeCell ref="H304:U304"/>
    <mergeCell ref="H305:U305"/>
    <mergeCell ref="H306:U306"/>
    <mergeCell ref="H307:U307"/>
    <mergeCell ref="H308:U308"/>
    <mergeCell ref="H309:U309"/>
    <mergeCell ref="H315:U315"/>
    <mergeCell ref="H316:U316"/>
    <mergeCell ref="H310:U310"/>
    <mergeCell ref="H311:U311"/>
    <mergeCell ref="H312:U312"/>
    <mergeCell ref="H313:U313"/>
    <mergeCell ref="H314:U314"/>
  </mergeCells>
  <phoneticPr fontId="1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ТКП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Карих Мария Михайловна</cp:lastModifiedBy>
  <dcterms:created xsi:type="dcterms:W3CDTF">2025-04-28T12:10:58Z</dcterms:created>
  <dcterms:modified xsi:type="dcterms:W3CDTF">2025-05-06T16:54:32Z</dcterms:modified>
  <cp:category/>
</cp:coreProperties>
</file>